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ГИБДД" sheetId="1" r:id="rId4"/>
  </sheets>
  <definedNames/>
  <calcPr/>
  <extLst>
    <ext uri="GoogleSheetsCustomDataVersion2">
      <go:sheetsCustomData xmlns:go="http://customooxmlschemas.google.com/" r:id="rId5" roundtripDataChecksum="TOMNJp7VcYOhZIX0CiAMQHHTV91xzIc+WNOQaKpx5BQ="/>
    </ext>
  </extLst>
</workbook>
</file>

<file path=xl/sharedStrings.xml><?xml version="1.0" encoding="utf-8"?>
<sst xmlns="http://schemas.openxmlformats.org/spreadsheetml/2006/main" count="129" uniqueCount="32">
  <si>
    <t>ro=</t>
  </si>
  <si>
    <t>m=</t>
  </si>
  <si>
    <t>n</t>
  </si>
  <si>
    <t>alpha</t>
  </si>
  <si>
    <t>B</t>
  </si>
  <si>
    <t>ro^(n)/n!</t>
  </si>
  <si>
    <t>p0</t>
  </si>
  <si>
    <t>p отк</t>
  </si>
  <si>
    <t>lambda эфф</t>
  </si>
  <si>
    <t>С штр</t>
  </si>
  <si>
    <t>F</t>
  </si>
  <si>
    <t>Z</t>
  </si>
  <si>
    <t>lambda=</t>
  </si>
  <si>
    <t>mu=</t>
  </si>
  <si>
    <t>штр=</t>
  </si>
  <si>
    <t>Зарплата</t>
  </si>
  <si>
    <t>Из представленного графика и данных в таблице 1 видно, что прибыль достигает своего максимума при значении n=8, и достигает 1635431 рубля в месяц.
При неизменных условиях и параметрах наиболее выгодным вариантом является найм 24 инспекторов (по 8 инспекторов одновременно).</t>
  </si>
  <si>
    <t>R-затраты на оборудование</t>
  </si>
  <si>
    <t>R=R0+R1*mu</t>
  </si>
  <si>
    <t>при mu=5, R=0</t>
  </si>
  <si>
    <t>при mu=10, R=2000</t>
  </si>
  <si>
    <t>Отсюда</t>
  </si>
  <si>
    <t>R=400mu-2000</t>
  </si>
  <si>
    <t>ro=lambda/mu =&gt; mu = lambda/ro</t>
  </si>
  <si>
    <t>R(ro) = 400*lambda/ro - 2000</t>
  </si>
  <si>
    <t>n=</t>
  </si>
  <si>
    <t>mu</t>
  </si>
  <si>
    <t>ro</t>
  </si>
  <si>
    <t>ro0</t>
  </si>
  <si>
    <t>R</t>
  </si>
  <si>
    <t>Для оптимальной прибыли в месяц, когда одновременно работают 5 инспекторов, наиболее выгодным вариантом будет инвестировать 17576 рублей в день в аренду техники для каждого инспектора. Таким образом, прибыль составит приблизительно 1764 тысячи 165 рублей</t>
  </si>
  <si>
    <t>При опции изменения числа инспекторов на посту и аренды ускоряющей техники, наиболее выгодной стратегией будет организовать работу с четырьмя инспекторами, а также арендовать для каждого из них технику на 2000 рублей в день. Это позволит достичь прибыли в размере 1779337 рублей в месяц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</si>
</sst>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" xfId="0" applyFont="1" applyNumberFormat="1"/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164" xfId="0" applyFont="1" applyNumberFormat="1"/>
    <xf borderId="1" fillId="2" fontId="2" numFmtId="0" xfId="0" applyBorder="1" applyFill="1" applyFont="1"/>
    <xf borderId="1" fillId="2" fontId="2" numFmtId="164" xfId="0" applyBorder="1" applyFont="1" applyNumberFormat="1"/>
    <xf borderId="0" fillId="0" fontId="1" numFmtId="0" xfId="0" applyAlignment="1" applyFont="1">
      <alignment readingOrder="0" shrinkToFit="0" vertical="center" wrapText="1"/>
    </xf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v>Z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'ГИБДД'!$D$3:$D$17</c:f>
            </c:numRef>
          </c:xVal>
          <c:yVal>
            <c:numRef>
              <c:f>'ГИБДД'!$M$3:$M$17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902114"/>
        <c:axId val="715208712"/>
      </c:scatterChart>
      <c:valAx>
        <c:axId val="52890211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15208712"/>
        <c:majorUnit val="1.0"/>
      </c:valAx>
      <c:valAx>
        <c:axId val="7152087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28902114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v>Z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'ГИБДД'!$B$43:$B$78</c:f>
            </c:numRef>
          </c:xVal>
          <c:yVal>
            <c:numRef>
              <c:f>'ГИБДД'!$H$43:$H$78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699324"/>
        <c:axId val="732727797"/>
      </c:scatterChart>
      <c:valAx>
        <c:axId val="1429699324"/>
        <c:scaling>
          <c:orientation val="minMax"/>
          <c:max val="7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32727797"/>
      </c:valAx>
      <c:valAx>
        <c:axId val="732727797"/>
        <c:scaling>
          <c:orientation val="minMax"/>
          <c:min val="129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29699324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v>Z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'ГИБДД'!$B$81:$B$108</c:f>
            </c:numRef>
          </c:xVal>
          <c:yVal>
            <c:numRef>
              <c:f>'ГИБДД'!$H$81:$H$108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96038"/>
        <c:axId val="813291774"/>
      </c:scatterChart>
      <c:valAx>
        <c:axId val="173209603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13291774"/>
      </c:valAx>
      <c:valAx>
        <c:axId val="8132917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32096038"/>
      </c:valAx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3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'ГИБДД'!$B$117:$B$124</c:f>
            </c:strRef>
          </c:cat>
          <c:val>
            <c:numRef>
              <c:f>'ГИБДД'!$H$117:$H$124</c:f>
              <c:numCache/>
            </c:numRef>
          </c:val>
          <c:smooth val="0"/>
        </c:ser>
        <c:ser>
          <c:idx val="1"/>
          <c:order val="1"/>
          <c:tx>
            <c:v>4</c:v>
          </c:tx>
          <c:spPr>
            <a:ln cmpd="sng" w="28575"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'ГИБДД'!$B$117:$B$124</c:f>
            </c:strRef>
          </c:cat>
          <c:val>
            <c:numRef>
              <c:f>'ГИБДД'!$H$128:$H$135</c:f>
              <c:numCache/>
            </c:numRef>
          </c:val>
          <c:smooth val="0"/>
        </c:ser>
        <c:ser>
          <c:idx val="2"/>
          <c:order val="2"/>
          <c:tx>
            <c:v>5</c:v>
          </c:tx>
          <c:spPr>
            <a:ln cmpd="sng" w="28575">
              <a:solidFill>
                <a:schemeClr val="accent4"/>
              </a:solidFill>
            </a:ln>
          </c:spPr>
          <c:marker>
            <c:symbol val="none"/>
          </c:marker>
          <c:cat>
            <c:strRef>
              <c:f>'ГИБДД'!$B$117:$B$124</c:f>
            </c:strRef>
          </c:cat>
          <c:val>
            <c:numRef>
              <c:f>'ГИБДД'!$H$139:$H$146</c:f>
              <c:numCache/>
            </c:numRef>
          </c:val>
          <c:smooth val="0"/>
        </c:ser>
        <c:ser>
          <c:idx val="3"/>
          <c:order val="3"/>
          <c:tx>
            <c:v>6</c:v>
          </c:tx>
          <c:spPr>
            <a:ln cmpd="sng" w="28575">
              <a:solidFill>
                <a:schemeClr val="accent5"/>
              </a:solidFill>
            </a:ln>
          </c:spPr>
          <c:marker>
            <c:symbol val="none"/>
          </c:marker>
          <c:cat>
            <c:strRef>
              <c:f>'ГИБДД'!$B$117:$B$124</c:f>
            </c:strRef>
          </c:cat>
          <c:val>
            <c:numRef>
              <c:f>'ГИБДД'!$H$150:$H$157</c:f>
              <c:numCache/>
            </c:numRef>
          </c:val>
          <c:smooth val="0"/>
        </c:ser>
        <c:ser>
          <c:idx val="4"/>
          <c:order val="4"/>
          <c:tx>
            <c:v>7</c:v>
          </c:tx>
          <c:spPr>
            <a:ln cmpd="sng" w="28575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'ГИБДД'!$B$117:$B$124</c:f>
            </c:strRef>
          </c:cat>
          <c:val>
            <c:numRef>
              <c:f>'ГИБДД'!$H$161:$H$168</c:f>
              <c:numCache/>
            </c:numRef>
          </c:val>
          <c:smooth val="0"/>
        </c:ser>
        <c:ser>
          <c:idx val="5"/>
          <c:order val="5"/>
          <c:tx>
            <c:v>8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'ГИБДД'!$B$117:$B$124</c:f>
            </c:strRef>
          </c:cat>
          <c:val>
            <c:numRef>
              <c:f>'ГИБДД'!$H$172:$H$179</c:f>
              <c:numCache/>
            </c:numRef>
          </c:val>
          <c:smooth val="0"/>
        </c:ser>
        <c:ser>
          <c:idx val="6"/>
          <c:order val="6"/>
          <c:tx>
            <c:v>9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'ГИБДД'!$B$117:$B$124</c:f>
            </c:strRef>
          </c:cat>
          <c:val>
            <c:numRef>
              <c:f>'ГИБДД'!$H$183:$H$190</c:f>
              <c:numCache/>
            </c:numRef>
          </c:val>
          <c:smooth val="0"/>
        </c:ser>
        <c:ser>
          <c:idx val="7"/>
          <c:order val="7"/>
          <c:tx>
            <c:v>10</c:v>
          </c:tx>
          <c:spPr>
            <a:ln cmpd="sng" w="28575"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'ГИБДД'!$B$117:$B$124</c:f>
            </c:strRef>
          </c:cat>
          <c:val>
            <c:numRef>
              <c:f>'ГИБДД'!$H$194:$H$201</c:f>
              <c:numCache/>
            </c:numRef>
          </c:val>
          <c:smooth val="0"/>
        </c:ser>
        <c:axId val="2134393793"/>
        <c:axId val="2061943223"/>
      </c:lineChart>
      <c:catAx>
        <c:axId val="21343937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61943223"/>
      </c:catAx>
      <c:valAx>
        <c:axId val="2061943223"/>
        <c:scaling>
          <c:orientation val="minMax"/>
          <c:max val="180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134393793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4</c:v>
          </c:tx>
          <c:spPr>
            <a:ln cmpd="sng" w="28575"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'ГИБДД'!$B$117:$B$124</c:f>
            </c:strRef>
          </c:cat>
          <c:val>
            <c:numRef>
              <c:f>'ГИБДД'!$H$128:$H$135</c:f>
              <c:numCache/>
            </c:numRef>
          </c:val>
          <c:smooth val="0"/>
        </c:ser>
        <c:ser>
          <c:idx val="1"/>
          <c:order val="1"/>
          <c:tx>
            <c:v>5</c:v>
          </c:tx>
          <c:spPr>
            <a:ln cmpd="sng" w="28575">
              <a:solidFill>
                <a:schemeClr val="accent4"/>
              </a:solidFill>
            </a:ln>
          </c:spPr>
          <c:marker>
            <c:symbol val="none"/>
          </c:marker>
          <c:cat>
            <c:strRef>
              <c:f>'ГИБДД'!$B$117:$B$124</c:f>
            </c:strRef>
          </c:cat>
          <c:val>
            <c:numRef>
              <c:f>'ГИБДД'!$H$139:$H$146</c:f>
              <c:numCache/>
            </c:numRef>
          </c:val>
          <c:smooth val="0"/>
        </c:ser>
        <c:axId val="1268379345"/>
        <c:axId val="433680338"/>
      </c:lineChart>
      <c:catAx>
        <c:axId val="12683793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33680338"/>
      </c:catAx>
      <c:valAx>
        <c:axId val="433680338"/>
        <c:scaling>
          <c:orientation val="minMax"/>
          <c:max val="180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68379345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28575</xdr:colOff>
      <xdr:row>0</xdr:row>
      <xdr:rowOff>161925</xdr:rowOff>
    </xdr:from>
    <xdr:ext cx="4371975" cy="2609850"/>
    <xdr:graphicFrame>
      <xdr:nvGraphicFramePr>
        <xdr:cNvPr id="1516101985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15</xdr:col>
      <xdr:colOff>47625</xdr:colOff>
      <xdr:row>27</xdr:row>
      <xdr:rowOff>95250</xdr:rowOff>
    </xdr:from>
    <xdr:ext cx="4343400" cy="2714625"/>
    <xdr:graphicFrame>
      <xdr:nvGraphicFramePr>
        <xdr:cNvPr id="561458155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10</xdr:col>
      <xdr:colOff>152400</xdr:colOff>
      <xdr:row>79</xdr:row>
      <xdr:rowOff>161925</xdr:rowOff>
    </xdr:from>
    <xdr:ext cx="4371975" cy="2714625"/>
    <xdr:graphicFrame>
      <xdr:nvGraphicFramePr>
        <xdr:cNvPr id="1336044562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9</xdr:col>
      <xdr:colOff>361950</xdr:colOff>
      <xdr:row>111</xdr:row>
      <xdr:rowOff>152400</xdr:rowOff>
    </xdr:from>
    <xdr:ext cx="4343400" cy="2714625"/>
    <xdr:graphicFrame>
      <xdr:nvGraphicFramePr>
        <xdr:cNvPr id="1745938918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17</xdr:col>
      <xdr:colOff>266700</xdr:colOff>
      <xdr:row>111</xdr:row>
      <xdr:rowOff>152400</xdr:rowOff>
    </xdr:from>
    <xdr:ext cx="4343400" cy="2714625"/>
    <xdr:graphicFrame>
      <xdr:nvGraphicFramePr>
        <xdr:cNvPr id="1674320287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8.29"/>
    <col customWidth="1" min="6" max="6" width="9.0"/>
    <col customWidth="1" min="7" max="7" width="8.71"/>
    <col customWidth="1" min="8" max="8" width="12.14"/>
    <col customWidth="1" min="9" max="26" width="8.71"/>
  </cols>
  <sheetData>
    <row r="1" ht="14.25" customHeight="1">
      <c r="A1" s="1" t="s">
        <v>0</v>
      </c>
      <c r="B1" s="1">
        <f>B3/B4</f>
        <v>7</v>
      </c>
    </row>
    <row r="2" ht="14.25" customHeight="1">
      <c r="A2" s="1" t="s">
        <v>1</v>
      </c>
      <c r="B2" s="1">
        <v>5.0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ht="14.25" customHeight="1">
      <c r="A3" s="1" t="s">
        <v>12</v>
      </c>
      <c r="B3" s="1">
        <v>35.0</v>
      </c>
      <c r="D3" s="1">
        <v>1.0</v>
      </c>
      <c r="E3" s="2">
        <f t="shared" ref="E3:E8" si="1">B$1/D3</f>
        <v>7</v>
      </c>
      <c r="F3" s="2">
        <f t="shared" ref="F3:F17" si="2">E3/(1-E3)*(1-E3^B$2)</f>
        <v>19607</v>
      </c>
      <c r="G3" s="2">
        <f t="shared" ref="G3:G17" si="3">B$1^(D3)/(FACT(D3))</f>
        <v>7</v>
      </c>
      <c r="H3" s="1">
        <f t="shared" ref="H3:H17" si="4">(1+SUM(G$3:G3)+F3*G3)^(-1)</f>
        <v>0.00000728560292</v>
      </c>
      <c r="I3" s="1">
        <f t="shared" ref="I3:I17" si="5">B$1^(B$2+D3)/(FACT(D3)*D3^B$2)*H3</f>
        <v>0.8571438979</v>
      </c>
      <c r="J3" s="1">
        <f t="shared" ref="J3:J17" si="6">B$3*(1-I3)</f>
        <v>4.999963572</v>
      </c>
      <c r="K3" s="1">
        <f t="shared" ref="K3:K17" si="7">30*10*B$5*J3</f>
        <v>374997.2679</v>
      </c>
      <c r="L3" s="1">
        <f t="shared" ref="L3:L17" si="8">3*D3*B$6</f>
        <v>105000</v>
      </c>
      <c r="M3" s="1">
        <f t="shared" ref="M3:M17" si="9">K3-L3</f>
        <v>269997.2679</v>
      </c>
    </row>
    <row r="4" ht="14.25" customHeight="1">
      <c r="A4" s="1" t="s">
        <v>13</v>
      </c>
      <c r="B4" s="1">
        <v>5.0</v>
      </c>
      <c r="D4" s="1">
        <v>2.0</v>
      </c>
      <c r="E4" s="2">
        <f t="shared" si="1"/>
        <v>3.5</v>
      </c>
      <c r="F4" s="2">
        <f t="shared" si="2"/>
        <v>733.90625</v>
      </c>
      <c r="G4" s="2">
        <f t="shared" si="3"/>
        <v>24.5</v>
      </c>
      <c r="H4" s="1">
        <f t="shared" si="4"/>
        <v>0.00005551483504</v>
      </c>
      <c r="I4" s="1">
        <f t="shared" si="5"/>
        <v>0.7143570905</v>
      </c>
      <c r="J4" s="1">
        <f t="shared" si="6"/>
        <v>9.997501832</v>
      </c>
      <c r="K4" s="1">
        <f t="shared" si="7"/>
        <v>749812.6374</v>
      </c>
      <c r="L4" s="1">
        <f t="shared" si="8"/>
        <v>210000</v>
      </c>
      <c r="M4" s="1">
        <f t="shared" si="9"/>
        <v>539812.6374</v>
      </c>
    </row>
    <row r="5" ht="14.25" customHeight="1">
      <c r="A5" s="1" t="s">
        <v>14</v>
      </c>
      <c r="B5" s="1">
        <v>250.0</v>
      </c>
      <c r="D5" s="1">
        <v>3.0</v>
      </c>
      <c r="E5" s="2">
        <f t="shared" si="1"/>
        <v>2.333333333</v>
      </c>
      <c r="F5" s="2">
        <f t="shared" si="2"/>
        <v>119.2880658</v>
      </c>
      <c r="G5" s="2">
        <f t="shared" si="3"/>
        <v>57.16666667</v>
      </c>
      <c r="H5" s="1">
        <f t="shared" si="4"/>
        <v>0.0001447394219</v>
      </c>
      <c r="I5" s="1">
        <f t="shared" si="5"/>
        <v>0.5722866694</v>
      </c>
      <c r="J5" s="1">
        <f t="shared" si="6"/>
        <v>14.96996657</v>
      </c>
      <c r="K5" s="1">
        <f t="shared" si="7"/>
        <v>1122747.493</v>
      </c>
      <c r="L5" s="1">
        <f t="shared" si="8"/>
        <v>315000</v>
      </c>
      <c r="M5" s="1">
        <f t="shared" si="9"/>
        <v>807747.4927</v>
      </c>
    </row>
    <row r="6" ht="14.25" customHeight="1">
      <c r="A6" s="1" t="s">
        <v>15</v>
      </c>
      <c r="B6" s="1">
        <v>35000.0</v>
      </c>
      <c r="D6" s="1">
        <v>4.0</v>
      </c>
      <c r="E6" s="2">
        <f t="shared" si="1"/>
        <v>1.75</v>
      </c>
      <c r="F6" s="2">
        <f t="shared" si="2"/>
        <v>35.96386719</v>
      </c>
      <c r="G6" s="2">
        <f t="shared" si="3"/>
        <v>100.0416667</v>
      </c>
      <c r="H6" s="1">
        <f t="shared" si="4"/>
        <v>0.0002640198817</v>
      </c>
      <c r="I6" s="1">
        <f t="shared" si="5"/>
        <v>0.4335186583</v>
      </c>
      <c r="J6" s="1">
        <f t="shared" si="6"/>
        <v>19.82684696</v>
      </c>
      <c r="K6" s="1">
        <f t="shared" si="7"/>
        <v>1487013.522</v>
      </c>
      <c r="L6" s="1">
        <f t="shared" si="8"/>
        <v>420000</v>
      </c>
      <c r="M6" s="1">
        <f t="shared" si="9"/>
        <v>1067013.522</v>
      </c>
    </row>
    <row r="7" ht="14.25" customHeight="1">
      <c r="D7" s="1">
        <v>5.0</v>
      </c>
      <c r="E7" s="2">
        <f t="shared" si="1"/>
        <v>1.4</v>
      </c>
      <c r="F7" s="2">
        <f t="shared" si="2"/>
        <v>15.32384</v>
      </c>
      <c r="G7" s="2">
        <f t="shared" si="3"/>
        <v>140.0583333</v>
      </c>
      <c r="H7" s="1">
        <f t="shared" si="4"/>
        <v>0.0004038775219</v>
      </c>
      <c r="I7" s="1">
        <f t="shared" si="5"/>
        <v>0.3042277428</v>
      </c>
      <c r="J7" s="1">
        <f t="shared" si="6"/>
        <v>24.352029</v>
      </c>
      <c r="K7" s="1">
        <f t="shared" si="7"/>
        <v>1826402.175</v>
      </c>
      <c r="L7" s="1">
        <f t="shared" si="8"/>
        <v>525000</v>
      </c>
      <c r="M7" s="1">
        <f t="shared" si="9"/>
        <v>1301402.175</v>
      </c>
    </row>
    <row r="8" ht="14.25" customHeight="1">
      <c r="D8" s="1">
        <v>6.0</v>
      </c>
      <c r="E8" s="2">
        <f t="shared" si="1"/>
        <v>1.166666667</v>
      </c>
      <c r="F8" s="2">
        <f t="shared" si="2"/>
        <v>8.12975823</v>
      </c>
      <c r="G8" s="2">
        <f t="shared" si="3"/>
        <v>163.4013889</v>
      </c>
      <c r="H8" s="1">
        <f t="shared" si="4"/>
        <v>0.0005489734126</v>
      </c>
      <c r="I8" s="1">
        <f t="shared" si="5"/>
        <v>0.193883568</v>
      </c>
      <c r="J8" s="1">
        <f t="shared" si="6"/>
        <v>28.21407512</v>
      </c>
      <c r="K8" s="1">
        <f t="shared" si="7"/>
        <v>2116055.634</v>
      </c>
      <c r="L8" s="1">
        <f t="shared" si="8"/>
        <v>630000</v>
      </c>
      <c r="M8" s="1">
        <f t="shared" si="9"/>
        <v>1486055.634</v>
      </c>
    </row>
    <row r="9" ht="14.25" customHeight="1">
      <c r="D9" s="1">
        <v>7.0</v>
      </c>
      <c r="E9" s="2">
        <f>B$1/D9+0.0000000001</f>
        <v>1</v>
      </c>
      <c r="F9" s="2">
        <f t="shared" si="2"/>
        <v>5.000000001</v>
      </c>
      <c r="G9" s="2">
        <f t="shared" si="3"/>
        <v>163.4013889</v>
      </c>
      <c r="H9" s="1">
        <f t="shared" si="4"/>
        <v>0.0006786210796</v>
      </c>
      <c r="I9" s="1">
        <f t="shared" si="5"/>
        <v>0.1108876269</v>
      </c>
      <c r="J9" s="1">
        <f t="shared" si="6"/>
        <v>31.11893306</v>
      </c>
      <c r="K9" s="1">
        <f t="shared" si="7"/>
        <v>2333919.979</v>
      </c>
      <c r="L9" s="1">
        <f t="shared" si="8"/>
        <v>735000</v>
      </c>
      <c r="M9" s="1">
        <f t="shared" si="9"/>
        <v>1598919.979</v>
      </c>
    </row>
    <row r="10" ht="14.25" customHeight="1">
      <c r="D10" s="1">
        <v>8.0</v>
      </c>
      <c r="E10" s="2">
        <f t="shared" ref="E10:E17" si="10">B$1/D10</f>
        <v>0.875</v>
      </c>
      <c r="F10" s="2">
        <f t="shared" si="2"/>
        <v>3.409637451</v>
      </c>
      <c r="G10" s="2">
        <f t="shared" si="3"/>
        <v>142.9762153</v>
      </c>
      <c r="H10" s="1">
        <f t="shared" si="4"/>
        <v>0.0007769749877</v>
      </c>
      <c r="I10" s="1">
        <f t="shared" si="5"/>
        <v>0.05697851156</v>
      </c>
      <c r="J10" s="1">
        <f t="shared" si="6"/>
        <v>33.0057521</v>
      </c>
      <c r="K10" s="1">
        <f t="shared" si="7"/>
        <v>2475431.407</v>
      </c>
      <c r="L10" s="1">
        <f t="shared" si="8"/>
        <v>840000</v>
      </c>
      <c r="M10" s="1">
        <f t="shared" si="9"/>
        <v>1635431.407</v>
      </c>
    </row>
    <row r="11" ht="14.25" customHeight="1">
      <c r="D11" s="1">
        <v>9.0</v>
      </c>
      <c r="E11" s="2">
        <f t="shared" si="10"/>
        <v>0.7777777778</v>
      </c>
      <c r="F11" s="2">
        <f t="shared" si="2"/>
        <v>2.503801927</v>
      </c>
      <c r="G11" s="2">
        <f t="shared" si="3"/>
        <v>111.203723</v>
      </c>
      <c r="H11" s="1">
        <f t="shared" si="4"/>
        <v>0.0008409145433</v>
      </c>
      <c r="I11" s="1">
        <f t="shared" si="5"/>
        <v>0.02661637113</v>
      </c>
      <c r="J11" s="1">
        <f t="shared" si="6"/>
        <v>34.06842701</v>
      </c>
      <c r="K11" s="1">
        <f t="shared" si="7"/>
        <v>2555132.026</v>
      </c>
      <c r="L11" s="1">
        <f t="shared" si="8"/>
        <v>945000</v>
      </c>
      <c r="M11" s="1">
        <f t="shared" si="9"/>
        <v>1610132.026</v>
      </c>
    </row>
    <row r="12" ht="14.25" customHeight="1">
      <c r="D12" s="1">
        <v>10.0</v>
      </c>
      <c r="E12" s="2">
        <f t="shared" si="10"/>
        <v>0.7</v>
      </c>
      <c r="F12" s="2">
        <f t="shared" si="2"/>
        <v>1.94117</v>
      </c>
      <c r="G12" s="2">
        <f t="shared" si="3"/>
        <v>77.8426061</v>
      </c>
      <c r="H12" s="1">
        <f t="shared" si="4"/>
        <v>0.0008774256384</v>
      </c>
      <c r="I12" s="1">
        <f t="shared" si="5"/>
        <v>0.0114793656</v>
      </c>
      <c r="J12" s="1">
        <f t="shared" si="6"/>
        <v>34.5982222</v>
      </c>
      <c r="K12" s="1">
        <f t="shared" si="7"/>
        <v>2594866.665</v>
      </c>
      <c r="L12" s="1">
        <f t="shared" si="8"/>
        <v>1050000</v>
      </c>
      <c r="M12" s="1">
        <f t="shared" si="9"/>
        <v>1544866.665</v>
      </c>
    </row>
    <row r="13" ht="14.25" customHeight="1">
      <c r="D13" s="1">
        <v>11.0</v>
      </c>
      <c r="E13" s="2">
        <f t="shared" si="10"/>
        <v>0.6363636364</v>
      </c>
      <c r="F13" s="2">
        <f t="shared" si="2"/>
        <v>1.567373068</v>
      </c>
      <c r="G13" s="2">
        <f t="shared" si="3"/>
        <v>49.53620388</v>
      </c>
      <c r="H13" s="1">
        <f t="shared" si="4"/>
        <v>0.0008962421337</v>
      </c>
      <c r="I13" s="1">
        <f t="shared" si="5"/>
        <v>0.004633133917</v>
      </c>
      <c r="J13" s="1">
        <f t="shared" si="6"/>
        <v>34.83784031</v>
      </c>
      <c r="K13" s="1">
        <f t="shared" si="7"/>
        <v>2612838.023</v>
      </c>
      <c r="L13" s="1">
        <f t="shared" si="8"/>
        <v>1155000</v>
      </c>
      <c r="M13" s="1">
        <f t="shared" si="9"/>
        <v>1457838.023</v>
      </c>
    </row>
    <row r="14" ht="14.25" customHeight="1">
      <c r="D14" s="1">
        <v>12.0</v>
      </c>
      <c r="E14" s="2">
        <f t="shared" si="10"/>
        <v>0.5833333333</v>
      </c>
      <c r="F14" s="2">
        <f t="shared" si="2"/>
        <v>1.305439011</v>
      </c>
      <c r="G14" s="2">
        <f t="shared" si="3"/>
        <v>28.89611893</v>
      </c>
      <c r="H14" s="1">
        <f t="shared" si="4"/>
        <v>0.0009051850909</v>
      </c>
      <c r="I14" s="1">
        <f t="shared" si="5"/>
        <v>0.001766692145</v>
      </c>
      <c r="J14" s="1">
        <f t="shared" si="6"/>
        <v>34.93816577</v>
      </c>
      <c r="K14" s="1">
        <f t="shared" si="7"/>
        <v>2620362.433</v>
      </c>
      <c r="L14" s="1">
        <f t="shared" si="8"/>
        <v>1260000</v>
      </c>
      <c r="M14" s="1">
        <f t="shared" si="9"/>
        <v>1360362.433</v>
      </c>
    </row>
    <row r="15" ht="14.25" customHeight="1">
      <c r="D15" s="1">
        <v>13.0</v>
      </c>
      <c r="E15" s="2">
        <f t="shared" si="10"/>
        <v>0.5384615385</v>
      </c>
      <c r="F15" s="2">
        <f t="shared" si="2"/>
        <v>1.113856173</v>
      </c>
      <c r="G15" s="2">
        <f t="shared" si="3"/>
        <v>15.55944865</v>
      </c>
      <c r="H15" s="1">
        <f t="shared" si="4"/>
        <v>0.0009091613706</v>
      </c>
      <c r="I15" s="1">
        <f t="shared" si="5"/>
        <v>0.0006403370295</v>
      </c>
      <c r="J15" s="1">
        <f t="shared" si="6"/>
        <v>34.9775882</v>
      </c>
      <c r="K15" s="1">
        <f t="shared" si="7"/>
        <v>2623319.115</v>
      </c>
      <c r="L15" s="1">
        <f t="shared" si="8"/>
        <v>1365000</v>
      </c>
      <c r="M15" s="1">
        <f t="shared" si="9"/>
        <v>1258319.115</v>
      </c>
    </row>
    <row r="16" ht="14.25" customHeight="1">
      <c r="D16" s="1">
        <v>14.0</v>
      </c>
      <c r="E16" s="2">
        <f t="shared" si="10"/>
        <v>0.5</v>
      </c>
      <c r="F16" s="2">
        <f t="shared" si="2"/>
        <v>0.96875</v>
      </c>
      <c r="G16" s="2">
        <f t="shared" si="3"/>
        <v>7.779724327</v>
      </c>
      <c r="H16" s="1">
        <f t="shared" si="4"/>
        <v>0.0009108296891</v>
      </c>
      <c r="I16" s="1">
        <f t="shared" si="5"/>
        <v>0.0002214376216</v>
      </c>
      <c r="J16" s="1">
        <f t="shared" si="6"/>
        <v>34.99224968</v>
      </c>
      <c r="K16" s="1">
        <f t="shared" si="7"/>
        <v>2624418.726</v>
      </c>
      <c r="L16" s="1">
        <f t="shared" si="8"/>
        <v>1470000</v>
      </c>
      <c r="M16" s="1">
        <f t="shared" si="9"/>
        <v>1154418.726</v>
      </c>
    </row>
    <row r="17" ht="14.25" customHeight="1">
      <c r="D17" s="1">
        <v>15.0</v>
      </c>
      <c r="E17" s="2">
        <f t="shared" si="10"/>
        <v>0.4666666667</v>
      </c>
      <c r="F17" s="2">
        <f t="shared" si="2"/>
        <v>0.8556339095</v>
      </c>
      <c r="G17" s="2">
        <f t="shared" si="3"/>
        <v>3.630538019</v>
      </c>
      <c r="H17" s="1">
        <f t="shared" si="4"/>
        <v>0.0009114935779</v>
      </c>
      <c r="I17" s="1">
        <f t="shared" si="5"/>
        <v>0.00007324171533</v>
      </c>
      <c r="J17" s="1">
        <f t="shared" si="6"/>
        <v>34.99743654</v>
      </c>
      <c r="K17" s="1">
        <f t="shared" si="7"/>
        <v>2624807.74</v>
      </c>
      <c r="L17" s="1">
        <f t="shared" si="8"/>
        <v>1575000</v>
      </c>
      <c r="M17" s="1">
        <f t="shared" si="9"/>
        <v>1049807.74</v>
      </c>
    </row>
    <row r="18" ht="14.25" customHeight="1">
      <c r="P18" s="3" t="s">
        <v>16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ht="14.25" customHeight="1"/>
    <row r="27" ht="14.25" customHeight="1">
      <c r="A27" s="1" t="s">
        <v>17</v>
      </c>
    </row>
    <row r="28" ht="14.25" customHeight="1">
      <c r="A28" s="1" t="s">
        <v>18</v>
      </c>
    </row>
    <row r="29" ht="14.25" customHeight="1">
      <c r="A29" s="1" t="s">
        <v>19</v>
      </c>
    </row>
    <row r="30" ht="14.25" customHeight="1">
      <c r="A30" s="1" t="s">
        <v>20</v>
      </c>
    </row>
    <row r="31" ht="14.25" customHeight="1">
      <c r="A31" s="1" t="s">
        <v>21</v>
      </c>
    </row>
    <row r="32" ht="14.25" customHeight="1">
      <c r="A32" s="1" t="s">
        <v>22</v>
      </c>
    </row>
    <row r="33" ht="14.25" customHeight="1">
      <c r="A33" s="1" t="s">
        <v>23</v>
      </c>
    </row>
    <row r="34" ht="14.25" customHeight="1">
      <c r="A34" s="1" t="s">
        <v>24</v>
      </c>
    </row>
    <row r="35" ht="14.25" customHeight="1"/>
    <row r="36" ht="14.25" customHeight="1"/>
    <row r="37" ht="14.25" customHeight="1">
      <c r="A37" s="1" t="s">
        <v>25</v>
      </c>
      <c r="B37" s="1">
        <v>5.0</v>
      </c>
    </row>
    <row r="38" ht="14.25" customHeight="1">
      <c r="A38" s="1" t="s">
        <v>12</v>
      </c>
      <c r="B38" s="1">
        <v>35.0</v>
      </c>
    </row>
    <row r="39" ht="14.25" customHeight="1">
      <c r="A39" s="1" t="s">
        <v>1</v>
      </c>
      <c r="B39" s="1">
        <v>5.0</v>
      </c>
    </row>
    <row r="40" ht="14.25" customHeight="1">
      <c r="A40" s="1" t="s">
        <v>14</v>
      </c>
      <c r="B40" s="1">
        <v>250.0</v>
      </c>
    </row>
    <row r="41" ht="14.25" customHeight="1">
      <c r="A41" s="1" t="s">
        <v>15</v>
      </c>
      <c r="B41" s="1">
        <v>35000.0</v>
      </c>
    </row>
    <row r="42" ht="14.25" customHeight="1">
      <c r="A42" s="1" t="s">
        <v>26</v>
      </c>
      <c r="B42" s="1" t="s">
        <v>27</v>
      </c>
      <c r="C42" s="1" t="s">
        <v>3</v>
      </c>
      <c r="D42" s="1" t="s">
        <v>4</v>
      </c>
      <c r="E42" s="1" t="s">
        <v>28</v>
      </c>
      <c r="F42" s="1" t="s">
        <v>7</v>
      </c>
      <c r="G42" s="1" t="s">
        <v>8</v>
      </c>
      <c r="H42" s="1" t="s">
        <v>11</v>
      </c>
    </row>
    <row r="43" ht="14.25" customHeight="1">
      <c r="A43" s="1">
        <f t="shared" ref="A43:A78" si="11">B$38/B43</f>
        <v>10</v>
      </c>
      <c r="B43" s="1">
        <v>3.5</v>
      </c>
      <c r="C43" s="1">
        <f t="shared" ref="C43:C78" si="12">B43/B$37</f>
        <v>0.7</v>
      </c>
      <c r="D43" s="1">
        <f t="shared" ref="D43:D78" si="13">C43/(1-C43)*(1-C43^B$39)</f>
        <v>1.94117</v>
      </c>
      <c r="E43" s="1">
        <f t="shared" ref="E43:E78" si="14">1/(1+B43+B43^2/FACT(2)+B43^3/FACT(3)+B43^4/FACT(4)+B43^5/FACT(5)+B43^5/FACT(5)*D43)</f>
        <v>0.02710290215</v>
      </c>
      <c r="F43" s="1">
        <f t="shared" ref="F43:F78" si="15">B43^(B$39+B$37)/FACT(B$37)/(B$37^B$39)*E43</f>
        <v>0.01993723706</v>
      </c>
      <c r="G43" s="1">
        <f t="shared" ref="G43:G78" si="16">B$38*(1-F43)</f>
        <v>34.3021967</v>
      </c>
      <c r="H43" s="5">
        <f t="shared" ref="H43:H78" si="17">B$40*G43*30*10-3*B$41*B$37-B$37*30*(400*A43-2000)</f>
        <v>1747664.753</v>
      </c>
    </row>
    <row r="44" ht="14.25" customHeight="1">
      <c r="A44" s="1">
        <f t="shared" si="11"/>
        <v>9.722222222</v>
      </c>
      <c r="B44" s="1">
        <f t="shared" ref="B44:B78" si="18">B43+0.1</f>
        <v>3.6</v>
      </c>
      <c r="C44" s="1">
        <f t="shared" si="12"/>
        <v>0.72</v>
      </c>
      <c r="D44" s="1">
        <f t="shared" si="13"/>
        <v>2.073878323</v>
      </c>
      <c r="E44" s="1">
        <f t="shared" si="14"/>
        <v>0.02418777123</v>
      </c>
      <c r="F44" s="1">
        <f t="shared" si="15"/>
        <v>0.02358248638</v>
      </c>
      <c r="G44" s="1">
        <f t="shared" si="16"/>
        <v>34.17461298</v>
      </c>
      <c r="H44" s="5">
        <f t="shared" si="17"/>
        <v>1754762.64</v>
      </c>
    </row>
    <row r="45" ht="14.25" customHeight="1">
      <c r="A45" s="1">
        <f t="shared" si="11"/>
        <v>9.459459459</v>
      </c>
      <c r="B45" s="1">
        <f t="shared" si="18"/>
        <v>3.7</v>
      </c>
      <c r="C45" s="1">
        <f t="shared" si="12"/>
        <v>0.74</v>
      </c>
      <c r="D45" s="1">
        <f t="shared" si="13"/>
        <v>2.214590422</v>
      </c>
      <c r="E45" s="1">
        <f t="shared" si="14"/>
        <v>0.02156464162</v>
      </c>
      <c r="F45" s="1">
        <f t="shared" si="15"/>
        <v>0.02765210632</v>
      </c>
      <c r="G45" s="1">
        <f t="shared" si="16"/>
        <v>34.03217628</v>
      </c>
      <c r="H45" s="5">
        <f t="shared" si="17"/>
        <v>1759845.653</v>
      </c>
    </row>
    <row r="46" ht="14.25" customHeight="1">
      <c r="A46" s="1">
        <f t="shared" si="11"/>
        <v>9.210526316</v>
      </c>
      <c r="B46" s="1">
        <f t="shared" si="18"/>
        <v>3.8</v>
      </c>
      <c r="C46" s="1">
        <f t="shared" si="12"/>
        <v>0.76</v>
      </c>
      <c r="D46" s="1">
        <f t="shared" si="13"/>
        <v>2.363750298</v>
      </c>
      <c r="E46" s="1">
        <f t="shared" si="14"/>
        <v>0.019207126</v>
      </c>
      <c r="F46" s="1">
        <f t="shared" si="15"/>
        <v>0.03215637494</v>
      </c>
      <c r="G46" s="1">
        <f t="shared" si="16"/>
        <v>33.87452688</v>
      </c>
      <c r="H46" s="5">
        <f t="shared" si="17"/>
        <v>1762957.937</v>
      </c>
    </row>
    <row r="47" ht="14.25" customHeight="1">
      <c r="A47" s="1">
        <f t="shared" si="11"/>
        <v>8.974358974</v>
      </c>
      <c r="B47" s="1">
        <f t="shared" si="18"/>
        <v>3.9</v>
      </c>
      <c r="C47" s="1">
        <f t="shared" si="12"/>
        <v>0.78</v>
      </c>
      <c r="D47" s="1">
        <f t="shared" si="13"/>
        <v>2.521819997</v>
      </c>
      <c r="E47" s="1">
        <f t="shared" si="14"/>
        <v>0.01709101185</v>
      </c>
      <c r="F47" s="1">
        <f t="shared" si="15"/>
        <v>0.03710074049</v>
      </c>
      <c r="G47" s="1">
        <f t="shared" si="16"/>
        <v>33.70147408</v>
      </c>
      <c r="H47" s="5">
        <f t="shared" si="17"/>
        <v>1764149.018</v>
      </c>
    </row>
    <row r="48" ht="14.25" customHeight="1">
      <c r="A48" s="1">
        <f t="shared" si="11"/>
        <v>8.75</v>
      </c>
      <c r="B48" s="1">
        <f t="shared" si="18"/>
        <v>4</v>
      </c>
      <c r="C48" s="1">
        <f t="shared" si="12"/>
        <v>0.8</v>
      </c>
      <c r="D48" s="1">
        <f t="shared" si="13"/>
        <v>2.68928</v>
      </c>
      <c r="E48" s="1">
        <f t="shared" si="14"/>
        <v>0.01519406098</v>
      </c>
      <c r="F48" s="1">
        <f t="shared" si="15"/>
        <v>0.04248567382</v>
      </c>
      <c r="G48" s="1">
        <f t="shared" si="16"/>
        <v>33.51300142</v>
      </c>
      <c r="H48" s="5">
        <f t="shared" si="17"/>
        <v>1763475.106</v>
      </c>
    </row>
    <row r="49" ht="14.25" customHeight="1">
      <c r="A49" s="1">
        <f t="shared" si="11"/>
        <v>8.536585366</v>
      </c>
      <c r="B49" s="1">
        <f t="shared" si="18"/>
        <v>4.1</v>
      </c>
      <c r="C49" s="1">
        <f t="shared" si="12"/>
        <v>0.82</v>
      </c>
      <c r="D49" s="1">
        <f t="shared" si="13"/>
        <v>2.866629603</v>
      </c>
      <c r="E49" s="1">
        <f t="shared" si="14"/>
        <v>0.01349583721</v>
      </c>
      <c r="F49" s="1">
        <f t="shared" si="15"/>
        <v>0.04830667333</v>
      </c>
      <c r="G49" s="1">
        <f t="shared" si="16"/>
        <v>33.30926643</v>
      </c>
      <c r="H49" s="5">
        <f t="shared" si="17"/>
        <v>1760999.861</v>
      </c>
    </row>
    <row r="50" ht="14.25" customHeight="1">
      <c r="A50" s="1">
        <f t="shared" si="11"/>
        <v>8.333333333</v>
      </c>
      <c r="B50" s="1">
        <f t="shared" si="18"/>
        <v>4.2</v>
      </c>
      <c r="C50" s="1">
        <f t="shared" si="12"/>
        <v>0.84</v>
      </c>
      <c r="D50" s="1">
        <f t="shared" si="13"/>
        <v>3.054387302</v>
      </c>
      <c r="E50" s="1">
        <f t="shared" si="14"/>
        <v>0.01197755799</v>
      </c>
      <c r="F50" s="1">
        <f t="shared" si="15"/>
        <v>0.05455441693</v>
      </c>
      <c r="G50" s="1">
        <f t="shared" si="16"/>
        <v>33.09059541</v>
      </c>
      <c r="H50" s="5">
        <f t="shared" si="17"/>
        <v>1756794.656</v>
      </c>
    </row>
    <row r="51" ht="14.25" customHeight="1">
      <c r="A51" s="1">
        <f t="shared" si="11"/>
        <v>8.139534884</v>
      </c>
      <c r="B51" s="1">
        <f t="shared" si="18"/>
        <v>4.3</v>
      </c>
      <c r="C51" s="1">
        <f t="shared" si="12"/>
        <v>0.86</v>
      </c>
      <c r="D51" s="1">
        <f t="shared" si="13"/>
        <v>3.253091178</v>
      </c>
      <c r="E51" s="1">
        <f t="shared" si="14"/>
        <v>0.01062196602</v>
      </c>
      <c r="F51" s="1">
        <f t="shared" si="15"/>
        <v>0.06121504818</v>
      </c>
      <c r="G51" s="1">
        <f t="shared" si="16"/>
        <v>32.85747331</v>
      </c>
      <c r="H51" s="5">
        <f t="shared" si="17"/>
        <v>1750938.405</v>
      </c>
    </row>
    <row r="52" ht="14.25" customHeight="1">
      <c r="A52" s="1">
        <f t="shared" si="11"/>
        <v>7.954545455</v>
      </c>
      <c r="B52" s="1">
        <f t="shared" si="18"/>
        <v>4.4</v>
      </c>
      <c r="C52" s="1">
        <f t="shared" si="12"/>
        <v>0.88</v>
      </c>
      <c r="D52" s="1">
        <f t="shared" si="13"/>
        <v>3.463299277</v>
      </c>
      <c r="E52" s="1">
        <f t="shared" si="14"/>
        <v>0.009413217196</v>
      </c>
      <c r="F52" s="1">
        <f t="shared" si="15"/>
        <v>0.06827057751</v>
      </c>
      <c r="G52" s="1">
        <f t="shared" si="16"/>
        <v>32.61052979</v>
      </c>
      <c r="H52" s="5">
        <f t="shared" si="17"/>
        <v>1743517.007</v>
      </c>
    </row>
    <row r="53" ht="14.25" customHeight="1">
      <c r="A53" s="1">
        <f t="shared" si="11"/>
        <v>7.777777778</v>
      </c>
      <c r="B53" s="1">
        <f t="shared" si="18"/>
        <v>4.5</v>
      </c>
      <c r="C53" s="1">
        <f t="shared" si="12"/>
        <v>0.9</v>
      </c>
      <c r="D53" s="1">
        <f t="shared" si="13"/>
        <v>3.68559</v>
      </c>
      <c r="E53" s="1">
        <f t="shared" si="14"/>
        <v>0.008336781593</v>
      </c>
      <c r="F53" s="1">
        <f t="shared" si="15"/>
        <v>0.07569937503</v>
      </c>
      <c r="G53" s="1">
        <f t="shared" si="16"/>
        <v>32.35052187</v>
      </c>
      <c r="H53" s="5">
        <f t="shared" si="17"/>
        <v>1734622.474</v>
      </c>
    </row>
    <row r="54" ht="14.25" customHeight="1">
      <c r="A54" s="1">
        <f t="shared" si="11"/>
        <v>7.608695652</v>
      </c>
      <c r="B54" s="1">
        <f t="shared" si="18"/>
        <v>4.6</v>
      </c>
      <c r="C54" s="1">
        <f t="shared" si="12"/>
        <v>0.92</v>
      </c>
      <c r="D54" s="1">
        <f t="shared" si="13"/>
        <v>3.920562483</v>
      </c>
      <c r="E54" s="1">
        <f t="shared" si="14"/>
        <v>0.007379354506</v>
      </c>
      <c r="F54" s="1">
        <f t="shared" si="15"/>
        <v>0.08347672909</v>
      </c>
      <c r="G54" s="1">
        <f t="shared" si="16"/>
        <v>32.07831448</v>
      </c>
      <c r="H54" s="5">
        <f t="shared" si="17"/>
        <v>1724351.847</v>
      </c>
    </row>
    <row r="55" ht="14.25" customHeight="1">
      <c r="A55" s="1">
        <f t="shared" si="11"/>
        <v>7.446808511</v>
      </c>
      <c r="B55" s="1">
        <f t="shared" si="18"/>
        <v>4.7</v>
      </c>
      <c r="C55" s="1">
        <f t="shared" si="12"/>
        <v>0.94</v>
      </c>
      <c r="D55" s="1">
        <f t="shared" si="13"/>
        <v>4.168836982</v>
      </c>
      <c r="E55" s="1">
        <f t="shared" si="14"/>
        <v>0.006528775291</v>
      </c>
      <c r="F55" s="1">
        <f t="shared" si="15"/>
        <v>0.09157544397</v>
      </c>
      <c r="G55" s="1">
        <f t="shared" si="16"/>
        <v>31.79485946</v>
      </c>
      <c r="H55" s="5">
        <f t="shared" si="17"/>
        <v>1712805.949</v>
      </c>
    </row>
    <row r="56" ht="14.25" customHeight="1">
      <c r="A56" s="1">
        <f t="shared" si="11"/>
        <v>7.291666667</v>
      </c>
      <c r="B56" s="1">
        <f t="shared" si="18"/>
        <v>4.8</v>
      </c>
      <c r="C56" s="1">
        <f t="shared" si="12"/>
        <v>0.96</v>
      </c>
      <c r="D56" s="1">
        <f t="shared" si="13"/>
        <v>4.431055258</v>
      </c>
      <c r="E56" s="1">
        <f t="shared" si="14"/>
        <v>0.005773952002</v>
      </c>
      <c r="F56" s="1">
        <f t="shared" si="15"/>
        <v>0.09996645129</v>
      </c>
      <c r="G56" s="1">
        <f t="shared" si="16"/>
        <v>31.5011742</v>
      </c>
      <c r="H56" s="5">
        <f t="shared" si="17"/>
        <v>1700088.065</v>
      </c>
    </row>
    <row r="57" ht="14.25" customHeight="1">
      <c r="A57" s="1">
        <f t="shared" si="11"/>
        <v>7.142857143</v>
      </c>
      <c r="B57" s="1">
        <f t="shared" si="18"/>
        <v>4.9</v>
      </c>
      <c r="C57" s="1">
        <f t="shared" si="12"/>
        <v>0.98</v>
      </c>
      <c r="D57" s="1">
        <f t="shared" si="13"/>
        <v>4.707880957</v>
      </c>
      <c r="E57" s="1">
        <f t="shared" si="14"/>
        <v>0.005104790405</v>
      </c>
      <c r="F57" s="1">
        <f t="shared" si="15"/>
        <v>0.1086194121</v>
      </c>
      <c r="G57" s="1">
        <f t="shared" si="16"/>
        <v>31.19832058</v>
      </c>
      <c r="H57" s="5">
        <f t="shared" si="17"/>
        <v>1686302.615</v>
      </c>
    </row>
    <row r="58" ht="14.25" customHeight="1">
      <c r="A58" s="1">
        <f t="shared" si="11"/>
        <v>7</v>
      </c>
      <c r="B58" s="1">
        <f t="shared" si="18"/>
        <v>5</v>
      </c>
      <c r="C58" s="1">
        <f t="shared" si="12"/>
        <v>1</v>
      </c>
      <c r="D58" s="1">
        <f t="shared" si="13"/>
        <v>5</v>
      </c>
      <c r="E58" s="1">
        <f t="shared" si="14"/>
        <v>0.00451212634</v>
      </c>
      <c r="F58" s="1">
        <f t="shared" si="15"/>
        <v>0.1175032901</v>
      </c>
      <c r="G58" s="1">
        <f t="shared" si="16"/>
        <v>30.88738485</v>
      </c>
      <c r="H58" s="5">
        <f t="shared" si="17"/>
        <v>1671553.864</v>
      </c>
    </row>
    <row r="59" ht="14.25" customHeight="1">
      <c r="A59" s="1">
        <f t="shared" si="11"/>
        <v>6.862745098</v>
      </c>
      <c r="B59" s="1">
        <f t="shared" si="18"/>
        <v>5.1</v>
      </c>
      <c r="C59" s="1">
        <f t="shared" si="12"/>
        <v>1.02</v>
      </c>
      <c r="D59" s="1">
        <f t="shared" si="13"/>
        <v>5.308120963</v>
      </c>
      <c r="E59" s="1">
        <f t="shared" si="14"/>
        <v>0.003987660757</v>
      </c>
      <c r="F59" s="1">
        <f t="shared" si="15"/>
        <v>0.1265868805</v>
      </c>
      <c r="G59" s="1">
        <f t="shared" si="16"/>
        <v>30.56945918</v>
      </c>
      <c r="H59" s="5">
        <f t="shared" si="17"/>
        <v>1655944.733</v>
      </c>
    </row>
    <row r="60" ht="14.25" customHeight="1">
      <c r="A60" s="1">
        <f t="shared" si="11"/>
        <v>6.730769231</v>
      </c>
      <c r="B60" s="1">
        <f t="shared" si="18"/>
        <v>5.2</v>
      </c>
      <c r="C60" s="1">
        <f t="shared" si="12"/>
        <v>1.04</v>
      </c>
      <c r="D60" s="1">
        <f t="shared" si="13"/>
        <v>5.632975462</v>
      </c>
      <c r="E60" s="1">
        <f t="shared" si="14"/>
        <v>0.003523897058</v>
      </c>
      <c r="F60" s="1">
        <f t="shared" si="15"/>
        <v>0.1358392833</v>
      </c>
      <c r="G60" s="1">
        <f t="shared" si="16"/>
        <v>30.24562508</v>
      </c>
      <c r="H60" s="5">
        <f t="shared" si="17"/>
        <v>1639575.727</v>
      </c>
    </row>
    <row r="61" ht="14.25" customHeight="1">
      <c r="A61" s="1">
        <f t="shared" si="11"/>
        <v>6.603773585</v>
      </c>
      <c r="B61" s="1">
        <f t="shared" si="18"/>
        <v>5.3</v>
      </c>
      <c r="C61" s="1">
        <f t="shared" si="12"/>
        <v>1.06</v>
      </c>
      <c r="D61" s="1">
        <f t="shared" si="13"/>
        <v>5.975318538</v>
      </c>
      <c r="E61" s="1">
        <f t="shared" si="14"/>
        <v>0.003114080586</v>
      </c>
      <c r="F61" s="1">
        <f t="shared" si="15"/>
        <v>0.1452303137</v>
      </c>
      <c r="G61" s="1">
        <f t="shared" si="16"/>
        <v>29.91693902</v>
      </c>
      <c r="H61" s="5">
        <f t="shared" si="17"/>
        <v>1622544.012</v>
      </c>
    </row>
    <row r="62" ht="14.25" customHeight="1">
      <c r="A62" s="1">
        <f t="shared" si="11"/>
        <v>6.481481481</v>
      </c>
      <c r="B62" s="1">
        <f t="shared" si="18"/>
        <v>5.4</v>
      </c>
      <c r="C62" s="1">
        <f t="shared" si="12"/>
        <v>1.08</v>
      </c>
      <c r="D62" s="1">
        <f t="shared" si="13"/>
        <v>6.335929037</v>
      </c>
      <c r="E62" s="1">
        <f t="shared" si="14"/>
        <v>0.002752140296</v>
      </c>
      <c r="F62" s="1">
        <f t="shared" si="15"/>
        <v>0.1547308459</v>
      </c>
      <c r="G62" s="1">
        <f t="shared" si="16"/>
        <v>29.58442039</v>
      </c>
      <c r="H62" s="5">
        <f t="shared" si="17"/>
        <v>1604942.641</v>
      </c>
    </row>
    <row r="63" ht="14.25" customHeight="1">
      <c r="A63" s="1">
        <f t="shared" si="11"/>
        <v>6.363636364</v>
      </c>
      <c r="B63" s="1">
        <f t="shared" si="18"/>
        <v>5.5</v>
      </c>
      <c r="C63" s="1">
        <f t="shared" si="12"/>
        <v>1.1</v>
      </c>
      <c r="D63" s="1">
        <f t="shared" si="13"/>
        <v>6.71561</v>
      </c>
      <c r="E63" s="1">
        <f t="shared" si="14"/>
        <v>0.002432632694</v>
      </c>
      <c r="F63" s="1">
        <f t="shared" si="15"/>
        <v>0.1643130914</v>
      </c>
      <c r="G63" s="1">
        <f t="shared" si="16"/>
        <v>29.2490418</v>
      </c>
      <c r="H63" s="5">
        <f t="shared" si="17"/>
        <v>1586859.953</v>
      </c>
    </row>
    <row r="64" ht="14.25" customHeight="1">
      <c r="A64" s="1">
        <f t="shared" si="11"/>
        <v>6.25</v>
      </c>
      <c r="B64" s="1">
        <f t="shared" si="18"/>
        <v>5.6</v>
      </c>
      <c r="C64" s="1">
        <f t="shared" si="12"/>
        <v>1.12</v>
      </c>
      <c r="D64" s="1">
        <f t="shared" si="13"/>
        <v>7.115189043</v>
      </c>
      <c r="E64" s="1">
        <f t="shared" si="14"/>
        <v>0.002150688231</v>
      </c>
      <c r="F64" s="1">
        <f t="shared" si="15"/>
        <v>0.1739508122</v>
      </c>
      <c r="G64" s="1">
        <f t="shared" si="16"/>
        <v>28.91172157</v>
      </c>
      <c r="H64" s="5">
        <f t="shared" si="17"/>
        <v>1568379.118</v>
      </c>
    </row>
    <row r="65" ht="14.25" customHeight="1">
      <c r="A65" s="1">
        <f t="shared" si="11"/>
        <v>6.140350877</v>
      </c>
      <c r="B65" s="1">
        <f t="shared" si="18"/>
        <v>5.7</v>
      </c>
      <c r="C65" s="1">
        <f t="shared" si="12"/>
        <v>1.14</v>
      </c>
      <c r="D65" s="1">
        <f t="shared" si="13"/>
        <v>7.535518742</v>
      </c>
      <c r="E65" s="1">
        <f t="shared" si="14"/>
        <v>0.001901960323</v>
      </c>
      <c r="F65" s="1">
        <f t="shared" si="15"/>
        <v>0.1836194752</v>
      </c>
      <c r="G65" s="1">
        <f t="shared" si="16"/>
        <v>28.57331837</v>
      </c>
      <c r="H65" s="5">
        <f t="shared" si="17"/>
        <v>1549577.825</v>
      </c>
    </row>
    <row r="66" ht="14.25" customHeight="1">
      <c r="A66" s="1">
        <f t="shared" si="11"/>
        <v>6.034482759</v>
      </c>
      <c r="B66" s="1">
        <f t="shared" si="18"/>
        <v>5.8</v>
      </c>
      <c r="C66" s="1">
        <f t="shared" si="12"/>
        <v>1.16</v>
      </c>
      <c r="D66" s="1">
        <f t="shared" si="13"/>
        <v>7.977477018</v>
      </c>
      <c r="E66" s="1">
        <f t="shared" si="14"/>
        <v>0.001682577163</v>
      </c>
      <c r="F66" s="1">
        <f t="shared" si="15"/>
        <v>0.1932963521</v>
      </c>
      <c r="G66" s="1">
        <f t="shared" si="16"/>
        <v>28.23462768</v>
      </c>
      <c r="H66" s="5">
        <f t="shared" si="17"/>
        <v>1530528.11</v>
      </c>
    </row>
    <row r="67" ht="14.25" customHeight="1">
      <c r="A67" s="1">
        <f t="shared" si="11"/>
        <v>5.93220339</v>
      </c>
      <c r="B67" s="1">
        <f t="shared" si="18"/>
        <v>5.9</v>
      </c>
      <c r="C67" s="1">
        <f t="shared" si="12"/>
        <v>1.18</v>
      </c>
      <c r="D67" s="1">
        <f t="shared" si="13"/>
        <v>8.441967517</v>
      </c>
      <c r="E67" s="1">
        <f t="shared" si="14"/>
        <v>0.001489096453</v>
      </c>
      <c r="F67" s="1">
        <f t="shared" si="15"/>
        <v>0.2029605718</v>
      </c>
      <c r="G67" s="1">
        <f t="shared" si="16"/>
        <v>27.89637999</v>
      </c>
      <c r="H67" s="5">
        <f t="shared" si="17"/>
        <v>1511296.296</v>
      </c>
    </row>
    <row r="68" ht="14.25" customHeight="1">
      <c r="A68" s="1">
        <f t="shared" si="11"/>
        <v>5.833333333</v>
      </c>
      <c r="B68" s="1">
        <f t="shared" si="18"/>
        <v>6</v>
      </c>
      <c r="C68" s="1">
        <f t="shared" si="12"/>
        <v>1.2</v>
      </c>
      <c r="D68" s="1">
        <f t="shared" si="13"/>
        <v>8.92992</v>
      </c>
      <c r="E68" s="1">
        <f t="shared" si="14"/>
        <v>0.00131846315</v>
      </c>
      <c r="F68" s="1">
        <f t="shared" si="15"/>
        <v>0.2125931331</v>
      </c>
      <c r="G68" s="1">
        <f t="shared" si="16"/>
        <v>27.55924034</v>
      </c>
      <c r="H68" s="5">
        <f t="shared" si="17"/>
        <v>1491943.026</v>
      </c>
    </row>
    <row r="69" ht="14.25" customHeight="1">
      <c r="A69" s="1">
        <f t="shared" si="11"/>
        <v>5.737704918</v>
      </c>
      <c r="B69" s="1">
        <f t="shared" si="18"/>
        <v>6.1</v>
      </c>
      <c r="C69" s="1">
        <f t="shared" si="12"/>
        <v>1.22</v>
      </c>
      <c r="D69" s="1">
        <f t="shared" si="13"/>
        <v>9.442290723</v>
      </c>
      <c r="E69" s="1">
        <f t="shared" si="14"/>
        <v>0.001167970265</v>
      </c>
      <c r="F69" s="1">
        <f t="shared" si="15"/>
        <v>0.2221768825</v>
      </c>
      <c r="G69" s="1">
        <f t="shared" si="16"/>
        <v>27.22380911</v>
      </c>
      <c r="H69" s="5">
        <f t="shared" si="17"/>
        <v>1472523.388</v>
      </c>
    </row>
    <row r="70" ht="14.25" customHeight="1">
      <c r="A70" s="1">
        <f t="shared" si="11"/>
        <v>5.64516129</v>
      </c>
      <c r="B70" s="1">
        <f t="shared" si="18"/>
        <v>6.2</v>
      </c>
      <c r="C70" s="1">
        <f t="shared" si="12"/>
        <v>1.24</v>
      </c>
      <c r="D70" s="1">
        <f t="shared" si="13"/>
        <v>9.980062822</v>
      </c>
      <c r="E70" s="1">
        <f t="shared" si="14"/>
        <v>0.001035222689</v>
      </c>
      <c r="F70" s="1">
        <f t="shared" si="15"/>
        <v>0.2316964656</v>
      </c>
      <c r="G70" s="1">
        <f t="shared" si="16"/>
        <v>26.8906237</v>
      </c>
      <c r="H70" s="5">
        <f t="shared" si="17"/>
        <v>1453087.1</v>
      </c>
    </row>
    <row r="71" ht="14.25" customHeight="1">
      <c r="A71" s="1">
        <f t="shared" si="11"/>
        <v>5.555555556</v>
      </c>
      <c r="B71" s="1">
        <f t="shared" si="18"/>
        <v>6.3</v>
      </c>
      <c r="C71" s="1">
        <f t="shared" si="12"/>
        <v>1.26</v>
      </c>
      <c r="D71" s="1">
        <f t="shared" si="13"/>
        <v>10.5442467</v>
      </c>
      <c r="E71" s="1">
        <f t="shared" si="14"/>
        <v>0.0009181040243</v>
      </c>
      <c r="F71" s="1">
        <f t="shared" si="15"/>
        <v>0.2411382572</v>
      </c>
      <c r="G71" s="1">
        <f t="shared" si="16"/>
        <v>26.560161</v>
      </c>
      <c r="H71" s="5">
        <f t="shared" si="17"/>
        <v>1433678.741</v>
      </c>
    </row>
    <row r="72" ht="14.25" customHeight="1">
      <c r="A72" s="1">
        <f t="shared" si="11"/>
        <v>5.46875</v>
      </c>
      <c r="B72" s="1">
        <f t="shared" si="18"/>
        <v>6.4</v>
      </c>
      <c r="C72" s="1">
        <f t="shared" si="12"/>
        <v>1.28</v>
      </c>
      <c r="D72" s="1">
        <f t="shared" si="13"/>
        <v>11.1358804</v>
      </c>
      <c r="E72" s="1">
        <f t="shared" si="14"/>
        <v>0.0008147463023</v>
      </c>
      <c r="F72" s="1">
        <f t="shared" si="15"/>
        <v>0.2504902754</v>
      </c>
      <c r="G72" s="1">
        <f t="shared" si="16"/>
        <v>26.23284036</v>
      </c>
      <c r="H72" s="5">
        <f t="shared" si="17"/>
        <v>1414338.027</v>
      </c>
    </row>
    <row r="73" ht="14.25" customHeight="1">
      <c r="A73" s="1">
        <f t="shared" si="11"/>
        <v>5.384615385</v>
      </c>
      <c r="B73" s="1">
        <f t="shared" si="18"/>
        <v>6.5</v>
      </c>
      <c r="C73" s="1">
        <f t="shared" si="12"/>
        <v>1.3</v>
      </c>
      <c r="D73" s="1">
        <f t="shared" si="13"/>
        <v>11.75603</v>
      </c>
      <c r="E73" s="1">
        <f t="shared" si="14"/>
        <v>0.0007235024782</v>
      </c>
      <c r="F73" s="1">
        <f t="shared" si="15"/>
        <v>0.2597420846</v>
      </c>
      <c r="G73" s="1">
        <f t="shared" si="16"/>
        <v>25.90902704</v>
      </c>
      <c r="H73" s="5">
        <f t="shared" si="17"/>
        <v>1395100.105</v>
      </c>
    </row>
    <row r="74" ht="14.25" customHeight="1">
      <c r="A74" s="1">
        <f t="shared" si="11"/>
        <v>5.303030303</v>
      </c>
      <c r="B74" s="1">
        <f t="shared" si="18"/>
        <v>6.6</v>
      </c>
      <c r="C74" s="1">
        <f t="shared" si="12"/>
        <v>1.32</v>
      </c>
      <c r="D74" s="1">
        <f t="shared" si="13"/>
        <v>12.40579</v>
      </c>
      <c r="E74" s="1">
        <f t="shared" si="14"/>
        <v>0.0006429215615</v>
      </c>
      <c r="F74" s="1">
        <f t="shared" si="15"/>
        <v>0.2688846924</v>
      </c>
      <c r="G74" s="1">
        <f t="shared" si="16"/>
        <v>25.58903577</v>
      </c>
      <c r="H74" s="5">
        <f t="shared" si="17"/>
        <v>1375995.864</v>
      </c>
    </row>
    <row r="75" ht="14.25" customHeight="1">
      <c r="A75" s="1">
        <f t="shared" si="11"/>
        <v>5.223880597</v>
      </c>
      <c r="B75" s="1">
        <f t="shared" si="18"/>
        <v>6.7</v>
      </c>
      <c r="C75" s="1">
        <f t="shared" si="12"/>
        <v>1.34</v>
      </c>
      <c r="D75" s="1">
        <f t="shared" si="13"/>
        <v>13.0862837</v>
      </c>
      <c r="E75" s="1">
        <f t="shared" si="14"/>
        <v>0.0005717262137</v>
      </c>
      <c r="F75" s="1">
        <f t="shared" si="15"/>
        <v>0.2779104417</v>
      </c>
      <c r="G75" s="1">
        <f t="shared" si="16"/>
        <v>25.27313454</v>
      </c>
      <c r="H75" s="5">
        <f t="shared" si="17"/>
        <v>1357052.255</v>
      </c>
    </row>
    <row r="76" ht="14.25" customHeight="1">
      <c r="A76" s="1">
        <f t="shared" si="11"/>
        <v>5.147058824</v>
      </c>
      <c r="B76" s="1">
        <f t="shared" si="18"/>
        <v>6.8</v>
      </c>
      <c r="C76" s="1">
        <f t="shared" si="12"/>
        <v>1.36</v>
      </c>
      <c r="D76" s="1">
        <f t="shared" si="13"/>
        <v>13.79866358</v>
      </c>
      <c r="E76" s="1">
        <f t="shared" si="14"/>
        <v>0.0005087926463</v>
      </c>
      <c r="F76" s="1">
        <f t="shared" si="15"/>
        <v>0.2868129029</v>
      </c>
      <c r="G76" s="1">
        <f t="shared" si="16"/>
        <v>24.9615484</v>
      </c>
      <c r="H76" s="5">
        <f t="shared" si="17"/>
        <v>1338292.601</v>
      </c>
    </row>
    <row r="77" ht="14.25" customHeight="1">
      <c r="A77" s="1">
        <f t="shared" si="11"/>
        <v>5.072463768</v>
      </c>
      <c r="B77" s="1">
        <f t="shared" si="18"/>
        <v>6.9</v>
      </c>
      <c r="C77" s="1">
        <f t="shared" si="12"/>
        <v>1.38</v>
      </c>
      <c r="D77" s="1">
        <f t="shared" si="13"/>
        <v>14.54411168</v>
      </c>
      <c r="E77" s="1">
        <f t="shared" si="14"/>
        <v>0.0004531326418</v>
      </c>
      <c r="F77" s="1">
        <f t="shared" si="15"/>
        <v>0.2955867672</v>
      </c>
      <c r="G77" s="1">
        <f t="shared" si="16"/>
        <v>24.65446315</v>
      </c>
      <c r="H77" s="5">
        <f t="shared" si="17"/>
        <v>1319736.91</v>
      </c>
    </row>
    <row r="78" ht="14.25" customHeight="1">
      <c r="A78" s="1">
        <f t="shared" si="11"/>
        <v>5</v>
      </c>
      <c r="B78" s="1">
        <f t="shared" si="18"/>
        <v>7</v>
      </c>
      <c r="C78" s="1">
        <f t="shared" si="12"/>
        <v>1.4</v>
      </c>
      <c r="D78" s="1">
        <f t="shared" si="13"/>
        <v>15.32384</v>
      </c>
      <c r="E78" s="1">
        <f t="shared" si="14"/>
        <v>0.0004038775219</v>
      </c>
      <c r="F78" s="1">
        <f t="shared" si="15"/>
        <v>0.3042277428</v>
      </c>
      <c r="G78" s="1">
        <f t="shared" si="16"/>
        <v>24.352029</v>
      </c>
      <c r="H78" s="5">
        <f t="shared" si="17"/>
        <v>1301402.175</v>
      </c>
    </row>
    <row r="79" ht="14.25" customHeight="1"/>
    <row r="80" ht="14.25" customHeight="1">
      <c r="A80" s="1" t="s">
        <v>26</v>
      </c>
      <c r="B80" s="1" t="s">
        <v>27</v>
      </c>
      <c r="C80" s="1" t="s">
        <v>3</v>
      </c>
      <c r="D80" s="1" t="s">
        <v>4</v>
      </c>
      <c r="E80" s="1" t="s">
        <v>28</v>
      </c>
      <c r="F80" s="1" t="s">
        <v>7</v>
      </c>
      <c r="G80" s="1" t="s">
        <v>8</v>
      </c>
      <c r="H80" s="1" t="s">
        <v>11</v>
      </c>
      <c r="I80" s="1" t="s">
        <v>29</v>
      </c>
    </row>
    <row r="81" ht="14.25" customHeight="1">
      <c r="A81" s="1">
        <f t="shared" ref="A81:A108" si="19">B$38/B81</f>
        <v>9.055627426</v>
      </c>
      <c r="B81" s="1">
        <v>3.865</v>
      </c>
      <c r="C81" s="1">
        <f t="shared" ref="C81:C108" si="20">B81/B$37</f>
        <v>0.773</v>
      </c>
      <c r="D81" s="1">
        <f t="shared" ref="D81:D108" si="21">C81/(1-C81)*(1-C81^B$39)</f>
        <v>2.465452443</v>
      </c>
      <c r="E81" s="1">
        <f t="shared" ref="E81:E108" si="22">1/(1+B81+B81^2/FACT(2)+B81^3/FACT(3)+B81^4/FACT(4)+B81^5/FACT(5)+B81^5/FACT(5)*D81)</f>
        <v>0.0178056233</v>
      </c>
      <c r="F81" s="1">
        <f t="shared" ref="F81:F108" si="23">B81^(B$39+B$37)/FACT(B$37)/(B$37^B$39)*E81</f>
        <v>0.03532001636</v>
      </c>
      <c r="G81" s="1">
        <f t="shared" ref="G81:G108" si="24">B$38*(1-F81)</f>
        <v>33.76379943</v>
      </c>
      <c r="H81" s="5">
        <f t="shared" ref="H81:H108" si="25">B$40*G81*30*10-3*B$41*B$37-B$37*30*(400*A81-2000)</f>
        <v>1763947.312</v>
      </c>
      <c r="I81" s="1">
        <f t="shared" ref="I81:I108" si="26">400*A81-2000</f>
        <v>1622.25097</v>
      </c>
    </row>
    <row r="82" ht="14.25" customHeight="1">
      <c r="A82" s="1">
        <f t="shared" si="19"/>
        <v>9.043927649</v>
      </c>
      <c r="B82" s="1">
        <f t="shared" ref="B82:B108" si="27">B81+0.005</f>
        <v>3.87</v>
      </c>
      <c r="C82" s="1">
        <f t="shared" si="20"/>
        <v>0.774</v>
      </c>
      <c r="D82" s="1">
        <f t="shared" si="21"/>
        <v>2.473435327</v>
      </c>
      <c r="E82" s="1">
        <f t="shared" si="22"/>
        <v>0.01770185838</v>
      </c>
      <c r="F82" s="1">
        <f t="shared" si="23"/>
        <v>0.03557109582</v>
      </c>
      <c r="G82" s="1">
        <f t="shared" si="24"/>
        <v>33.75501165</v>
      </c>
      <c r="H82" s="5">
        <f t="shared" si="25"/>
        <v>1763990.215</v>
      </c>
      <c r="I82" s="1">
        <f t="shared" si="26"/>
        <v>1617.571059</v>
      </c>
    </row>
    <row r="83" ht="14.25" customHeight="1">
      <c r="A83" s="1">
        <f t="shared" si="19"/>
        <v>9.032258065</v>
      </c>
      <c r="B83" s="1">
        <f t="shared" si="27"/>
        <v>3.875</v>
      </c>
      <c r="C83" s="1">
        <f t="shared" si="20"/>
        <v>0.775</v>
      </c>
      <c r="D83" s="1">
        <f t="shared" si="21"/>
        <v>2.481441318</v>
      </c>
      <c r="E83" s="1">
        <f t="shared" si="22"/>
        <v>0.01759865718</v>
      </c>
      <c r="F83" s="1">
        <f t="shared" si="23"/>
        <v>0.03582327871</v>
      </c>
      <c r="G83" s="1">
        <f t="shared" si="24"/>
        <v>33.74618525</v>
      </c>
      <c r="H83" s="5">
        <f t="shared" si="25"/>
        <v>1764028.41</v>
      </c>
      <c r="I83" s="1">
        <f t="shared" si="26"/>
        <v>1612.903226</v>
      </c>
    </row>
    <row r="84" ht="14.25" customHeight="1">
      <c r="A84" s="1">
        <f t="shared" si="19"/>
        <v>9.020618557</v>
      </c>
      <c r="B84" s="1">
        <f t="shared" si="27"/>
        <v>3.88</v>
      </c>
      <c r="C84" s="1">
        <f t="shared" si="20"/>
        <v>0.776</v>
      </c>
      <c r="D84" s="1">
        <f t="shared" si="21"/>
        <v>2.489470477</v>
      </c>
      <c r="E84" s="1">
        <f t="shared" si="22"/>
        <v>0.01749601696</v>
      </c>
      <c r="F84" s="1">
        <f t="shared" si="23"/>
        <v>0.03607656494</v>
      </c>
      <c r="G84" s="1">
        <f t="shared" si="24"/>
        <v>33.73732023</v>
      </c>
      <c r="H84" s="5">
        <f t="shared" si="25"/>
        <v>1764061.904</v>
      </c>
      <c r="I84" s="1">
        <f t="shared" si="26"/>
        <v>1608.247423</v>
      </c>
    </row>
    <row r="85" ht="14.25" customHeight="1">
      <c r="A85" s="1">
        <f t="shared" si="19"/>
        <v>9.009009009</v>
      </c>
      <c r="B85" s="1">
        <f t="shared" si="27"/>
        <v>3.885</v>
      </c>
      <c r="C85" s="1">
        <f t="shared" si="20"/>
        <v>0.777</v>
      </c>
      <c r="D85" s="1">
        <f t="shared" si="21"/>
        <v>2.497522863</v>
      </c>
      <c r="E85" s="1">
        <f t="shared" si="22"/>
        <v>0.01739393501</v>
      </c>
      <c r="F85" s="1">
        <f t="shared" si="23"/>
        <v>0.03633095439</v>
      </c>
      <c r="G85" s="1">
        <f t="shared" si="24"/>
        <v>33.7284166</v>
      </c>
      <c r="H85" s="5">
        <f t="shared" si="25"/>
        <v>1764090.704</v>
      </c>
      <c r="I85" s="1">
        <f t="shared" si="26"/>
        <v>1603.603604</v>
      </c>
    </row>
    <row r="86" ht="14.25" customHeight="1">
      <c r="A86" s="1">
        <f t="shared" si="19"/>
        <v>8.997429306</v>
      </c>
      <c r="B86" s="1">
        <f t="shared" si="27"/>
        <v>3.89</v>
      </c>
      <c r="C86" s="1">
        <f t="shared" si="20"/>
        <v>0.778</v>
      </c>
      <c r="D86" s="1">
        <f t="shared" si="21"/>
        <v>2.505598537</v>
      </c>
      <c r="E86" s="1">
        <f t="shared" si="22"/>
        <v>0.01729240863</v>
      </c>
      <c r="F86" s="1">
        <f t="shared" si="23"/>
        <v>0.03658644692</v>
      </c>
      <c r="G86" s="1">
        <f t="shared" si="24"/>
        <v>33.71947436</v>
      </c>
      <c r="H86" s="5">
        <f t="shared" si="25"/>
        <v>1764114.818</v>
      </c>
      <c r="I86" s="1">
        <f t="shared" si="26"/>
        <v>1598.971722</v>
      </c>
    </row>
    <row r="87" ht="14.25" customHeight="1">
      <c r="A87" s="1">
        <f t="shared" si="19"/>
        <v>8.985879332</v>
      </c>
      <c r="B87" s="1">
        <f t="shared" si="27"/>
        <v>3.895</v>
      </c>
      <c r="C87" s="1">
        <f t="shared" si="20"/>
        <v>0.779</v>
      </c>
      <c r="D87" s="1">
        <f t="shared" si="21"/>
        <v>2.513697562</v>
      </c>
      <c r="E87" s="1">
        <f t="shared" si="22"/>
        <v>0.01719143514</v>
      </c>
      <c r="F87" s="1">
        <f t="shared" si="23"/>
        <v>0.03684304236</v>
      </c>
      <c r="G87" s="1">
        <f t="shared" si="24"/>
        <v>33.71049352</v>
      </c>
      <c r="H87" s="5">
        <f t="shared" si="25"/>
        <v>1764134.254</v>
      </c>
      <c r="I87" s="1">
        <f t="shared" si="26"/>
        <v>1594.351733</v>
      </c>
    </row>
    <row r="88" ht="14.25" customHeight="1">
      <c r="A88" s="1">
        <f t="shared" si="19"/>
        <v>8.974358974</v>
      </c>
      <c r="B88" s="1">
        <f t="shared" si="27"/>
        <v>3.9</v>
      </c>
      <c r="C88" s="1">
        <f t="shared" si="20"/>
        <v>0.78</v>
      </c>
      <c r="D88" s="1">
        <f t="shared" si="21"/>
        <v>2.521819997</v>
      </c>
      <c r="E88" s="1">
        <f t="shared" si="22"/>
        <v>0.01709101185</v>
      </c>
      <c r="F88" s="1">
        <f t="shared" si="23"/>
        <v>0.03710074049</v>
      </c>
      <c r="G88" s="1">
        <f t="shared" si="24"/>
        <v>33.70147408</v>
      </c>
      <c r="H88" s="5">
        <f t="shared" si="25"/>
        <v>1764149.018</v>
      </c>
      <c r="I88" s="1">
        <f t="shared" si="26"/>
        <v>1589.74359</v>
      </c>
    </row>
    <row r="89" ht="14.25" customHeight="1">
      <c r="A89" s="1">
        <f t="shared" si="19"/>
        <v>8.962868118</v>
      </c>
      <c r="B89" s="1">
        <f t="shared" si="27"/>
        <v>3.905</v>
      </c>
      <c r="C89" s="1">
        <f t="shared" si="20"/>
        <v>0.781</v>
      </c>
      <c r="D89" s="1">
        <f t="shared" si="21"/>
        <v>2.529965904</v>
      </c>
      <c r="E89" s="1">
        <f t="shared" si="22"/>
        <v>0.01699113609</v>
      </c>
      <c r="F89" s="1">
        <f t="shared" si="23"/>
        <v>0.03735954108</v>
      </c>
      <c r="G89" s="1">
        <f t="shared" si="24"/>
        <v>33.69241606</v>
      </c>
      <c r="H89" s="5">
        <f t="shared" si="25"/>
        <v>1764159.118</v>
      </c>
      <c r="I89" s="1">
        <f t="shared" si="26"/>
        <v>1585.147247</v>
      </c>
    </row>
    <row r="90" ht="14.25" customHeight="1">
      <c r="A90" s="1">
        <f t="shared" si="19"/>
        <v>8.95140665</v>
      </c>
      <c r="B90" s="1">
        <f t="shared" si="27"/>
        <v>3.91</v>
      </c>
      <c r="C90" s="1">
        <f t="shared" si="20"/>
        <v>0.782</v>
      </c>
      <c r="D90" s="1">
        <f t="shared" si="21"/>
        <v>2.538135344</v>
      </c>
      <c r="E90" s="1">
        <f t="shared" si="22"/>
        <v>0.01689180521</v>
      </c>
      <c r="F90" s="1">
        <f t="shared" si="23"/>
        <v>0.03761944385</v>
      </c>
      <c r="G90" s="1">
        <f t="shared" si="24"/>
        <v>33.68331947</v>
      </c>
      <c r="H90" s="5">
        <f t="shared" si="25"/>
        <v>1764164.561</v>
      </c>
      <c r="I90" s="1">
        <f t="shared" si="26"/>
        <v>1580.56266</v>
      </c>
    </row>
    <row r="91" ht="14.25" customHeight="1">
      <c r="A91" s="6">
        <f t="shared" si="19"/>
        <v>8.939974457</v>
      </c>
      <c r="B91" s="6">
        <f t="shared" si="27"/>
        <v>3.915</v>
      </c>
      <c r="C91" s="6">
        <f t="shared" si="20"/>
        <v>0.783</v>
      </c>
      <c r="D91" s="6">
        <f t="shared" si="21"/>
        <v>2.546328378</v>
      </c>
      <c r="E91" s="6">
        <f t="shared" si="22"/>
        <v>0.01679301656</v>
      </c>
      <c r="F91" s="6">
        <f t="shared" si="23"/>
        <v>0.03788044851</v>
      </c>
      <c r="G91" s="6">
        <f t="shared" si="24"/>
        <v>33.6741843</v>
      </c>
      <c r="H91" s="7">
        <f t="shared" si="25"/>
        <v>1764165.355</v>
      </c>
      <c r="I91" s="6">
        <f t="shared" si="26"/>
        <v>1575.989783</v>
      </c>
    </row>
    <row r="92" ht="14.25" customHeight="1">
      <c r="A92" s="1">
        <f t="shared" si="19"/>
        <v>8.928571429</v>
      </c>
      <c r="B92" s="1">
        <f t="shared" si="27"/>
        <v>3.92</v>
      </c>
      <c r="C92" s="1">
        <f t="shared" si="20"/>
        <v>0.784</v>
      </c>
      <c r="D92" s="1">
        <f t="shared" si="21"/>
        <v>2.554545069</v>
      </c>
      <c r="E92" s="1">
        <f t="shared" si="22"/>
        <v>0.01669476751</v>
      </c>
      <c r="F92" s="1">
        <f t="shared" si="23"/>
        <v>0.03814255472</v>
      </c>
      <c r="G92" s="1">
        <f t="shared" si="24"/>
        <v>33.66501058</v>
      </c>
      <c r="H92" s="5">
        <f t="shared" si="25"/>
        <v>1764161.508</v>
      </c>
      <c r="I92" s="1">
        <f t="shared" si="26"/>
        <v>1571.428571</v>
      </c>
    </row>
    <row r="93" ht="14.25" customHeight="1">
      <c r="A93" s="1">
        <f t="shared" si="19"/>
        <v>8.917197452</v>
      </c>
      <c r="B93" s="1">
        <f t="shared" si="27"/>
        <v>3.925</v>
      </c>
      <c r="C93" s="1">
        <f t="shared" si="20"/>
        <v>0.785</v>
      </c>
      <c r="D93" s="1">
        <f t="shared" si="21"/>
        <v>2.562785477</v>
      </c>
      <c r="E93" s="1">
        <f t="shared" si="22"/>
        <v>0.01659705544</v>
      </c>
      <c r="F93" s="1">
        <f t="shared" si="23"/>
        <v>0.03840576212</v>
      </c>
      <c r="G93" s="1">
        <f t="shared" si="24"/>
        <v>33.65579833</v>
      </c>
      <c r="H93" s="5">
        <f t="shared" si="25"/>
        <v>1764153.027</v>
      </c>
      <c r="I93" s="1">
        <f t="shared" si="26"/>
        <v>1566.878981</v>
      </c>
    </row>
    <row r="94" ht="14.25" customHeight="1">
      <c r="A94" s="1">
        <f t="shared" si="19"/>
        <v>8.905852417</v>
      </c>
      <c r="B94" s="1">
        <f t="shared" si="27"/>
        <v>3.93</v>
      </c>
      <c r="C94" s="1">
        <f t="shared" si="20"/>
        <v>0.786</v>
      </c>
      <c r="D94" s="1">
        <f t="shared" si="21"/>
        <v>2.571049665</v>
      </c>
      <c r="E94" s="1">
        <f t="shared" si="22"/>
        <v>0.01649987772</v>
      </c>
      <c r="F94" s="1">
        <f t="shared" si="23"/>
        <v>0.03867007032</v>
      </c>
      <c r="G94" s="1">
        <f t="shared" si="24"/>
        <v>33.64654754</v>
      </c>
      <c r="H94" s="5">
        <f t="shared" si="25"/>
        <v>1764139.92</v>
      </c>
      <c r="I94" s="1">
        <f t="shared" si="26"/>
        <v>1562.340967</v>
      </c>
    </row>
    <row r="95" ht="14.25" customHeight="1">
      <c r="A95" s="1">
        <f t="shared" si="19"/>
        <v>8.894536213</v>
      </c>
      <c r="B95" s="1">
        <f t="shared" si="27"/>
        <v>3.935</v>
      </c>
      <c r="C95" s="1">
        <f t="shared" si="20"/>
        <v>0.787</v>
      </c>
      <c r="D95" s="1">
        <f t="shared" si="21"/>
        <v>2.579337694</v>
      </c>
      <c r="E95" s="1">
        <f t="shared" si="22"/>
        <v>0.01640323178</v>
      </c>
      <c r="F95" s="1">
        <f t="shared" si="23"/>
        <v>0.03893547889</v>
      </c>
      <c r="G95" s="1">
        <f t="shared" si="24"/>
        <v>33.63725824</v>
      </c>
      <c r="H95" s="5">
        <f t="shared" si="25"/>
        <v>1764122.195</v>
      </c>
      <c r="I95" s="1">
        <f t="shared" si="26"/>
        <v>1557.814485</v>
      </c>
    </row>
    <row r="96" ht="14.25" customHeight="1">
      <c r="A96" s="1">
        <f t="shared" si="19"/>
        <v>8.883248731</v>
      </c>
      <c r="B96" s="1">
        <f t="shared" si="27"/>
        <v>3.94</v>
      </c>
      <c r="C96" s="1">
        <f t="shared" si="20"/>
        <v>0.788</v>
      </c>
      <c r="D96" s="1">
        <f t="shared" si="21"/>
        <v>2.587649627</v>
      </c>
      <c r="E96" s="1">
        <f t="shared" si="22"/>
        <v>0.016307115</v>
      </c>
      <c r="F96" s="1">
        <f t="shared" si="23"/>
        <v>0.03920198737</v>
      </c>
      <c r="G96" s="1">
        <f t="shared" si="24"/>
        <v>33.62793044</v>
      </c>
      <c r="H96" s="5">
        <f t="shared" si="25"/>
        <v>1764099.859</v>
      </c>
      <c r="I96" s="1">
        <f t="shared" si="26"/>
        <v>1553.299492</v>
      </c>
    </row>
    <row r="97" ht="14.25" customHeight="1">
      <c r="A97" s="1">
        <f t="shared" si="19"/>
        <v>8.871989861</v>
      </c>
      <c r="B97" s="1">
        <f t="shared" si="27"/>
        <v>3.945</v>
      </c>
      <c r="C97" s="1">
        <f t="shared" si="20"/>
        <v>0.789</v>
      </c>
      <c r="D97" s="1">
        <f t="shared" si="21"/>
        <v>2.595985524</v>
      </c>
      <c r="E97" s="1">
        <f t="shared" si="22"/>
        <v>0.01621152481</v>
      </c>
      <c r="F97" s="1">
        <f t="shared" si="23"/>
        <v>0.03946959527</v>
      </c>
      <c r="G97" s="1">
        <f t="shared" si="24"/>
        <v>33.61856417</v>
      </c>
      <c r="H97" s="5">
        <f t="shared" si="25"/>
        <v>1764072.921</v>
      </c>
      <c r="I97" s="1">
        <f t="shared" si="26"/>
        <v>1548.795944</v>
      </c>
    </row>
    <row r="98" ht="14.25" customHeight="1">
      <c r="A98" s="1">
        <f t="shared" si="19"/>
        <v>8.860759494</v>
      </c>
      <c r="B98" s="1">
        <f t="shared" si="27"/>
        <v>3.95</v>
      </c>
      <c r="C98" s="1">
        <f t="shared" si="20"/>
        <v>0.79</v>
      </c>
      <c r="D98" s="1">
        <f t="shared" si="21"/>
        <v>2.60434545</v>
      </c>
      <c r="E98" s="1">
        <f t="shared" si="22"/>
        <v>0.01611645865</v>
      </c>
      <c r="F98" s="1">
        <f t="shared" si="23"/>
        <v>0.03973830208</v>
      </c>
      <c r="G98" s="1">
        <f t="shared" si="24"/>
        <v>33.60915943</v>
      </c>
      <c r="H98" s="5">
        <f t="shared" si="25"/>
        <v>1764041.387</v>
      </c>
      <c r="I98" s="1">
        <f t="shared" si="26"/>
        <v>1544.303797</v>
      </c>
      <c r="L98" s="8" t="s">
        <v>30</v>
      </c>
    </row>
    <row r="99" ht="14.25" customHeight="1">
      <c r="A99" s="1">
        <f t="shared" si="19"/>
        <v>8.849557522</v>
      </c>
      <c r="B99" s="1">
        <f t="shared" si="27"/>
        <v>3.955</v>
      </c>
      <c r="C99" s="1">
        <f t="shared" si="20"/>
        <v>0.791</v>
      </c>
      <c r="D99" s="1">
        <f t="shared" si="21"/>
        <v>2.612729465</v>
      </c>
      <c r="E99" s="1">
        <f t="shared" si="22"/>
        <v>0.01602191396</v>
      </c>
      <c r="F99" s="1">
        <f t="shared" si="23"/>
        <v>0.04000810724</v>
      </c>
      <c r="G99" s="1">
        <f t="shared" si="24"/>
        <v>33.59971625</v>
      </c>
      <c r="H99" s="5">
        <f t="shared" si="25"/>
        <v>1764005.267</v>
      </c>
      <c r="I99" s="1">
        <f t="shared" si="26"/>
        <v>1539.823009</v>
      </c>
    </row>
    <row r="100" ht="14.25" customHeight="1">
      <c r="A100" s="1">
        <f t="shared" si="19"/>
        <v>8.838383838</v>
      </c>
      <c r="B100" s="1">
        <f t="shared" si="27"/>
        <v>3.96</v>
      </c>
      <c r="C100" s="1">
        <f t="shared" si="20"/>
        <v>0.792</v>
      </c>
      <c r="D100" s="1">
        <f t="shared" si="21"/>
        <v>2.621137633</v>
      </c>
      <c r="E100" s="1">
        <f t="shared" si="22"/>
        <v>0.01592788818</v>
      </c>
      <c r="F100" s="1">
        <f t="shared" si="23"/>
        <v>0.04027901018</v>
      </c>
      <c r="G100" s="1">
        <f t="shared" si="24"/>
        <v>33.59023464</v>
      </c>
      <c r="H100" s="5">
        <f t="shared" si="25"/>
        <v>1763964.568</v>
      </c>
      <c r="I100" s="1">
        <f t="shared" si="26"/>
        <v>1535.353535</v>
      </c>
    </row>
    <row r="101" ht="14.25" customHeight="1">
      <c r="A101" s="1">
        <f t="shared" si="19"/>
        <v>8.827238335</v>
      </c>
      <c r="B101" s="1">
        <f t="shared" si="27"/>
        <v>3.965</v>
      </c>
      <c r="C101" s="1">
        <f t="shared" si="20"/>
        <v>0.793</v>
      </c>
      <c r="D101" s="1">
        <f t="shared" si="21"/>
        <v>2.629570016</v>
      </c>
      <c r="E101" s="1">
        <f t="shared" si="22"/>
        <v>0.01583437879</v>
      </c>
      <c r="F101" s="1">
        <f t="shared" si="23"/>
        <v>0.04055101029</v>
      </c>
      <c r="G101" s="1">
        <f t="shared" si="24"/>
        <v>33.58071464</v>
      </c>
      <c r="H101" s="5">
        <f t="shared" si="25"/>
        <v>1763919.298</v>
      </c>
      <c r="I101" s="1">
        <f t="shared" si="26"/>
        <v>1530.895334</v>
      </c>
    </row>
    <row r="102" ht="14.25" customHeight="1">
      <c r="A102" s="1">
        <f t="shared" si="19"/>
        <v>8.816120907</v>
      </c>
      <c r="B102" s="1">
        <f t="shared" si="27"/>
        <v>3.97</v>
      </c>
      <c r="C102" s="1">
        <f t="shared" si="20"/>
        <v>0.794</v>
      </c>
      <c r="D102" s="1">
        <f t="shared" si="21"/>
        <v>2.638026677</v>
      </c>
      <c r="E102" s="1">
        <f t="shared" si="22"/>
        <v>0.01574138326</v>
      </c>
      <c r="F102" s="1">
        <f t="shared" si="23"/>
        <v>0.04082410692</v>
      </c>
      <c r="G102" s="1">
        <f t="shared" si="24"/>
        <v>33.57115626</v>
      </c>
      <c r="H102" s="5">
        <f t="shared" si="25"/>
        <v>1763869.465</v>
      </c>
      <c r="I102" s="1">
        <f t="shared" si="26"/>
        <v>1526.448363</v>
      </c>
    </row>
    <row r="103" ht="14.25" customHeight="1">
      <c r="A103" s="1">
        <f t="shared" si="19"/>
        <v>8.805031447</v>
      </c>
      <c r="B103" s="1">
        <f t="shared" si="27"/>
        <v>3.975</v>
      </c>
      <c r="C103" s="1">
        <f t="shared" si="20"/>
        <v>0.795</v>
      </c>
      <c r="D103" s="1">
        <f t="shared" si="21"/>
        <v>2.646507678</v>
      </c>
      <c r="E103" s="1">
        <f t="shared" si="22"/>
        <v>0.01564889907</v>
      </c>
      <c r="F103" s="1">
        <f t="shared" si="23"/>
        <v>0.04109829939</v>
      </c>
      <c r="G103" s="1">
        <f t="shared" si="24"/>
        <v>33.56155952</v>
      </c>
      <c r="H103" s="5">
        <f t="shared" si="25"/>
        <v>1763815.077</v>
      </c>
      <c r="I103" s="1">
        <f t="shared" si="26"/>
        <v>1522.012579</v>
      </c>
    </row>
    <row r="104" ht="14.25" customHeight="1">
      <c r="A104" s="1">
        <f t="shared" si="19"/>
        <v>8.793969849</v>
      </c>
      <c r="B104" s="1">
        <f t="shared" si="27"/>
        <v>3.98</v>
      </c>
      <c r="C104" s="1">
        <f t="shared" si="20"/>
        <v>0.796</v>
      </c>
      <c r="D104" s="1">
        <f t="shared" si="21"/>
        <v>2.655013083</v>
      </c>
      <c r="E104" s="1">
        <f t="shared" si="22"/>
        <v>0.01555692371</v>
      </c>
      <c r="F104" s="1">
        <f t="shared" si="23"/>
        <v>0.04137358701</v>
      </c>
      <c r="G104" s="1">
        <f t="shared" si="24"/>
        <v>33.55192445</v>
      </c>
      <c r="H104" s="5">
        <f t="shared" si="25"/>
        <v>1763756.143</v>
      </c>
      <c r="I104" s="1">
        <f t="shared" si="26"/>
        <v>1517.58794</v>
      </c>
    </row>
    <row r="105" ht="14.25" customHeight="1">
      <c r="A105" s="1">
        <f t="shared" si="19"/>
        <v>8.78293601</v>
      </c>
      <c r="B105" s="1">
        <f t="shared" si="27"/>
        <v>3.985</v>
      </c>
      <c r="C105" s="1">
        <f t="shared" si="20"/>
        <v>0.797</v>
      </c>
      <c r="D105" s="1">
        <f t="shared" si="21"/>
        <v>2.663542954</v>
      </c>
      <c r="E105" s="1">
        <f t="shared" si="22"/>
        <v>0.01546545471</v>
      </c>
      <c r="F105" s="1">
        <f t="shared" si="23"/>
        <v>0.04164996905</v>
      </c>
      <c r="G105" s="1">
        <f t="shared" si="24"/>
        <v>33.54225108</v>
      </c>
      <c r="H105" s="5">
        <f t="shared" si="25"/>
        <v>1763692.671</v>
      </c>
      <c r="I105" s="1">
        <f t="shared" si="26"/>
        <v>1513.174404</v>
      </c>
    </row>
    <row r="106" ht="14.25" customHeight="1">
      <c r="A106" s="1">
        <f t="shared" si="19"/>
        <v>8.771929825</v>
      </c>
      <c r="B106" s="1">
        <f t="shared" si="27"/>
        <v>3.99</v>
      </c>
      <c r="C106" s="1">
        <f t="shared" si="20"/>
        <v>0.798</v>
      </c>
      <c r="D106" s="1">
        <f t="shared" si="21"/>
        <v>2.672097355</v>
      </c>
      <c r="E106" s="1">
        <f t="shared" si="22"/>
        <v>0.01537448956</v>
      </c>
      <c r="F106" s="1">
        <f t="shared" si="23"/>
        <v>0.04192744473</v>
      </c>
      <c r="G106" s="1">
        <f t="shared" si="24"/>
        <v>33.53253943</v>
      </c>
      <c r="H106" s="5">
        <f t="shared" si="25"/>
        <v>1763624.668</v>
      </c>
      <c r="I106" s="1">
        <f t="shared" si="26"/>
        <v>1508.77193</v>
      </c>
    </row>
    <row r="107" ht="14.25" customHeight="1">
      <c r="A107" s="1">
        <f t="shared" si="19"/>
        <v>8.760951189</v>
      </c>
      <c r="B107" s="1">
        <f t="shared" si="27"/>
        <v>3.995</v>
      </c>
      <c r="C107" s="1">
        <f t="shared" si="20"/>
        <v>0.799</v>
      </c>
      <c r="D107" s="1">
        <f t="shared" si="21"/>
        <v>2.680676349</v>
      </c>
      <c r="E107" s="1">
        <f t="shared" si="22"/>
        <v>0.01528402581</v>
      </c>
      <c r="F107" s="1">
        <f t="shared" si="23"/>
        <v>0.04220601326</v>
      </c>
      <c r="G107" s="1">
        <f t="shared" si="24"/>
        <v>33.52278954</v>
      </c>
      <c r="H107" s="5">
        <f t="shared" si="25"/>
        <v>1763552.144</v>
      </c>
      <c r="I107" s="1">
        <f t="shared" si="26"/>
        <v>1504.380476</v>
      </c>
    </row>
    <row r="108" ht="14.25" customHeight="1">
      <c r="A108" s="1">
        <f t="shared" si="19"/>
        <v>8.75</v>
      </c>
      <c r="B108" s="1">
        <f t="shared" si="27"/>
        <v>4</v>
      </c>
      <c r="C108" s="1">
        <f t="shared" si="20"/>
        <v>0.8</v>
      </c>
      <c r="D108" s="1">
        <f t="shared" si="21"/>
        <v>2.68928</v>
      </c>
      <c r="E108" s="1">
        <f t="shared" si="22"/>
        <v>0.01519406098</v>
      </c>
      <c r="F108" s="1">
        <f t="shared" si="23"/>
        <v>0.04248567382</v>
      </c>
      <c r="G108" s="1">
        <f t="shared" si="24"/>
        <v>33.51300142</v>
      </c>
      <c r="H108" s="5">
        <f t="shared" si="25"/>
        <v>1763475.106</v>
      </c>
      <c r="I108" s="1">
        <f t="shared" si="26"/>
        <v>1500</v>
      </c>
    </row>
    <row r="109" ht="14.25" customHeight="1">
      <c r="H109" s="5"/>
    </row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>
      <c r="A115" s="1" t="s">
        <v>25</v>
      </c>
      <c r="B115" s="1">
        <v>3.0</v>
      </c>
    </row>
    <row r="116" ht="14.25" customHeight="1">
      <c r="A116" s="1" t="s">
        <v>26</v>
      </c>
      <c r="B116" s="1" t="s">
        <v>27</v>
      </c>
      <c r="C116" s="1" t="s">
        <v>3</v>
      </c>
      <c r="D116" s="1" t="s">
        <v>4</v>
      </c>
      <c r="E116" s="1" t="s">
        <v>28</v>
      </c>
      <c r="F116" s="1" t="s">
        <v>7</v>
      </c>
      <c r="G116" s="1" t="s">
        <v>8</v>
      </c>
      <c r="H116" s="1" t="s">
        <v>11</v>
      </c>
      <c r="I116" s="1" t="s">
        <v>29</v>
      </c>
    </row>
    <row r="117" ht="14.25" customHeight="1">
      <c r="A117" s="1">
        <f t="shared" ref="A117:A124" si="28">B$38/B117</f>
        <v>10</v>
      </c>
      <c r="B117" s="1">
        <v>3.5</v>
      </c>
      <c r="C117" s="1">
        <f>B117/B115</f>
        <v>1.166666667</v>
      </c>
      <c r="D117" s="1">
        <f t="shared" ref="D117:D124" si="29">C117/(1-C117)*(1-C117^B$39)</f>
        <v>8.12975823</v>
      </c>
      <c r="E117" s="1">
        <f t="shared" ref="E117:E124" si="30">1/(1+B117+B117^2/FACT(2)+B117^3/FACT(3)+B117^3/FACT(3)*D117)</f>
        <v>0.0131813557</v>
      </c>
      <c r="F117" s="1">
        <f>B117^(B$39+B115)/FACT(B115)/(B115^B$39)*E117</f>
        <v>0.2035855316</v>
      </c>
      <c r="G117" s="1">
        <f t="shared" ref="G117:G124" si="31">B$38*(1-F117)</f>
        <v>27.87450639</v>
      </c>
      <c r="H117" s="5">
        <f>B$40*G117*30*10-3*B$41*B115-B115*30*(400*A117-2000)</f>
        <v>1595587.98</v>
      </c>
      <c r="I117" s="1">
        <f t="shared" ref="I117:I124" si="32">400*A117-2000</f>
        <v>2000</v>
      </c>
    </row>
    <row r="118" ht="14.25" customHeight="1">
      <c r="A118" s="1">
        <f t="shared" si="28"/>
        <v>8.75</v>
      </c>
      <c r="B118" s="1">
        <v>4.0</v>
      </c>
      <c r="C118" s="1">
        <f>B118/B115</f>
        <v>1.333333333</v>
      </c>
      <c r="D118" s="1">
        <f t="shared" si="29"/>
        <v>12.85596708</v>
      </c>
      <c r="E118" s="1">
        <f t="shared" si="30"/>
        <v>0.006219022189</v>
      </c>
      <c r="F118" s="1">
        <f>B118^(B$39+B115)/FACT(B115)/(B115^B$39)*E118</f>
        <v>0.2795403554</v>
      </c>
      <c r="G118" s="1">
        <f t="shared" si="31"/>
        <v>25.21608756</v>
      </c>
      <c r="H118" s="5">
        <f>B$40*G118*30*10-3*B$41*B115-B115*30*(400*A118-2000)</f>
        <v>1441206.567</v>
      </c>
      <c r="I118" s="1">
        <f t="shared" si="32"/>
        <v>1500</v>
      </c>
    </row>
    <row r="119" ht="14.25" customHeight="1">
      <c r="A119" s="1">
        <f t="shared" si="28"/>
        <v>7.777777778</v>
      </c>
      <c r="B119" s="1">
        <v>4.5</v>
      </c>
      <c r="C119" s="1">
        <f>B119/B115</f>
        <v>1.5</v>
      </c>
      <c r="D119" s="1">
        <f t="shared" si="29"/>
        <v>19.78125</v>
      </c>
      <c r="E119" s="1">
        <f t="shared" si="30"/>
        <v>0.003018956927</v>
      </c>
      <c r="F119" s="1">
        <f>B119^(B$39+B115)/FACT(B115)/(B115^B$39)*E119</f>
        <v>0.3481765382</v>
      </c>
      <c r="G119" s="1">
        <f t="shared" si="31"/>
        <v>22.81382116</v>
      </c>
      <c r="H119" s="5">
        <f>B$40*G119*30*10-3*B$41*B115-B115*30*(400*A119-2000)</f>
        <v>1296036.587</v>
      </c>
      <c r="I119" s="1">
        <f t="shared" si="32"/>
        <v>1111.111111</v>
      </c>
    </row>
    <row r="120" ht="14.25" customHeight="1">
      <c r="A120" s="1">
        <f t="shared" si="28"/>
        <v>6.9999986</v>
      </c>
      <c r="B120" s="9">
        <f>5+0.000001</f>
        <v>5.000001</v>
      </c>
      <c r="C120" s="1">
        <f>B120/B115</f>
        <v>1.666667</v>
      </c>
      <c r="D120" s="1">
        <f t="shared" si="29"/>
        <v>29.65022902</v>
      </c>
      <c r="E120" s="1">
        <f t="shared" si="30"/>
        <v>0.001521961539</v>
      </c>
      <c r="F120" s="1">
        <f>B120^(B$39+B115)/FACT(B115)/(B115^B$39)*E120</f>
        <v>0.4077621244</v>
      </c>
      <c r="G120" s="1">
        <f t="shared" si="31"/>
        <v>20.72832565</v>
      </c>
      <c r="H120" s="5">
        <f>B$40*G120*30*10-3*B$41*B115-B115*30*(400*A120-2000)</f>
        <v>1167624.474</v>
      </c>
      <c r="I120" s="1">
        <f t="shared" si="32"/>
        <v>799.99944</v>
      </c>
    </row>
    <row r="121" ht="14.25" customHeight="1">
      <c r="A121" s="1">
        <f t="shared" si="28"/>
        <v>6.363636364</v>
      </c>
      <c r="B121" s="1">
        <v>5.5</v>
      </c>
      <c r="C121" s="1">
        <f>B121/B115</f>
        <v>1.833333333</v>
      </c>
      <c r="D121" s="1">
        <f t="shared" si="29"/>
        <v>43.36484053</v>
      </c>
      <c r="E121" s="1">
        <f t="shared" si="30"/>
        <v>0.0007988336662</v>
      </c>
      <c r="F121" s="1">
        <f>B121^(B$39+B115)/FACT(B115)/(B115^B$39)*E121</f>
        <v>0.4587756419</v>
      </c>
      <c r="G121" s="1">
        <f t="shared" si="31"/>
        <v>18.94285253</v>
      </c>
      <c r="H121" s="5">
        <f>B$40*G121*30*10-3*B$41*B115-B115*30*(400*A121-2000)</f>
        <v>1056623.031</v>
      </c>
      <c r="I121" s="1">
        <f t="shared" si="32"/>
        <v>545.4545455</v>
      </c>
    </row>
    <row r="122" ht="14.25" customHeight="1">
      <c r="A122" s="1">
        <f t="shared" si="28"/>
        <v>5.833333333</v>
      </c>
      <c r="B122" s="1">
        <v>6.0</v>
      </c>
      <c r="C122" s="1">
        <f>B122/B115</f>
        <v>2</v>
      </c>
      <c r="D122" s="1">
        <f t="shared" si="29"/>
        <v>62</v>
      </c>
      <c r="E122" s="1">
        <f t="shared" si="30"/>
        <v>0.0004361098997</v>
      </c>
      <c r="F122" s="1">
        <f>B122^(B$39+B115)/FACT(B115)/(B115^B$39)*E122</f>
        <v>0.5023986044</v>
      </c>
      <c r="G122" s="1">
        <f t="shared" si="31"/>
        <v>17.41604884</v>
      </c>
      <c r="H122" s="5">
        <f>B$40*G122*30*10-3*B$41*B115-B115*30*(400*A122-2000)</f>
        <v>961203.6633</v>
      </c>
      <c r="I122" s="1">
        <f t="shared" si="32"/>
        <v>333.3333333</v>
      </c>
    </row>
    <row r="123" ht="14.25" customHeight="1">
      <c r="A123" s="1">
        <f t="shared" si="28"/>
        <v>5.384615385</v>
      </c>
      <c r="B123" s="1">
        <v>6.5</v>
      </c>
      <c r="C123" s="1">
        <f>B123/B115</f>
        <v>2.166666667</v>
      </c>
      <c r="D123" s="1">
        <f t="shared" si="29"/>
        <v>86.81880144</v>
      </c>
      <c r="E123" s="1">
        <f t="shared" si="30"/>
        <v>0.000247025521</v>
      </c>
      <c r="F123" s="1">
        <f>B123^(B$39+B115)/FACT(B115)/(B115^B$39)*E123</f>
        <v>0.5398724342</v>
      </c>
      <c r="G123" s="1">
        <f t="shared" si="31"/>
        <v>16.1044648</v>
      </c>
      <c r="H123" s="5">
        <f>B$40*G123*30*10-3*B$41*B115-B115*30*(400*A123-2000)</f>
        <v>878988.7063</v>
      </c>
      <c r="I123" s="1">
        <f t="shared" si="32"/>
        <v>153.8461538</v>
      </c>
    </row>
    <row r="124" ht="14.25" customHeight="1">
      <c r="A124" s="1">
        <f t="shared" si="28"/>
        <v>5</v>
      </c>
      <c r="B124" s="1">
        <v>7.0</v>
      </c>
      <c r="C124" s="1">
        <f>B124/B115</f>
        <v>2.333333333</v>
      </c>
      <c r="D124" s="1">
        <f t="shared" si="29"/>
        <v>119.2880658</v>
      </c>
      <c r="E124" s="1">
        <f t="shared" si="30"/>
        <v>0.0001447394219</v>
      </c>
      <c r="F124" s="1">
        <f>B124^(B$39+B115)/FACT(B115)/(B115^B$39)*E124</f>
        <v>0.5722866694</v>
      </c>
      <c r="G124" s="1">
        <f t="shared" si="31"/>
        <v>14.96996657</v>
      </c>
      <c r="H124" s="5">
        <f>B$40*G124*30*10-3*B$41*B115-B115*30*(400*A124-2000)</f>
        <v>807747.4927</v>
      </c>
      <c r="I124" s="1">
        <f t="shared" si="32"/>
        <v>0</v>
      </c>
    </row>
    <row r="125" ht="14.25" customHeight="1"/>
    <row r="126" ht="14.25" customHeight="1">
      <c r="A126" s="1" t="s">
        <v>25</v>
      </c>
      <c r="B126" s="1">
        <v>4.0</v>
      </c>
    </row>
    <row r="127" ht="14.25" customHeight="1">
      <c r="A127" s="1" t="s">
        <v>26</v>
      </c>
      <c r="B127" s="1" t="s">
        <v>27</v>
      </c>
      <c r="C127" s="1" t="s">
        <v>3</v>
      </c>
      <c r="D127" s="1" t="s">
        <v>4</v>
      </c>
      <c r="E127" s="1" t="s">
        <v>28</v>
      </c>
      <c r="F127" s="1" t="s">
        <v>7</v>
      </c>
      <c r="G127" s="1" t="s">
        <v>8</v>
      </c>
      <c r="H127" s="1" t="s">
        <v>11</v>
      </c>
      <c r="I127" s="1" t="s">
        <v>29</v>
      </c>
    </row>
    <row r="128" ht="14.25" customHeight="1">
      <c r="A128" s="6">
        <f t="shared" ref="A128:A135" si="33">B$38/B128</f>
        <v>10</v>
      </c>
      <c r="B128" s="6">
        <v>3.5</v>
      </c>
      <c r="C128" s="6">
        <f>B128/B126</f>
        <v>0.875</v>
      </c>
      <c r="D128" s="6">
        <f t="shared" ref="D128:D135" si="34">C128/(1-C128)*(1-C128^B$39)</f>
        <v>3.409637451</v>
      </c>
      <c r="E128" s="6">
        <f t="shared" ref="E128:E135" si="35">1/(1+B128+B128^2/FACT(2)+B128^3/FACT(3)+B128^4/FACT(4)+B128^4/FACT(4)*D128)</f>
        <v>0.02205433928</v>
      </c>
      <c r="F128" s="6">
        <f>B128^(B$39+B126)/FACT(B126)/(B126^B$39)*E128</f>
        <v>0.07072863102</v>
      </c>
      <c r="G128" s="6">
        <f t="shared" ref="G128:G135" si="36">B$38*(1-F128)</f>
        <v>32.52449791</v>
      </c>
      <c r="H128" s="7">
        <f>B$40*G128*30*10-3*B$41*B126-B126*30*(400*A128-2000)</f>
        <v>1779337.344</v>
      </c>
      <c r="I128" s="6">
        <f t="shared" ref="I128:I135" si="37">400*A128-2000</f>
        <v>2000</v>
      </c>
    </row>
    <row r="129" ht="14.25" customHeight="1">
      <c r="A129" s="1">
        <f t="shared" si="33"/>
        <v>8.749999978</v>
      </c>
      <c r="B129" s="1">
        <f>4+0.00000001</f>
        <v>4.00000001</v>
      </c>
      <c r="C129" s="1">
        <f>B129/B126</f>
        <v>1.000000003</v>
      </c>
      <c r="D129" s="1">
        <f t="shared" si="34"/>
        <v>5.000000013</v>
      </c>
      <c r="E129" s="1">
        <f t="shared" si="35"/>
        <v>0.01140684399</v>
      </c>
      <c r="F129" s="1">
        <f>B129^(B$39+B126)/FACT(B126)/(B126^B$39)*E129</f>
        <v>0.1216730053</v>
      </c>
      <c r="G129" s="1">
        <f t="shared" si="36"/>
        <v>30.74144481</v>
      </c>
      <c r="H129" s="5">
        <f>B$40*G129*30*10-3*B$41*B126-B126*30*(400*A129-2000)</f>
        <v>1705608.362</v>
      </c>
      <c r="I129" s="1">
        <f t="shared" si="37"/>
        <v>1499.999991</v>
      </c>
    </row>
    <row r="130" ht="14.25" customHeight="1">
      <c r="A130" s="1">
        <f t="shared" si="33"/>
        <v>7.777777778</v>
      </c>
      <c r="B130" s="1">
        <v>4.5</v>
      </c>
      <c r="C130" s="1">
        <f>B130/B126</f>
        <v>1.125</v>
      </c>
      <c r="D130" s="1">
        <f t="shared" si="34"/>
        <v>7.218292236</v>
      </c>
      <c r="E130" s="1">
        <f t="shared" si="35"/>
        <v>0.005840107408</v>
      </c>
      <c r="F130" s="1">
        <f>B130^(B$39+B126)/FACT(B126)/(B126^B$39)*E130</f>
        <v>0.1798134858</v>
      </c>
      <c r="G130" s="1">
        <f t="shared" si="36"/>
        <v>28.706528</v>
      </c>
      <c r="H130" s="5">
        <f>B$40*G130*30*10-3*B$41*B126-B126*30*(400*A130-2000)</f>
        <v>1599656.267</v>
      </c>
      <c r="I130" s="1">
        <f t="shared" si="37"/>
        <v>1111.111111</v>
      </c>
    </row>
    <row r="131" ht="14.25" customHeight="1">
      <c r="A131" s="1">
        <f t="shared" si="33"/>
        <v>6.9999986</v>
      </c>
      <c r="B131" s="9">
        <f>5+0.000001</f>
        <v>5.000001</v>
      </c>
      <c r="C131" s="1">
        <f>B131/B126</f>
        <v>1.25000025</v>
      </c>
      <c r="D131" s="1">
        <f t="shared" si="34"/>
        <v>10.25879611</v>
      </c>
      <c r="E131" s="1">
        <f t="shared" si="35"/>
        <v>0.003007234789</v>
      </c>
      <c r="F131" s="1">
        <f>B131^(B$39+B126)/FACT(B126)/(B126^B$39)*E131</f>
        <v>0.2389939786</v>
      </c>
      <c r="G131" s="1">
        <f t="shared" si="36"/>
        <v>26.63521075</v>
      </c>
      <c r="H131" s="5">
        <f>B$40*G131*30*10-3*B$41*B126-B126*30*(400*A131-2000)</f>
        <v>1481640.873</v>
      </c>
      <c r="I131" s="1">
        <f t="shared" si="37"/>
        <v>799.99944</v>
      </c>
    </row>
    <row r="132" ht="14.25" customHeight="1">
      <c r="A132" s="1">
        <f t="shared" si="33"/>
        <v>6.363636364</v>
      </c>
      <c r="B132" s="1">
        <v>5.5</v>
      </c>
      <c r="C132" s="1">
        <f>B132/B126</f>
        <v>1.375</v>
      </c>
      <c r="D132" s="1">
        <f t="shared" si="34"/>
        <v>14.35458374</v>
      </c>
      <c r="E132" s="1">
        <f t="shared" si="35"/>
        <v>0.001575329936</v>
      </c>
      <c r="F132" s="1">
        <f>B132^(B$39+B126)/FACT(B126)/(B126^B$39)*E132</f>
        <v>0.2952055601</v>
      </c>
      <c r="G132" s="1">
        <f t="shared" si="36"/>
        <v>24.6678054</v>
      </c>
      <c r="H132" s="5">
        <f>B$40*G132*30*10-3*B$41*B126-B126*30*(400*A132-2000)</f>
        <v>1364630.859</v>
      </c>
      <c r="I132" s="1">
        <f t="shared" si="37"/>
        <v>545.4545455</v>
      </c>
    </row>
    <row r="133" ht="14.25" customHeight="1">
      <c r="A133" s="1">
        <f t="shared" si="33"/>
        <v>5.833333333</v>
      </c>
      <c r="B133" s="1">
        <v>6.0</v>
      </c>
      <c r="C133" s="1">
        <f>B133/B126</f>
        <v>1.5</v>
      </c>
      <c r="D133" s="1">
        <f t="shared" si="34"/>
        <v>19.78125</v>
      </c>
      <c r="E133" s="1">
        <f t="shared" si="35"/>
        <v>0.0008451745814</v>
      </c>
      <c r="F133" s="1">
        <f>B133^(B$39+B126)/FACT(B126)/(B126^B$39)*E133</f>
        <v>0.3465744018</v>
      </c>
      <c r="G133" s="1">
        <f t="shared" si="36"/>
        <v>22.86989594</v>
      </c>
      <c r="H133" s="5">
        <f>B$40*G133*30*10-3*B$41*B126-B126*30*(400*A133-2000)</f>
        <v>1255242.195</v>
      </c>
      <c r="I133" s="1">
        <f t="shared" si="37"/>
        <v>333.3333333</v>
      </c>
    </row>
    <row r="134" ht="14.25" customHeight="1">
      <c r="A134" s="1">
        <f t="shared" si="33"/>
        <v>5.384615385</v>
      </c>
      <c r="B134" s="1">
        <v>6.5</v>
      </c>
      <c r="C134" s="1">
        <f>B134/B126</f>
        <v>1.625</v>
      </c>
      <c r="D134" s="1">
        <f t="shared" si="34"/>
        <v>26.86050415</v>
      </c>
      <c r="E134" s="1">
        <f t="shared" si="35"/>
        <v>0.0004658544128</v>
      </c>
      <c r="F134" s="1">
        <f>B134^(B$39+B126)/FACT(B126)/(B126^B$39)*E134</f>
        <v>0.3926080727</v>
      </c>
      <c r="G134" s="1">
        <f t="shared" si="36"/>
        <v>21.25871746</v>
      </c>
      <c r="H134" s="5">
        <f>B$40*G134*30*10-3*B$41*B126-B126*30*(400*A134-2000)</f>
        <v>1155942.271</v>
      </c>
      <c r="I134" s="1">
        <f t="shared" si="37"/>
        <v>153.8461538</v>
      </c>
    </row>
    <row r="135" ht="14.25" customHeight="1">
      <c r="A135" s="1">
        <f t="shared" si="33"/>
        <v>5</v>
      </c>
      <c r="B135" s="1">
        <v>7.0</v>
      </c>
      <c r="C135" s="1">
        <f>B135/B126</f>
        <v>1.75</v>
      </c>
      <c r="D135" s="1">
        <f t="shared" si="34"/>
        <v>35.96386719</v>
      </c>
      <c r="E135" s="1">
        <f t="shared" si="35"/>
        <v>0.0002640198817</v>
      </c>
      <c r="F135" s="1">
        <f>B135^(B$39+B126)/FACT(B126)/(B126^B$39)*E135</f>
        <v>0.4335186583</v>
      </c>
      <c r="G135" s="1">
        <f t="shared" si="36"/>
        <v>19.82684696</v>
      </c>
      <c r="H135" s="5">
        <f>B$40*G135*30*10-3*B$41*B126-B126*30*(400*A135-2000)</f>
        <v>1067013.522</v>
      </c>
      <c r="I135" s="1">
        <f t="shared" si="37"/>
        <v>0</v>
      </c>
    </row>
    <row r="136" ht="14.25" customHeight="1"/>
    <row r="137" ht="14.25" customHeight="1">
      <c r="A137" s="1" t="s">
        <v>25</v>
      </c>
      <c r="B137" s="1">
        <v>5.0</v>
      </c>
    </row>
    <row r="138" ht="14.25" customHeight="1">
      <c r="A138" s="1" t="s">
        <v>26</v>
      </c>
      <c r="B138" s="1" t="s">
        <v>27</v>
      </c>
      <c r="C138" s="1" t="s">
        <v>3</v>
      </c>
      <c r="D138" s="1" t="s">
        <v>4</v>
      </c>
      <c r="E138" s="1" t="s">
        <v>28</v>
      </c>
      <c r="F138" s="1" t="s">
        <v>7</v>
      </c>
      <c r="G138" s="1" t="s">
        <v>8</v>
      </c>
      <c r="H138" s="1" t="s">
        <v>11</v>
      </c>
      <c r="I138" s="1" t="s">
        <v>29</v>
      </c>
    </row>
    <row r="139" ht="14.25" customHeight="1">
      <c r="A139" s="1">
        <f t="shared" ref="A139:A146" si="38">B$38/B139</f>
        <v>10</v>
      </c>
      <c r="B139" s="1">
        <v>3.5</v>
      </c>
      <c r="C139" s="1">
        <f>B139/B137</f>
        <v>0.7</v>
      </c>
      <c r="D139" s="1">
        <f t="shared" ref="D139:D146" si="39">C139/(1-C139)*(1-C139^B$39)</f>
        <v>1.94117</v>
      </c>
      <c r="E139" s="1">
        <f t="shared" ref="E139:E146" si="40">1/(1+B139+B139^2/FACT(2)+B139^3/FACT(3)+B139^4/FACT(4)+B139^5/FACT(5)+B139^5/FACT(5)*D139)</f>
        <v>0.02710290215</v>
      </c>
      <c r="F139" s="1">
        <f>B139^(B$39+B137)/FACT(B137)/(B137^B$39)*E139</f>
        <v>0.01993723706</v>
      </c>
      <c r="G139" s="1">
        <f t="shared" ref="G139:G146" si="41">B$38*(1-F139)</f>
        <v>34.3021967</v>
      </c>
      <c r="H139" s="5">
        <f>B$40*G139*30*10-3*B$41*B137-B137*30*(400*A139-2000)</f>
        <v>1747664.753</v>
      </c>
      <c r="I139" s="1">
        <f t="shared" ref="I139:I146" si="42">400*A139-2000</f>
        <v>2000</v>
      </c>
    </row>
    <row r="140" ht="14.25" customHeight="1">
      <c r="A140" s="1">
        <f t="shared" si="38"/>
        <v>8.749999978</v>
      </c>
      <c r="B140" s="1">
        <f>4+0.00000001</f>
        <v>4.00000001</v>
      </c>
      <c r="C140" s="1">
        <f>B140/B137</f>
        <v>0.800000002</v>
      </c>
      <c r="D140" s="1">
        <f t="shared" si="39"/>
        <v>2.689280017</v>
      </c>
      <c r="E140" s="1">
        <f t="shared" si="40"/>
        <v>0.0151940608</v>
      </c>
      <c r="F140" s="1">
        <f>B140^(B$39+B137)/FACT(B137)/(B137^B$39)*E140</f>
        <v>0.04248567438</v>
      </c>
      <c r="G140" s="1">
        <f t="shared" si="41"/>
        <v>33.5130014</v>
      </c>
      <c r="H140" s="5">
        <f>B$40*G140*30*10-3*B$41*B137-B137*30*(400*A140-2000)</f>
        <v>1763475.106</v>
      </c>
      <c r="I140" s="1">
        <f t="shared" si="42"/>
        <v>1499.999991</v>
      </c>
    </row>
    <row r="141" ht="14.25" customHeight="1">
      <c r="A141" s="1">
        <f t="shared" si="38"/>
        <v>7.777777778</v>
      </c>
      <c r="B141" s="1">
        <v>4.5</v>
      </c>
      <c r="C141" s="1">
        <f>B141/B137</f>
        <v>0.9</v>
      </c>
      <c r="D141" s="1">
        <f t="shared" si="39"/>
        <v>3.68559</v>
      </c>
      <c r="E141" s="1">
        <f t="shared" si="40"/>
        <v>0.008336781593</v>
      </c>
      <c r="F141" s="1">
        <f>B141^(B$39+B137)/FACT(B137)/(B137^B$39)*E141</f>
        <v>0.07569937503</v>
      </c>
      <c r="G141" s="1">
        <f t="shared" si="41"/>
        <v>32.35052187</v>
      </c>
      <c r="H141" s="5">
        <f>B$40*G141*30*10-3*B$41*B137-B137*30*(400*A141-2000)</f>
        <v>1734622.474</v>
      </c>
      <c r="I141" s="1">
        <f t="shared" si="42"/>
        <v>1111.111111</v>
      </c>
    </row>
    <row r="142" ht="14.25" customHeight="1">
      <c r="A142" s="1">
        <f t="shared" si="38"/>
        <v>6.9999986</v>
      </c>
      <c r="B142" s="9">
        <f>5+0.000001</f>
        <v>5.000001</v>
      </c>
      <c r="C142" s="1">
        <f>B142/B137</f>
        <v>1.0000002</v>
      </c>
      <c r="D142" s="1">
        <f t="shared" si="39"/>
        <v>5.000003</v>
      </c>
      <c r="E142" s="1">
        <f t="shared" si="40"/>
        <v>0.004512120767</v>
      </c>
      <c r="F142" s="1">
        <f>B142^(B$39+B137)/FACT(B137)/(B137^B$39)*E142</f>
        <v>0.11750338</v>
      </c>
      <c r="G142" s="1">
        <f t="shared" si="41"/>
        <v>30.8873817</v>
      </c>
      <c r="H142" s="5">
        <f>B$40*G142*30*10-3*B$41*B137-B137*30*(400*A142-2000)</f>
        <v>1671553.712</v>
      </c>
      <c r="I142" s="1">
        <f t="shared" si="42"/>
        <v>799.99944</v>
      </c>
    </row>
    <row r="143" ht="14.25" customHeight="1">
      <c r="A143" s="1">
        <f t="shared" si="38"/>
        <v>6.363636364</v>
      </c>
      <c r="B143" s="1">
        <v>5.5</v>
      </c>
      <c r="C143" s="1">
        <f>B143/B137</f>
        <v>1.1</v>
      </c>
      <c r="D143" s="1">
        <f t="shared" si="39"/>
        <v>6.71561</v>
      </c>
      <c r="E143" s="1">
        <f t="shared" si="40"/>
        <v>0.002432632694</v>
      </c>
      <c r="F143" s="1">
        <f>B143^(B$39+B137)/FACT(B137)/(B137^B$39)*E143</f>
        <v>0.1643130914</v>
      </c>
      <c r="G143" s="1">
        <f t="shared" si="41"/>
        <v>29.2490418</v>
      </c>
      <c r="H143" s="5">
        <f>B$40*G143*30*10-3*B$41*B137-B137*30*(400*A143-2000)</f>
        <v>1586859.953</v>
      </c>
      <c r="I143" s="1">
        <f t="shared" si="42"/>
        <v>545.4545455</v>
      </c>
    </row>
    <row r="144" ht="14.25" customHeight="1">
      <c r="A144" s="1">
        <f t="shared" si="38"/>
        <v>5.833333333</v>
      </c>
      <c r="B144" s="1">
        <v>6.0</v>
      </c>
      <c r="C144" s="1">
        <f>B144/B137</f>
        <v>1.2</v>
      </c>
      <c r="D144" s="1">
        <f t="shared" si="39"/>
        <v>8.92992</v>
      </c>
      <c r="E144" s="1">
        <f t="shared" si="40"/>
        <v>0.00131846315</v>
      </c>
      <c r="F144" s="1">
        <f>B144^(B$39+B137)/FACT(B137)/(B137^B$39)*E144</f>
        <v>0.2125931331</v>
      </c>
      <c r="G144" s="1">
        <f t="shared" si="41"/>
        <v>27.55924034</v>
      </c>
      <c r="H144" s="5">
        <f>B$40*G144*30*10-3*B$41*B137-B137*30*(400*A144-2000)</f>
        <v>1491943.026</v>
      </c>
      <c r="I144" s="1">
        <f t="shared" si="42"/>
        <v>333.3333333</v>
      </c>
    </row>
    <row r="145" ht="14.25" customHeight="1">
      <c r="A145" s="1">
        <f t="shared" si="38"/>
        <v>5.384615385</v>
      </c>
      <c r="B145" s="1">
        <v>6.5</v>
      </c>
      <c r="C145" s="1">
        <f>B145/B137</f>
        <v>1.3</v>
      </c>
      <c r="D145" s="1">
        <f t="shared" si="39"/>
        <v>11.75603</v>
      </c>
      <c r="E145" s="1">
        <f t="shared" si="40"/>
        <v>0.0007235024782</v>
      </c>
      <c r="F145" s="1">
        <f>B145^(B$39+B137)/FACT(B137)/(B137^B$39)*E145</f>
        <v>0.2597420846</v>
      </c>
      <c r="G145" s="1">
        <f t="shared" si="41"/>
        <v>25.90902704</v>
      </c>
      <c r="H145" s="5">
        <f>B$40*G145*30*10-3*B$41*B137-B137*30*(400*A145-2000)</f>
        <v>1395100.105</v>
      </c>
      <c r="I145" s="1">
        <f t="shared" si="42"/>
        <v>153.8461538</v>
      </c>
    </row>
    <row r="146" ht="14.25" customHeight="1">
      <c r="A146" s="1">
        <f t="shared" si="38"/>
        <v>5</v>
      </c>
      <c r="B146" s="1">
        <v>7.0</v>
      </c>
      <c r="C146" s="1">
        <f>B146/B137</f>
        <v>1.4</v>
      </c>
      <c r="D146" s="1">
        <f t="shared" si="39"/>
        <v>15.32384</v>
      </c>
      <c r="E146" s="1">
        <f t="shared" si="40"/>
        <v>0.0004038775219</v>
      </c>
      <c r="F146" s="1">
        <f>B146^(B$39+B137)/FACT(B137)/(B137^B$39)*E146</f>
        <v>0.3042277428</v>
      </c>
      <c r="G146" s="1">
        <f t="shared" si="41"/>
        <v>24.352029</v>
      </c>
      <c r="H146" s="5">
        <f>B$40*G146*30*10-3*B$41*B137-B137*30*(400*A146-2000)</f>
        <v>1301402.175</v>
      </c>
      <c r="I146" s="1">
        <f t="shared" si="42"/>
        <v>0</v>
      </c>
    </row>
    <row r="147" ht="14.25" customHeight="1"/>
    <row r="148" ht="14.25" customHeight="1">
      <c r="A148" s="1" t="s">
        <v>25</v>
      </c>
      <c r="B148" s="1">
        <v>6.0</v>
      </c>
    </row>
    <row r="149" ht="14.25" customHeight="1">
      <c r="A149" s="1" t="s">
        <v>26</v>
      </c>
      <c r="B149" s="1" t="s">
        <v>27</v>
      </c>
      <c r="C149" s="1" t="s">
        <v>3</v>
      </c>
      <c r="D149" s="1" t="s">
        <v>4</v>
      </c>
      <c r="E149" s="1" t="s">
        <v>28</v>
      </c>
      <c r="F149" s="1" t="s">
        <v>7</v>
      </c>
      <c r="G149" s="1" t="s">
        <v>8</v>
      </c>
      <c r="H149" s="1" t="s">
        <v>11</v>
      </c>
      <c r="I149" s="1" t="s">
        <v>29</v>
      </c>
    </row>
    <row r="150" ht="14.25" customHeight="1">
      <c r="A150" s="1">
        <f t="shared" ref="A150:A157" si="43">B$38/B150</f>
        <v>10</v>
      </c>
      <c r="B150" s="1">
        <v>3.5</v>
      </c>
      <c r="C150" s="1">
        <f>B150/B148</f>
        <v>0.5833333333</v>
      </c>
      <c r="D150" s="1">
        <f t="shared" ref="D150:D157" si="44">C150/(1-C150)*(1-C150^B$39)</f>
        <v>1.305439011</v>
      </c>
      <c r="E150" s="1">
        <f t="shared" ref="E150:E157" si="45">1/(1+B150+B150^2/FACT(2)+B150^3/FACT(3)+B150^4/FACT(4)+B150^5/FACT(5)+B150^6/FACT(6)+B150^6/FACT(6)*D150)</f>
        <v>0.0291660966</v>
      </c>
      <c r="F150" s="1">
        <f>B150^(B$39+B148)/FACT(B148)/(B148^B$39)*E150</f>
        <v>0.005029653296</v>
      </c>
      <c r="G150" s="1">
        <f t="shared" ref="G150:G157" si="46">B$38*(1-F150)</f>
        <v>34.82396213</v>
      </c>
      <c r="H150" s="5">
        <f>B$40*G150*30*10-3*B$41*B148-B148*30*(400*A150-2000)</f>
        <v>1621797.16</v>
      </c>
      <c r="I150" s="1">
        <f t="shared" ref="I150:I157" si="47">400*A150-2000</f>
        <v>2000</v>
      </c>
    </row>
    <row r="151" ht="14.25" customHeight="1">
      <c r="A151" s="1">
        <f t="shared" si="43"/>
        <v>8.749999978</v>
      </c>
      <c r="B151" s="1">
        <f>4+0.00000001</f>
        <v>4.00000001</v>
      </c>
      <c r="C151" s="1">
        <f>B151/B148</f>
        <v>0.6666666683</v>
      </c>
      <c r="D151" s="1">
        <f t="shared" si="44"/>
        <v>1.736625524</v>
      </c>
      <c r="E151" s="1">
        <f t="shared" si="45"/>
        <v>0.01711302402</v>
      </c>
      <c r="F151" s="1">
        <f>B151^(B$39+B148)/FACT(B148)/(B148^B$39)*E151</f>
        <v>0.01282029233</v>
      </c>
      <c r="G151" s="1">
        <f t="shared" si="46"/>
        <v>34.55128977</v>
      </c>
      <c r="H151" s="5">
        <f>B$40*G151*30*10-3*B$41*B148-B148*30*(400*A151-2000)</f>
        <v>1691346.734</v>
      </c>
      <c r="I151" s="1">
        <f t="shared" si="47"/>
        <v>1499.999991</v>
      </c>
    </row>
    <row r="152" ht="14.25" customHeight="1">
      <c r="A152" s="1">
        <f t="shared" si="43"/>
        <v>7.777777778</v>
      </c>
      <c r="B152" s="1">
        <v>4.5</v>
      </c>
      <c r="C152" s="1">
        <f>B152/B148</f>
        <v>0.75</v>
      </c>
      <c r="D152" s="1">
        <f t="shared" si="44"/>
        <v>2.288085938</v>
      </c>
      <c r="E152" s="1">
        <f t="shared" si="45"/>
        <v>0.009881686366</v>
      </c>
      <c r="F152" s="1">
        <f>B152^(B$39+B148)/FACT(B148)/(B148^B$39)*E152</f>
        <v>0.02704456304</v>
      </c>
      <c r="G152" s="1">
        <f t="shared" si="46"/>
        <v>34.05344029</v>
      </c>
      <c r="H152" s="5">
        <f>B$40*G152*30*10-3*B$41*B148-B148*30*(400*A152-2000)</f>
        <v>1724008.022</v>
      </c>
      <c r="I152" s="1">
        <f t="shared" si="47"/>
        <v>1111.111111</v>
      </c>
    </row>
    <row r="153" ht="14.25" customHeight="1">
      <c r="A153" s="1">
        <f t="shared" si="43"/>
        <v>6.9999986</v>
      </c>
      <c r="B153" s="9">
        <f>5+0.000001</f>
        <v>5.000001</v>
      </c>
      <c r="C153" s="1">
        <f>B153/B148</f>
        <v>0.8333335</v>
      </c>
      <c r="D153" s="1">
        <f t="shared" si="44"/>
        <v>2.990613719</v>
      </c>
      <c r="E153" s="1">
        <f t="shared" si="45"/>
        <v>0.005617387507</v>
      </c>
      <c r="F153" s="1">
        <f>B153^(B$39+B148)/FACT(B148)/(B148^B$39)*E153</f>
        <v>0.04899103774</v>
      </c>
      <c r="G153" s="1">
        <f t="shared" si="46"/>
        <v>33.28531368</v>
      </c>
      <c r="H153" s="5">
        <f>B$40*G153*30*10-3*B$41*B148-B148*30*(400*A153-2000)</f>
        <v>1722398.627</v>
      </c>
      <c r="I153" s="1">
        <f t="shared" si="47"/>
        <v>799.99944</v>
      </c>
    </row>
    <row r="154" ht="14.25" customHeight="1">
      <c r="A154" s="1">
        <f t="shared" si="43"/>
        <v>6.363636364</v>
      </c>
      <c r="B154" s="1">
        <v>5.5</v>
      </c>
      <c r="C154" s="1">
        <f>B154/B148</f>
        <v>0.9166666667</v>
      </c>
      <c r="D154" s="1">
        <f t="shared" si="44"/>
        <v>3.880493666</v>
      </c>
      <c r="E154" s="1">
        <f t="shared" si="45"/>
        <v>0.003154033415</v>
      </c>
      <c r="F154" s="1">
        <f>B154^(B$39+B148)/FACT(B148)/(B148^B$39)*E154</f>
        <v>0.07848146948</v>
      </c>
      <c r="G154" s="1">
        <f t="shared" si="46"/>
        <v>32.25314857</v>
      </c>
      <c r="H154" s="5">
        <f>B$40*G154*30*10-3*B$41*B148-B148*30*(400*A154-2000)</f>
        <v>1690804.324</v>
      </c>
      <c r="I154" s="1">
        <f t="shared" si="47"/>
        <v>545.4545455</v>
      </c>
    </row>
    <row r="155" ht="14.25" customHeight="1">
      <c r="A155" s="1">
        <f t="shared" si="43"/>
        <v>5.833333332</v>
      </c>
      <c r="B155" s="1">
        <f>6+0.000000001</f>
        <v>6.000000001</v>
      </c>
      <c r="C155" s="1">
        <f>B155/B148</f>
        <v>1</v>
      </c>
      <c r="D155" s="1">
        <f t="shared" si="44"/>
        <v>5.000000001</v>
      </c>
      <c r="E155" s="1">
        <f t="shared" si="45"/>
        <v>0.001758705591</v>
      </c>
      <c r="F155" s="1">
        <f>B155^(B$39+B148)/FACT(B148)/(B148^B$39)*E155</f>
        <v>0.1139641225</v>
      </c>
      <c r="G155" s="1">
        <f t="shared" si="46"/>
        <v>31.01125571</v>
      </c>
      <c r="H155" s="5">
        <f>B$40*G155*30*10-3*B$41*B148-B148*30*(400*A155-2000)</f>
        <v>1635844.178</v>
      </c>
      <c r="I155" s="1">
        <f t="shared" si="47"/>
        <v>333.3333329</v>
      </c>
    </row>
    <row r="156" ht="14.25" customHeight="1">
      <c r="A156" s="1">
        <f t="shared" si="43"/>
        <v>5.384615385</v>
      </c>
      <c r="B156" s="1">
        <v>6.5</v>
      </c>
      <c r="C156" s="1">
        <f>B156/B148</f>
        <v>1.083333333</v>
      </c>
      <c r="D156" s="1">
        <f t="shared" si="44"/>
        <v>6.397862815</v>
      </c>
      <c r="E156" s="1">
        <f t="shared" si="45"/>
        <v>0.0009800279572</v>
      </c>
      <c r="F156" s="1">
        <f>B156^(B$39+B148)/FACT(B148)/(B148^B$39)*E156</f>
        <v>0.1531780864</v>
      </c>
      <c r="G156" s="1">
        <f t="shared" si="46"/>
        <v>29.63876698</v>
      </c>
      <c r="H156" s="5">
        <f>B$40*G156*30*10-3*B$41*B148-B148*30*(400*A156-2000)</f>
        <v>1565215.216</v>
      </c>
      <c r="I156" s="1">
        <f t="shared" si="47"/>
        <v>153.8461538</v>
      </c>
    </row>
    <row r="157" ht="14.25" customHeight="1">
      <c r="A157" s="1">
        <f t="shared" si="43"/>
        <v>5</v>
      </c>
      <c r="B157" s="1">
        <v>7.0</v>
      </c>
      <c r="C157" s="1">
        <f>B157/B148</f>
        <v>1.166666667</v>
      </c>
      <c r="D157" s="1">
        <f t="shared" si="44"/>
        <v>8.12975823</v>
      </c>
      <c r="E157" s="1">
        <f t="shared" si="45"/>
        <v>0.0005489734126</v>
      </c>
      <c r="F157" s="1">
        <f>B157^(B$39+B148)/FACT(B148)/(B148^B$39)*E157</f>
        <v>0.193883568</v>
      </c>
      <c r="G157" s="1">
        <f t="shared" si="46"/>
        <v>28.21407512</v>
      </c>
      <c r="H157" s="5">
        <f>B$40*G157*30*10-3*B$41*B148-B148*30*(400*A157-2000)</f>
        <v>1486055.634</v>
      </c>
      <c r="I157" s="1">
        <f t="shared" si="47"/>
        <v>0</v>
      </c>
    </row>
    <row r="158" ht="14.25" customHeight="1"/>
    <row r="159" ht="14.25" customHeight="1">
      <c r="A159" s="1" t="s">
        <v>25</v>
      </c>
      <c r="B159" s="1">
        <v>7.0</v>
      </c>
    </row>
    <row r="160" ht="14.25" customHeight="1">
      <c r="A160" s="1" t="s">
        <v>26</v>
      </c>
      <c r="B160" s="1" t="s">
        <v>27</v>
      </c>
      <c r="C160" s="1" t="s">
        <v>3</v>
      </c>
      <c r="D160" s="1" t="s">
        <v>4</v>
      </c>
      <c r="E160" s="1" t="s">
        <v>28</v>
      </c>
      <c r="F160" s="1" t="s">
        <v>7</v>
      </c>
      <c r="G160" s="1" t="s">
        <v>8</v>
      </c>
      <c r="H160" s="1" t="s">
        <v>11</v>
      </c>
      <c r="I160" s="1" t="s">
        <v>29</v>
      </c>
    </row>
    <row r="161" ht="14.25" customHeight="1">
      <c r="A161" s="1">
        <f t="shared" ref="A161:A168" si="48">B$38/B161</f>
        <v>10</v>
      </c>
      <c r="B161" s="1">
        <v>3.5</v>
      </c>
      <c r="C161" s="1">
        <f>B161/B159</f>
        <v>0.5</v>
      </c>
      <c r="D161" s="1">
        <f t="shared" ref="D161:D168" si="49">C161/(1-C161)*(1-C161^B$39)</f>
        <v>0.96875</v>
      </c>
      <c r="E161" s="1">
        <f t="shared" ref="E161:E168" si="50">1/(1+B161+B161^2/FACT(2)+B161^3/FACT(3)+B161^4/FACT(4)+B161^5/FACT(5)+B161^6/FACT(6)+B161^7/FACT(7)+B161^7/FACT(7)*D161)</f>
        <v>0.02988048323</v>
      </c>
      <c r="F161" s="1">
        <f>B161^(B$39+B159)/FACT(B159)/(B159^B$39)*E161</f>
        <v>0.001192019644</v>
      </c>
      <c r="G161" s="1">
        <f t="shared" ref="G161:G168" si="51">B$38*(1-F161)</f>
        <v>34.95827931</v>
      </c>
      <c r="H161" s="5">
        <f>B$40*G161*30*10-3*B$41*B159-B159*30*(400*A161-2000)</f>
        <v>1466870.948</v>
      </c>
      <c r="I161" s="1">
        <f t="shared" ref="I161:I168" si="52">400*A161-2000</f>
        <v>2000</v>
      </c>
    </row>
    <row r="162" ht="14.25" customHeight="1">
      <c r="A162" s="1">
        <f t="shared" si="48"/>
        <v>8.749999978</v>
      </c>
      <c r="B162" s="1">
        <f>4+0.00000001</f>
        <v>4.00000001</v>
      </c>
      <c r="C162" s="1">
        <f>B162/B159</f>
        <v>0.5714285729</v>
      </c>
      <c r="D162" s="1">
        <f t="shared" si="49"/>
        <v>1.252097347</v>
      </c>
      <c r="E162" s="1">
        <f t="shared" si="50"/>
        <v>0.01789656007</v>
      </c>
      <c r="F162" s="1">
        <f>B162^(B$39+B159)/FACT(B159)/(B159^B$39)*E162</f>
        <v>0.003544612258</v>
      </c>
      <c r="G162" s="1">
        <f t="shared" si="51"/>
        <v>34.87593857</v>
      </c>
      <c r="H162" s="5">
        <f>B$40*G162*30*10-3*B$41*B159-B159*30*(400*A162-2000)</f>
        <v>1565695.395</v>
      </c>
      <c r="I162" s="1">
        <f t="shared" si="52"/>
        <v>1499.999991</v>
      </c>
    </row>
    <row r="163" ht="14.25" customHeight="1">
      <c r="A163" s="1">
        <f t="shared" si="48"/>
        <v>7.777777778</v>
      </c>
      <c r="B163" s="1">
        <v>4.5</v>
      </c>
      <c r="C163" s="1">
        <f>B163/B159</f>
        <v>0.6428571429</v>
      </c>
      <c r="D163" s="1">
        <f t="shared" si="49"/>
        <v>1.602373639</v>
      </c>
      <c r="E163" s="1">
        <f t="shared" si="50"/>
        <v>0.01062665533</v>
      </c>
      <c r="F163" s="1">
        <f>B163^(B$39+B159)/FACT(B159)/(B159^B$39)*E163</f>
        <v>0.008650197506</v>
      </c>
      <c r="G163" s="1">
        <f t="shared" si="51"/>
        <v>34.69724309</v>
      </c>
      <c r="H163" s="5">
        <f>B$40*G163*30*10-3*B$41*B159-B159*30*(400*A163-2000)</f>
        <v>1633959.898</v>
      </c>
      <c r="I163" s="1">
        <f t="shared" si="52"/>
        <v>1111.111111</v>
      </c>
    </row>
    <row r="164" ht="14.25" customHeight="1">
      <c r="A164" s="1">
        <f t="shared" si="48"/>
        <v>6.9999986</v>
      </c>
      <c r="B164" s="9">
        <f>5+0.000001</f>
        <v>5.000001</v>
      </c>
      <c r="C164" s="1">
        <f>B164/B159</f>
        <v>0.7142858571</v>
      </c>
      <c r="D164" s="1">
        <f t="shared" si="49"/>
        <v>2.03516488</v>
      </c>
      <c r="E164" s="1">
        <f t="shared" si="50"/>
        <v>0.006243511448</v>
      </c>
      <c r="F164" s="1">
        <f>B164^(B$39+B159)/FACT(B159)/(B159^B$39)*E164</f>
        <v>0.01799489307</v>
      </c>
      <c r="G164" s="1">
        <f t="shared" si="51"/>
        <v>34.37017874</v>
      </c>
      <c r="H164" s="5">
        <f>B$40*G164*30*10-3*B$41*B159-B159*30*(400*A164-2000)</f>
        <v>1674763.523</v>
      </c>
      <c r="I164" s="1">
        <f t="shared" si="52"/>
        <v>799.99944</v>
      </c>
    </row>
    <row r="165" ht="14.25" customHeight="1">
      <c r="A165" s="1">
        <f t="shared" si="48"/>
        <v>6.363636364</v>
      </c>
      <c r="B165" s="1">
        <v>5.5</v>
      </c>
      <c r="C165" s="1">
        <f>B165/B159</f>
        <v>0.7857142857</v>
      </c>
      <c r="D165" s="1">
        <f t="shared" si="49"/>
        <v>2.568686039</v>
      </c>
      <c r="E165" s="1">
        <f t="shared" si="50"/>
        <v>0.003627565916</v>
      </c>
      <c r="F165" s="1">
        <f>B165^(B$39+B159)/FACT(B159)/(B159^B$39)*E165</f>
        <v>0.03281306888</v>
      </c>
      <c r="G165" s="1">
        <f t="shared" si="51"/>
        <v>33.85154259</v>
      </c>
      <c r="H165" s="5">
        <f>B$40*G165*30*10-3*B$41*B159-B159*30*(400*A165-2000)</f>
        <v>1689320.24</v>
      </c>
      <c r="I165" s="1">
        <f t="shared" si="52"/>
        <v>545.4545455</v>
      </c>
    </row>
    <row r="166" ht="14.25" customHeight="1">
      <c r="A166" s="1">
        <f t="shared" si="48"/>
        <v>5.833333333</v>
      </c>
      <c r="B166" s="1">
        <v>6.0</v>
      </c>
      <c r="C166" s="1">
        <f>B166/B159</f>
        <v>0.8571428571</v>
      </c>
      <c r="D166" s="1">
        <f t="shared" si="49"/>
        <v>3.224013804</v>
      </c>
      <c r="E166" s="1">
        <f t="shared" si="50"/>
        <v>0.002086751279</v>
      </c>
      <c r="F166" s="1">
        <f>B166^(B$39+B159)/FACT(B159)/(B159^B$39)*E166</f>
        <v>0.05362470998</v>
      </c>
      <c r="G166" s="1">
        <f t="shared" si="51"/>
        <v>33.12313515</v>
      </c>
      <c r="H166" s="5">
        <f>B$40*G166*30*10-3*B$41*B159-B159*30*(400*A166-2000)</f>
        <v>1679235.136</v>
      </c>
      <c r="I166" s="1">
        <f t="shared" si="52"/>
        <v>333.3333333</v>
      </c>
    </row>
    <row r="167" ht="14.25" customHeight="1">
      <c r="A167" s="1">
        <f t="shared" si="48"/>
        <v>5.384615385</v>
      </c>
      <c r="B167" s="1">
        <v>6.5</v>
      </c>
      <c r="C167" s="1">
        <f>B167/B159</f>
        <v>0.9285714286</v>
      </c>
      <c r="D167" s="1">
        <f t="shared" si="49"/>
        <v>4.025300098</v>
      </c>
      <c r="E167" s="1">
        <f t="shared" si="50"/>
        <v>0.001191886924</v>
      </c>
      <c r="F167" s="1">
        <f>B167^(B$39+B159)/FACT(B159)/(B159^B$39)*E167</f>
        <v>0.08003401394</v>
      </c>
      <c r="G167" s="1">
        <f t="shared" si="51"/>
        <v>32.19880951</v>
      </c>
      <c r="H167" s="5">
        <f>B$40*G167*30*10-3*B$41*B159-B159*30*(400*A167-2000)</f>
        <v>1647603.021</v>
      </c>
      <c r="I167" s="1">
        <f t="shared" si="52"/>
        <v>153.8461538</v>
      </c>
    </row>
    <row r="168" ht="14.25" customHeight="1">
      <c r="A168" s="1">
        <f t="shared" si="48"/>
        <v>5</v>
      </c>
      <c r="B168" s="1">
        <f>7-0.0000000001</f>
        <v>7</v>
      </c>
      <c r="C168" s="1">
        <f>B168/B159</f>
        <v>1</v>
      </c>
      <c r="D168" s="1">
        <f t="shared" si="49"/>
        <v>5</v>
      </c>
      <c r="E168" s="1">
        <f t="shared" si="50"/>
        <v>0.0006786210797</v>
      </c>
      <c r="F168" s="1">
        <f>B168^(B$39+B159)/FACT(B159)/(B159^B$39)*E168</f>
        <v>0.1108876269</v>
      </c>
      <c r="G168" s="1">
        <f t="shared" si="51"/>
        <v>31.11893306</v>
      </c>
      <c r="H168" s="5">
        <f>B$40*G168*30*10-3*B$41*B159-B159*30*(400*A168-2000)</f>
        <v>1598919.979</v>
      </c>
      <c r="I168" s="1">
        <f t="shared" si="52"/>
        <v>0.00000002857132131</v>
      </c>
    </row>
    <row r="169" ht="14.25" customHeight="1"/>
    <row r="170" ht="14.25" customHeight="1">
      <c r="A170" s="1" t="s">
        <v>25</v>
      </c>
      <c r="B170" s="1">
        <v>8.0</v>
      </c>
    </row>
    <row r="171" ht="14.25" customHeight="1">
      <c r="A171" s="1" t="s">
        <v>26</v>
      </c>
      <c r="B171" s="1" t="s">
        <v>27</v>
      </c>
      <c r="C171" s="1" t="s">
        <v>3</v>
      </c>
      <c r="D171" s="1" t="s">
        <v>4</v>
      </c>
      <c r="E171" s="1" t="s">
        <v>28</v>
      </c>
      <c r="F171" s="1" t="s">
        <v>7</v>
      </c>
      <c r="G171" s="1" t="s">
        <v>8</v>
      </c>
      <c r="H171" s="1" t="s">
        <v>11</v>
      </c>
      <c r="I171" s="1" t="s">
        <v>29</v>
      </c>
    </row>
    <row r="172" ht="14.25" customHeight="1">
      <c r="A172" s="1">
        <f t="shared" ref="A172:A179" si="53">B$38/B172</f>
        <v>10</v>
      </c>
      <c r="B172" s="1">
        <v>3.5</v>
      </c>
      <c r="C172" s="1">
        <f>B172/B170</f>
        <v>0.4375</v>
      </c>
      <c r="D172" s="1">
        <f t="shared" ref="D172:D179" si="54">C172/(1-C172)*(1-C172^B$39)</f>
        <v>0.7653112411</v>
      </c>
      <c r="E172" s="1">
        <f t="shared" ref="E172:E179" si="55">1/(1+B172+B172^2/FACT(2)+B172^3/FACT(3)+B172^4/FACT(4)+B172^5/FACT(5)+B172^6/FACT(6)+B172^7/FACT(7)+B172^8/FACT(8)+B172^8/FACT(8)*D172)</f>
        <v>0.03010605616</v>
      </c>
      <c r="F172" s="1">
        <f>B172^(B$39+B170)/FACT(B170)/(B170^B$39)*E172</f>
        <v>0.000269505719</v>
      </c>
      <c r="G172" s="1">
        <f t="shared" ref="G172:G179" si="56">B$38*(1-F172)</f>
        <v>34.9905673</v>
      </c>
      <c r="H172" s="5">
        <f>B$40*G172*30*10-3*B$41*B170-B170*30*(400*A172-2000)</f>
        <v>1304292.547</v>
      </c>
      <c r="I172" s="1">
        <f t="shared" ref="I172:I179" si="57">400*A172-2000</f>
        <v>2000</v>
      </c>
    </row>
    <row r="173" ht="14.25" customHeight="1">
      <c r="A173" s="1">
        <f t="shared" si="53"/>
        <v>8.749999978</v>
      </c>
      <c r="B173" s="1">
        <f>4+0.00000001</f>
        <v>4.00000001</v>
      </c>
      <c r="C173" s="1">
        <f>B173/B170</f>
        <v>0.5000000013</v>
      </c>
      <c r="D173" s="1">
        <f t="shared" si="54"/>
        <v>0.9687500045</v>
      </c>
      <c r="E173" s="1">
        <f t="shared" si="55"/>
        <v>0.01817971933</v>
      </c>
      <c r="F173" s="1">
        <f>B173^(B$39+B170)/FACT(B170)/(B170^B$39)*E173</f>
        <v>0.0009234143451</v>
      </c>
      <c r="G173" s="1">
        <f t="shared" si="56"/>
        <v>34.9676805</v>
      </c>
      <c r="H173" s="5">
        <f>B$40*G173*30*10-3*B$41*B170-B170*30*(400*A173-2000)</f>
        <v>1422576.039</v>
      </c>
      <c r="I173" s="1">
        <f t="shared" si="57"/>
        <v>1499.999991</v>
      </c>
    </row>
    <row r="174" ht="14.25" customHeight="1">
      <c r="A174" s="1">
        <f t="shared" si="53"/>
        <v>7.777777778</v>
      </c>
      <c r="B174" s="1">
        <v>4.5</v>
      </c>
      <c r="C174" s="1">
        <f>B174/B170</f>
        <v>0.5625</v>
      </c>
      <c r="D174" s="1">
        <f t="shared" si="54"/>
        <v>1.213311195</v>
      </c>
      <c r="E174" s="1">
        <f t="shared" si="55"/>
        <v>0.01093454274</v>
      </c>
      <c r="F174" s="1">
        <f>B174^(B$39+B170)/FACT(B170)/(B170^B$39)*E174</f>
        <v>0.002567987156</v>
      </c>
      <c r="G174" s="1">
        <f t="shared" si="56"/>
        <v>34.91012045</v>
      </c>
      <c r="H174" s="5">
        <f>B$40*G174*30*10-3*B$41*B170-B170*30*(400*A174-2000)</f>
        <v>1511592.367</v>
      </c>
      <c r="I174" s="1">
        <f t="shared" si="57"/>
        <v>1111.111111</v>
      </c>
    </row>
    <row r="175" ht="14.25" customHeight="1">
      <c r="A175" s="1">
        <f t="shared" si="53"/>
        <v>6.9999986</v>
      </c>
      <c r="B175" s="9">
        <f>5+0.000001</f>
        <v>5.000001</v>
      </c>
      <c r="C175" s="1">
        <f>B175/B170</f>
        <v>0.625000125</v>
      </c>
      <c r="D175" s="1">
        <f t="shared" si="54"/>
        <v>1.507721592</v>
      </c>
      <c r="E175" s="1">
        <f t="shared" si="55"/>
        <v>0.006539610432</v>
      </c>
      <c r="F175" s="1">
        <f>B175^(B$39+B170)/FACT(B170)/(B170^B$39)*E175</f>
        <v>0.006042165337</v>
      </c>
      <c r="G175" s="1">
        <f t="shared" si="56"/>
        <v>34.78852421</v>
      </c>
      <c r="H175" s="5">
        <f>B$40*G175*30*10-3*B$41*B170-B170*30*(400*A175-2000)</f>
        <v>1577139.45</v>
      </c>
      <c r="I175" s="1">
        <f t="shared" si="57"/>
        <v>799.99944</v>
      </c>
    </row>
    <row r="176" ht="14.25" customHeight="1">
      <c r="A176" s="1">
        <f t="shared" si="53"/>
        <v>6.363636364</v>
      </c>
      <c r="B176" s="1">
        <v>5.5</v>
      </c>
      <c r="C176" s="1">
        <f>B176/B170</f>
        <v>0.6875</v>
      </c>
      <c r="D176" s="1">
        <f t="shared" si="54"/>
        <v>1.862101555</v>
      </c>
      <c r="E176" s="1">
        <f t="shared" si="55"/>
        <v>0.003883302559</v>
      </c>
      <c r="F176" s="1">
        <f>B176^(B$39+B170)/FACT(B170)/(B170^B$39)*E176</f>
        <v>0.01238641806</v>
      </c>
      <c r="G176" s="1">
        <f t="shared" si="56"/>
        <v>34.56647537</v>
      </c>
      <c r="H176" s="5">
        <f>B$40*G176*30*10-3*B$41*B170-B170*30*(400*A176-2000)</f>
        <v>1621576.562</v>
      </c>
      <c r="I176" s="1">
        <f t="shared" si="57"/>
        <v>545.4545455</v>
      </c>
    </row>
    <row r="177" ht="14.25" customHeight="1">
      <c r="A177" s="1">
        <f t="shared" si="53"/>
        <v>5.833333332</v>
      </c>
      <c r="B177" s="1">
        <f>6+0.000000001</f>
        <v>6.000000001</v>
      </c>
      <c r="C177" s="1">
        <f>B177/B170</f>
        <v>0.7500000001</v>
      </c>
      <c r="D177" s="1">
        <f t="shared" si="54"/>
        <v>2.288085938</v>
      </c>
      <c r="E177" s="1">
        <f t="shared" si="55"/>
        <v>0.002287726841</v>
      </c>
      <c r="F177" s="1">
        <f>B177^(B$39+B170)/FACT(B170)/(B170^B$39)*E177</f>
        <v>0.02261517565</v>
      </c>
      <c r="G177" s="1">
        <f t="shared" si="56"/>
        <v>34.20846885</v>
      </c>
      <c r="H177" s="5">
        <f>B$40*G177*30*10-3*B$41*B170-B170*30*(400*A177-2000)</f>
        <v>1645635.164</v>
      </c>
      <c r="I177" s="1">
        <f t="shared" si="57"/>
        <v>333.3333329</v>
      </c>
    </row>
    <row r="178" ht="14.25" customHeight="1">
      <c r="A178" s="1">
        <f t="shared" si="53"/>
        <v>5.384615385</v>
      </c>
      <c r="B178" s="1">
        <v>6.5</v>
      </c>
      <c r="C178" s="1">
        <f>B178/B170</f>
        <v>0.8125</v>
      </c>
      <c r="D178" s="1">
        <f t="shared" si="54"/>
        <v>2.798932076</v>
      </c>
      <c r="E178" s="1">
        <f t="shared" si="55"/>
        <v>0.00133742603</v>
      </c>
      <c r="F178" s="1">
        <f>B178^(B$39+B170)/FACT(B170)/(B170^B$39)*E178</f>
        <v>0.03742596003</v>
      </c>
      <c r="G178" s="1">
        <f t="shared" si="56"/>
        <v>33.6900914</v>
      </c>
      <c r="H178" s="5">
        <f>B$40*G178*30*10-3*B$41*B170-B170*30*(400*A178-2000)</f>
        <v>1649833.778</v>
      </c>
      <c r="I178" s="1">
        <f t="shared" si="57"/>
        <v>153.8461538</v>
      </c>
    </row>
    <row r="179" ht="14.25" customHeight="1">
      <c r="A179" s="1">
        <f t="shared" si="53"/>
        <v>5</v>
      </c>
      <c r="B179" s="1">
        <f>7</f>
        <v>7</v>
      </c>
      <c r="C179" s="1">
        <f>B179/B170</f>
        <v>0.875</v>
      </c>
      <c r="D179" s="1">
        <f t="shared" si="54"/>
        <v>3.409637451</v>
      </c>
      <c r="E179" s="1">
        <f t="shared" si="55"/>
        <v>0.0007769749877</v>
      </c>
      <c r="F179" s="1">
        <f>B179^(B$39+B170)/FACT(B170)/(B170^B$39)*E179</f>
        <v>0.05697851156</v>
      </c>
      <c r="G179" s="1">
        <f t="shared" si="56"/>
        <v>33.0057521</v>
      </c>
      <c r="H179" s="5">
        <f>B$40*G179*30*10-3*B$41*B170-B170*30*(400*A179-2000)</f>
        <v>1635431.407</v>
      </c>
      <c r="I179" s="1">
        <f t="shared" si="57"/>
        <v>0</v>
      </c>
    </row>
    <row r="180" ht="14.25" customHeight="1"/>
    <row r="181" ht="14.25" customHeight="1">
      <c r="A181" s="1" t="s">
        <v>25</v>
      </c>
      <c r="B181" s="1">
        <v>9.0</v>
      </c>
    </row>
    <row r="182" ht="14.25" customHeight="1">
      <c r="A182" s="1" t="s">
        <v>26</v>
      </c>
      <c r="B182" s="1" t="s">
        <v>27</v>
      </c>
      <c r="C182" s="1" t="s">
        <v>3</v>
      </c>
      <c r="D182" s="1" t="s">
        <v>4</v>
      </c>
      <c r="E182" s="1" t="s">
        <v>28</v>
      </c>
      <c r="F182" s="1" t="s">
        <v>7</v>
      </c>
      <c r="G182" s="1" t="s">
        <v>8</v>
      </c>
      <c r="H182" s="1" t="s">
        <v>11</v>
      </c>
      <c r="I182" s="1" t="s">
        <v>29</v>
      </c>
    </row>
    <row r="183" ht="14.25" customHeight="1">
      <c r="A183" s="1">
        <f t="shared" ref="A183:A190" si="58">B$38/B183</f>
        <v>10</v>
      </c>
      <c r="B183" s="1">
        <v>3.5</v>
      </c>
      <c r="C183" s="1">
        <f>B183/B181</f>
        <v>0.3888888889</v>
      </c>
      <c r="D183" s="1">
        <f t="shared" ref="D183:D190" si="59">C183/(1-C183)*(1-C183^B$39)</f>
        <v>0.63070342</v>
      </c>
      <c r="E183" s="1">
        <f t="shared" ref="E183:E190" si="60">1/(1+B183+B183^2/FACT(2)+B183^3/FACT(3)+B183^4/FACT(4)+B183^5/FACT(5)+B183^6/FACT(6)+B183^7/FACT(7)+B183^8/FACT(8)+B183^9/FACT(9)+B183^9/FACT(9)*D183)</f>
        <v>0.03017259184</v>
      </c>
      <c r="F183" s="1">
        <f>B183^(B$39+B181)/FACT(B181)/(B181^B$39)*E183</f>
        <v>0.0000582894099</v>
      </c>
      <c r="G183" s="1">
        <f t="shared" ref="G183:G190" si="61">B$38*(1-F183)</f>
        <v>34.99795987</v>
      </c>
      <c r="H183" s="5">
        <f>B$40*G183*30*10-3*B$41*B181-B181*30*(400*A183-2000)</f>
        <v>1139846.99</v>
      </c>
      <c r="I183" s="1">
        <f t="shared" ref="I183:I190" si="62">400*A183-2000</f>
        <v>2000</v>
      </c>
    </row>
    <row r="184" ht="14.25" customHeight="1">
      <c r="A184" s="1">
        <f t="shared" si="58"/>
        <v>8.749999978</v>
      </c>
      <c r="B184" s="1">
        <f>4+0.00000001</f>
        <v>4.00000001</v>
      </c>
      <c r="C184" s="1">
        <f>B184/B181</f>
        <v>0.4444444456</v>
      </c>
      <c r="D184" s="1">
        <f t="shared" si="59"/>
        <v>0.7861267794</v>
      </c>
      <c r="E184" s="1">
        <f t="shared" si="60"/>
        <v>0.01827417184</v>
      </c>
      <c r="F184" s="1">
        <f>B184^(B$39+B181)/FACT(B181)/(B181^B$39)*E184</f>
        <v>0.0002289296363</v>
      </c>
      <c r="G184" s="1">
        <f t="shared" si="61"/>
        <v>34.99198746</v>
      </c>
      <c r="H184" s="5">
        <f>B$40*G184*30*10-3*B$41*B181-B181*30*(400*A184-2000)</f>
        <v>1274399.062</v>
      </c>
      <c r="I184" s="1">
        <f t="shared" si="62"/>
        <v>1499.999991</v>
      </c>
    </row>
    <row r="185" ht="14.25" customHeight="1">
      <c r="A185" s="1">
        <f t="shared" si="58"/>
        <v>7.777777778</v>
      </c>
      <c r="B185" s="1">
        <v>4.5</v>
      </c>
      <c r="C185" s="1">
        <f>B185/B181</f>
        <v>0.5</v>
      </c>
      <c r="D185" s="1">
        <f t="shared" si="59"/>
        <v>0.96875</v>
      </c>
      <c r="E185" s="1">
        <f t="shared" si="60"/>
        <v>0.01104990217</v>
      </c>
      <c r="F185" s="1">
        <f>B185^(B$39+B181)/FACT(B181)/(B181^B$39)*E185</f>
        <v>0.0007200423589</v>
      </c>
      <c r="G185" s="1">
        <f t="shared" si="61"/>
        <v>34.97479852</v>
      </c>
      <c r="H185" s="5">
        <f>B$40*G185*30*10-3*B$41*B181-B181*30*(400*A185-2000)</f>
        <v>1378109.889</v>
      </c>
      <c r="I185" s="1">
        <f t="shared" si="62"/>
        <v>1111.111111</v>
      </c>
    </row>
    <row r="186" ht="14.25" customHeight="1">
      <c r="A186" s="1">
        <f t="shared" si="58"/>
        <v>6.9999986</v>
      </c>
      <c r="B186" s="9">
        <f>5+0.000001</f>
        <v>5.000001</v>
      </c>
      <c r="C186" s="1">
        <f>B186/B181</f>
        <v>0.5555556667</v>
      </c>
      <c r="D186" s="1">
        <f t="shared" si="59"/>
        <v>1.18384778</v>
      </c>
      <c r="E186" s="1">
        <f t="shared" si="60"/>
        <v>0.006663938134</v>
      </c>
      <c r="F186" s="1">
        <f>B186^(B$39+B181)/FACT(B181)/(B181^B$39)*E186</f>
        <v>0.001898176766</v>
      </c>
      <c r="G186" s="1">
        <f t="shared" si="61"/>
        <v>34.93356381</v>
      </c>
      <c r="H186" s="5">
        <f>B$40*G186*30*10-3*B$41*B181-B181*30*(400*A186-2000)</f>
        <v>1459017.437</v>
      </c>
      <c r="I186" s="1">
        <f t="shared" si="62"/>
        <v>799.99944</v>
      </c>
    </row>
    <row r="187" ht="14.25" customHeight="1">
      <c r="A187" s="1">
        <f t="shared" si="58"/>
        <v>6.363636364</v>
      </c>
      <c r="B187" s="1">
        <v>5.5</v>
      </c>
      <c r="C187" s="1">
        <f>B187/B181</f>
        <v>0.6111111111</v>
      </c>
      <c r="D187" s="1">
        <f t="shared" si="59"/>
        <v>1.43749312</v>
      </c>
      <c r="E187" s="1">
        <f t="shared" si="60"/>
        <v>0.004003579707</v>
      </c>
      <c r="F187" s="1">
        <f>B187^(B$39+B181)/FACT(B181)/(B181^B$39)*E187</f>
        <v>0.004330624735</v>
      </c>
      <c r="G187" s="1">
        <f t="shared" si="61"/>
        <v>34.84842813</v>
      </c>
      <c r="H187" s="5">
        <f>B$40*G187*30*10-3*B$41*B181-B181*30*(400*A187-2000)</f>
        <v>1521359.383</v>
      </c>
      <c r="I187" s="1">
        <f t="shared" si="62"/>
        <v>545.4545455</v>
      </c>
    </row>
    <row r="188" ht="14.25" customHeight="1">
      <c r="A188" s="1">
        <f t="shared" si="58"/>
        <v>5.833333332</v>
      </c>
      <c r="B188" s="1">
        <f>6+0.000000001</f>
        <v>6.000000001</v>
      </c>
      <c r="C188" s="1">
        <f>B188/B181</f>
        <v>0.6666666668</v>
      </c>
      <c r="D188" s="1">
        <f t="shared" si="59"/>
        <v>1.736625515</v>
      </c>
      <c r="E188" s="1">
        <f t="shared" si="60"/>
        <v>0.002393489706</v>
      </c>
      <c r="F188" s="1">
        <f>B188^(B$39+B181)/FACT(B181)/(B181^B$39)*E188</f>
        <v>0.008753333801</v>
      </c>
      <c r="G188" s="1">
        <f t="shared" si="61"/>
        <v>34.69363332</v>
      </c>
      <c r="H188" s="5">
        <f>B$40*G188*30*10-3*B$41*B181-B181*30*(400*A188-2000)</f>
        <v>1567022.499</v>
      </c>
      <c r="I188" s="1">
        <f t="shared" si="62"/>
        <v>333.3333329</v>
      </c>
    </row>
    <row r="189" ht="14.25" customHeight="1">
      <c r="A189" s="1">
        <f t="shared" si="58"/>
        <v>5.384615385</v>
      </c>
      <c r="B189" s="1">
        <v>6.5</v>
      </c>
      <c r="C189" s="1">
        <f>B189/B181</f>
        <v>0.7222222222</v>
      </c>
      <c r="D189" s="1">
        <f t="shared" si="59"/>
        <v>2.089109786</v>
      </c>
      <c r="E189" s="1">
        <f t="shared" si="60"/>
        <v>0.001422831946</v>
      </c>
      <c r="F189" s="1">
        <f>B189^(B$39+B181)/FACT(B181)/(B181^B$39)*E189</f>
        <v>0.01595750615</v>
      </c>
      <c r="G189" s="1">
        <f t="shared" si="61"/>
        <v>34.44148728</v>
      </c>
      <c r="H189" s="5">
        <f>B$40*G189*30*10-3*B$41*B181-B181*30*(400*A189-2000)</f>
        <v>1596573.085</v>
      </c>
      <c r="I189" s="1">
        <f t="shared" si="62"/>
        <v>153.8461538</v>
      </c>
    </row>
    <row r="190" ht="14.25" customHeight="1">
      <c r="A190" s="1">
        <f t="shared" si="58"/>
        <v>5</v>
      </c>
      <c r="B190" s="1">
        <f>7</f>
        <v>7</v>
      </c>
      <c r="C190" s="1">
        <f>B190/B181</f>
        <v>0.7777777778</v>
      </c>
      <c r="D190" s="1">
        <f t="shared" si="59"/>
        <v>2.503801927</v>
      </c>
      <c r="E190" s="1">
        <f t="shared" si="60"/>
        <v>0.0008409145433</v>
      </c>
      <c r="F190" s="1">
        <f>B190^(B$39+B181)/FACT(B181)/(B181^B$39)*E190</f>
        <v>0.02661637113</v>
      </c>
      <c r="G190" s="1">
        <f t="shared" si="61"/>
        <v>34.06842701</v>
      </c>
      <c r="H190" s="5">
        <f>B$40*G190*30*10-3*B$41*B181-B181*30*(400*A190-2000)</f>
        <v>1610132.026</v>
      </c>
      <c r="I190" s="1">
        <f t="shared" si="62"/>
        <v>0</v>
      </c>
    </row>
    <row r="191" ht="14.25" customHeight="1"/>
    <row r="192" ht="14.25" customHeight="1">
      <c r="A192" s="1" t="s">
        <v>25</v>
      </c>
      <c r="B192" s="1">
        <v>10.0</v>
      </c>
    </row>
    <row r="193" ht="14.25" customHeight="1">
      <c r="A193" s="1" t="s">
        <v>26</v>
      </c>
      <c r="B193" s="1" t="s">
        <v>27</v>
      </c>
      <c r="C193" s="1" t="s">
        <v>3</v>
      </c>
      <c r="D193" s="1" t="s">
        <v>4</v>
      </c>
      <c r="E193" s="1" t="s">
        <v>28</v>
      </c>
      <c r="F193" s="1" t="s">
        <v>7</v>
      </c>
      <c r="G193" s="1" t="s">
        <v>8</v>
      </c>
      <c r="H193" s="1" t="s">
        <v>11</v>
      </c>
      <c r="I193" s="1" t="s">
        <v>29</v>
      </c>
    </row>
    <row r="194" ht="14.25" customHeight="1">
      <c r="A194" s="1">
        <f t="shared" ref="A194:A201" si="63">B$38/B194</f>
        <v>10</v>
      </c>
      <c r="B194" s="1">
        <v>3.5</v>
      </c>
      <c r="C194" s="1">
        <f>B194/B192</f>
        <v>0.35</v>
      </c>
      <c r="D194" s="1">
        <f t="shared" ref="D194:D201" si="64">C194/(1-C194)*(1-C194^B$39)</f>
        <v>0.5356334375</v>
      </c>
      <c r="E194" s="1">
        <f t="shared" ref="E194:E201" si="65">1/(1+B194+B194^2/FACT(2)+B194^3/FACT(3)+B194^4/FACT(4)+B194^5/FACT(5)+B194^6/FACT(6)+B194^7/FACT(7)+B194^8/FACT(8)+B194^9/FACT(9)+B194^10/FACT(10)+B194^10/FACT(10)*D194)</f>
        <v>0.03019103791</v>
      </c>
      <c r="F194" s="1">
        <f>B194^(B$39+B192)/FACT(B192)/(B192^B$39)*E194</f>
        <v>0.00001205412459</v>
      </c>
      <c r="G194" s="1">
        <f t="shared" ref="G194:G201" si="66">B$38*(1-F194)</f>
        <v>34.99957811</v>
      </c>
      <c r="H194" s="5">
        <f>B$40*G194*30*10-3*B$41*B192-B192*30*(400*A194-2000)</f>
        <v>974968.3579</v>
      </c>
      <c r="I194" s="1">
        <f t="shared" ref="I194:I201" si="67">400*A194-2000</f>
        <v>2000</v>
      </c>
    </row>
    <row r="195" ht="14.25" customHeight="1">
      <c r="A195" s="1">
        <f t="shared" si="63"/>
        <v>8.749999978</v>
      </c>
      <c r="B195" s="1">
        <f>4+0.00000001</f>
        <v>4.00000001</v>
      </c>
      <c r="C195" s="1">
        <f>B195/B192</f>
        <v>0.400000001</v>
      </c>
      <c r="D195" s="1">
        <f t="shared" si="64"/>
        <v>0.6598400027</v>
      </c>
      <c r="E195" s="1">
        <f t="shared" si="65"/>
        <v>0.01830369698</v>
      </c>
      <c r="F195" s="1">
        <f>B195^(B$39+B192)/FACT(B192)/(B192^B$39)*E195</f>
        <v>0.00005415962774</v>
      </c>
      <c r="G195" s="1">
        <f t="shared" si="66"/>
        <v>34.99810441</v>
      </c>
      <c r="H195" s="5">
        <f>B$40*G195*30*10-3*B$41*B192-B192*30*(400*A195-2000)</f>
        <v>1124857.834</v>
      </c>
      <c r="I195" s="1">
        <f t="shared" si="67"/>
        <v>1499.999991</v>
      </c>
    </row>
    <row r="196" ht="14.25" customHeight="1">
      <c r="A196" s="1">
        <f t="shared" si="63"/>
        <v>7.777777778</v>
      </c>
      <c r="B196" s="1">
        <v>4.5</v>
      </c>
      <c r="C196" s="1">
        <f>B196/B192</f>
        <v>0.45</v>
      </c>
      <c r="D196" s="1">
        <f t="shared" si="64"/>
        <v>0.8030840625</v>
      </c>
      <c r="E196" s="1">
        <f t="shared" si="65"/>
        <v>0.01109011313</v>
      </c>
      <c r="F196" s="1">
        <f>B196^(B$39+B192)/FACT(B192)/(B192^B$39)*E196</f>
        <v>0.0001920262717</v>
      </c>
      <c r="G196" s="1">
        <f t="shared" si="66"/>
        <v>34.99327908</v>
      </c>
      <c r="H196" s="5">
        <f>B$40*G196*30*10-3*B$41*B192-B192*30*(400*A196-2000)</f>
        <v>1241162.598</v>
      </c>
      <c r="I196" s="1">
        <f t="shared" si="67"/>
        <v>1111.111111</v>
      </c>
    </row>
    <row r="197" ht="14.25" customHeight="1">
      <c r="A197" s="1">
        <f t="shared" si="63"/>
        <v>6.9999986</v>
      </c>
      <c r="B197" s="9">
        <f>5+0.000001</f>
        <v>5.000001</v>
      </c>
      <c r="C197" s="1">
        <f>B197/B192</f>
        <v>0.5000001</v>
      </c>
      <c r="D197" s="1">
        <f t="shared" si="64"/>
        <v>0.9687503563</v>
      </c>
      <c r="E197" s="1">
        <f t="shared" si="65"/>
        <v>0.006711959097</v>
      </c>
      <c r="F197" s="1">
        <f>B197^(B$39+B192)/FACT(B192)/(B192^B$39)*E197</f>
        <v>0.0005644658031</v>
      </c>
      <c r="G197" s="1">
        <f t="shared" si="66"/>
        <v>34.9802437</v>
      </c>
      <c r="H197" s="5">
        <f>B$40*G197*30*10-3*B$41*B192-B192*30*(400*A197-2000)</f>
        <v>1333518.445</v>
      </c>
      <c r="I197" s="1">
        <f t="shared" si="67"/>
        <v>799.99944</v>
      </c>
      <c r="K197" s="8" t="s">
        <v>31</v>
      </c>
    </row>
    <row r="198" ht="14.25" customHeight="1">
      <c r="A198" s="1">
        <f t="shared" si="63"/>
        <v>6.363636364</v>
      </c>
      <c r="B198" s="1">
        <v>5.5</v>
      </c>
      <c r="C198" s="1">
        <f>B198/B192</f>
        <v>0.55</v>
      </c>
      <c r="D198" s="1">
        <f t="shared" si="64"/>
        <v>1.160709688</v>
      </c>
      <c r="E198" s="1">
        <f t="shared" si="65"/>
        <v>0.004054902306</v>
      </c>
      <c r="F198" s="1">
        <f>B198^(B$39+B192)/FACT(B192)/(B192^B$39)*E198</f>
        <v>0.001424484424</v>
      </c>
      <c r="G198" s="1">
        <f t="shared" si="66"/>
        <v>34.95014305</v>
      </c>
      <c r="H198" s="5">
        <f>B$40*G198*30*10-3*B$41*B192-B192*30*(400*A198-2000)</f>
        <v>1407624.365</v>
      </c>
      <c r="I198" s="1">
        <f t="shared" si="67"/>
        <v>545.4545455</v>
      </c>
    </row>
    <row r="199" ht="14.25" customHeight="1">
      <c r="A199" s="1">
        <f t="shared" si="63"/>
        <v>5.833333332</v>
      </c>
      <c r="B199" s="1">
        <f>6+0.000000001</f>
        <v>6.000000001</v>
      </c>
      <c r="C199" s="1">
        <f>B199/B192</f>
        <v>0.6000000001</v>
      </c>
      <c r="D199" s="1">
        <f t="shared" si="64"/>
        <v>1.38336</v>
      </c>
      <c r="E199" s="1">
        <f t="shared" si="65"/>
        <v>0.002443285145</v>
      </c>
      <c r="F199" s="1">
        <f>B199^(B$39+B192)/FACT(B192)/(B192^B$39)*E199</f>
        <v>0.003165773785</v>
      </c>
      <c r="G199" s="1">
        <f t="shared" si="66"/>
        <v>34.88919792</v>
      </c>
      <c r="H199" s="5">
        <f>B$40*G199*30*10-3*B$41*B192-B192*30*(400*A199-2000)</f>
        <v>1466689.844</v>
      </c>
      <c r="I199" s="1">
        <f t="shared" si="67"/>
        <v>333.3333329</v>
      </c>
    </row>
    <row r="200" ht="14.25" customHeight="1">
      <c r="A200" s="1">
        <f t="shared" si="63"/>
        <v>5.384615385</v>
      </c>
      <c r="B200" s="1">
        <v>6.5</v>
      </c>
      <c r="C200" s="1">
        <f>B200/B192</f>
        <v>0.65</v>
      </c>
      <c r="D200" s="1">
        <f t="shared" si="64"/>
        <v>1.641660313</v>
      </c>
      <c r="E200" s="1">
        <f t="shared" si="65"/>
        <v>0.001467158762</v>
      </c>
      <c r="F200" s="1">
        <f>B200^(B$39+B192)/FACT(B192)/(B192^B$39)*E200</f>
        <v>0.006315597272</v>
      </c>
      <c r="G200" s="1">
        <f t="shared" si="66"/>
        <v>34.7789541</v>
      </c>
      <c r="H200" s="5">
        <f>B$40*G200*30*10-3*B$41*B192-B192*30*(400*A200-2000)</f>
        <v>1512267.711</v>
      </c>
      <c r="I200" s="1">
        <f t="shared" si="67"/>
        <v>153.8461538</v>
      </c>
    </row>
    <row r="201" ht="14.25" customHeight="1">
      <c r="A201" s="1">
        <f t="shared" si="63"/>
        <v>5</v>
      </c>
      <c r="B201" s="1">
        <f>7</f>
        <v>7</v>
      </c>
      <c r="C201" s="1">
        <f>B201/B192</f>
        <v>0.7</v>
      </c>
      <c r="D201" s="1">
        <f t="shared" si="64"/>
        <v>1.94117</v>
      </c>
      <c r="E201" s="1">
        <f t="shared" si="65"/>
        <v>0.0008774256384</v>
      </c>
      <c r="F201" s="1">
        <f>B201^(B$39+B192)/FACT(B192)/(B192^B$39)*E201</f>
        <v>0.0114793656</v>
      </c>
      <c r="G201" s="1">
        <f t="shared" si="66"/>
        <v>34.5982222</v>
      </c>
      <c r="H201" s="5">
        <f>B$40*G201*30*10-3*B$41*B192-B192*30*(400*A201-2000)</f>
        <v>1544866.665</v>
      </c>
      <c r="I201" s="1">
        <f t="shared" si="67"/>
        <v>0</v>
      </c>
    </row>
    <row r="202" ht="14.25" customHeight="1"/>
    <row r="203" ht="14.25" customHeight="1"/>
    <row r="204" ht="14.25" customHeight="1"/>
    <row r="205" ht="14.25" customHeight="1"/>
    <row r="206" ht="14.25" customHeight="1">
      <c r="B206" s="4"/>
      <c r="C206" s="4"/>
      <c r="D206" s="4"/>
      <c r="E206" s="4"/>
      <c r="F206" s="4"/>
      <c r="G206" s="4"/>
      <c r="H206" s="4"/>
      <c r="I206" s="4"/>
    </row>
    <row r="207" ht="14.25" customHeight="1">
      <c r="B207" s="4"/>
      <c r="C207" s="4"/>
      <c r="D207" s="4"/>
      <c r="E207" s="4"/>
      <c r="F207" s="4"/>
      <c r="G207" s="4"/>
      <c r="H207" s="4"/>
      <c r="I207" s="4"/>
    </row>
    <row r="208" ht="14.25" customHeight="1">
      <c r="B208" s="4"/>
      <c r="C208" s="4"/>
      <c r="D208" s="4"/>
      <c r="E208" s="4"/>
      <c r="F208" s="4"/>
      <c r="G208" s="4"/>
      <c r="H208" s="4"/>
      <c r="I208" s="4"/>
    </row>
    <row r="209" ht="14.25" customHeight="1">
      <c r="B209" s="4"/>
      <c r="C209" s="4"/>
      <c r="D209" s="4"/>
      <c r="E209" s="4"/>
      <c r="F209" s="4"/>
      <c r="G209" s="4"/>
      <c r="H209" s="4"/>
      <c r="I209" s="4"/>
    </row>
    <row r="210" ht="14.25" customHeight="1">
      <c r="B210" s="4"/>
      <c r="C210" s="4"/>
      <c r="D210" s="4"/>
      <c r="E210" s="4"/>
      <c r="F210" s="4"/>
      <c r="G210" s="4"/>
      <c r="H210" s="4"/>
      <c r="I210" s="4"/>
    </row>
    <row r="211" ht="14.25" customHeight="1">
      <c r="B211" s="4"/>
      <c r="C211" s="4"/>
      <c r="D211" s="4"/>
      <c r="E211" s="4"/>
      <c r="F211" s="4"/>
      <c r="G211" s="4"/>
      <c r="H211" s="4"/>
      <c r="I211" s="4"/>
    </row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mergeCells count="3">
    <mergeCell ref="P18:W23"/>
    <mergeCell ref="L98:T102"/>
    <mergeCell ref="K197:S20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2023-10-13T05:56:20Z</dcterms:created>
  <dc:creator>Борисов Никита Алексеевич</dc:creator>
</cp:coreProperties>
</file>