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ppg\Documents\GitHub\Personal_library\"/>
    </mc:Choice>
  </mc:AlternateContent>
  <xr:revisionPtr revIDLastSave="0" documentId="13_ncr:1_{F7AE37F4-280D-45E4-AD8A-F0FE8D88EA4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I41" i="1"/>
  <c r="I42" i="1"/>
  <c r="W4" i="1"/>
  <c r="U24" i="1"/>
  <c r="T19" i="1"/>
  <c r="S27" i="1"/>
  <c r="R34" i="1"/>
  <c r="N5" i="1"/>
  <c r="Q3" i="1"/>
  <c r="I43" i="1" l="1"/>
  <c r="V30" i="1"/>
  <c r="U23" i="1"/>
  <c r="T18" i="1"/>
  <c r="S26" i="1"/>
  <c r="R33" i="1"/>
  <c r="V29" i="1" l="1"/>
  <c r="U22" i="1"/>
  <c r="T17" i="1"/>
  <c r="S25" i="1"/>
  <c r="R32" i="1"/>
  <c r="O5" i="1" l="1"/>
  <c r="V28" i="1"/>
  <c r="U21" i="1"/>
  <c r="T16" i="1"/>
  <c r="S24" i="1"/>
  <c r="R31" i="1"/>
  <c r="V27" i="1" l="1"/>
  <c r="S23" i="1"/>
  <c r="R30" i="1"/>
  <c r="I52" i="1" l="1"/>
  <c r="I51" i="1"/>
  <c r="I55" i="1" s="1"/>
  <c r="I45" i="1"/>
  <c r="I44" i="1"/>
  <c r="E6" i="2"/>
  <c r="E5" i="2"/>
  <c r="E4" i="2"/>
  <c r="V26" i="1"/>
  <c r="U20" i="1"/>
  <c r="T15" i="1"/>
  <c r="S22" i="1"/>
  <c r="R29" i="1"/>
  <c r="I46" i="1" l="1"/>
  <c r="K55" i="1"/>
  <c r="I53" i="1"/>
  <c r="J55" i="1" s="1"/>
  <c r="E3" i="2"/>
  <c r="E2" i="2"/>
  <c r="E8" i="2" s="1"/>
  <c r="V25" i="1"/>
  <c r="V24" i="1"/>
  <c r="U19" i="1"/>
  <c r="N4" i="1"/>
  <c r="T14" i="1"/>
  <c r="S21" i="1"/>
  <c r="S20" i="1"/>
  <c r="R28" i="1"/>
  <c r="R27" i="1"/>
  <c r="I56" i="1" l="1"/>
  <c r="L55" i="1"/>
  <c r="M55" i="1" s="1"/>
  <c r="N55" i="1"/>
  <c r="F6" i="2"/>
  <c r="I6" i="2" s="1"/>
  <c r="R26" i="1"/>
  <c r="S19" i="1"/>
  <c r="V23" i="1"/>
  <c r="V22" i="1"/>
  <c r="K56" i="1" l="1"/>
  <c r="J56" i="1"/>
  <c r="N56" i="1" s="1"/>
  <c r="F5" i="2"/>
  <c r="I5" i="2" s="1"/>
  <c r="F4" i="2"/>
  <c r="I4" i="2" s="1"/>
  <c r="F7" i="2"/>
  <c r="I7" i="2" s="1"/>
  <c r="F3" i="2"/>
  <c r="I3" i="2" s="1"/>
  <c r="F2" i="2"/>
  <c r="I2" i="2" s="1"/>
  <c r="R25" i="1"/>
  <c r="U18" i="1"/>
  <c r="W3" i="1"/>
  <c r="L56" i="1" l="1"/>
  <c r="M56" i="1" s="1"/>
  <c r="I57" i="1"/>
  <c r="V21" i="1"/>
  <c r="U17" i="1"/>
  <c r="T13" i="1"/>
  <c r="S18" i="1"/>
  <c r="R24" i="1"/>
  <c r="J57" i="1" l="1"/>
  <c r="K57" i="1"/>
  <c r="Y3" i="1"/>
  <c r="X3" i="1"/>
  <c r="V20" i="1"/>
  <c r="V19" i="1"/>
  <c r="V18" i="1"/>
  <c r="U16" i="1"/>
  <c r="U15" i="1"/>
  <c r="U14" i="1"/>
  <c r="S17" i="1"/>
  <c r="S16" i="1"/>
  <c r="R23" i="1"/>
  <c r="R22" i="1"/>
  <c r="R21" i="1"/>
  <c r="R20" i="1"/>
  <c r="I58" i="1" l="1"/>
  <c r="L57" i="1"/>
  <c r="M57" i="1" s="1"/>
  <c r="N57" i="1"/>
  <c r="O3" i="1"/>
  <c r="P3" i="1"/>
  <c r="R3" i="1"/>
  <c r="S3" i="1"/>
  <c r="T3" i="1"/>
  <c r="U3" i="1"/>
  <c r="V3" i="1"/>
  <c r="O4" i="1"/>
  <c r="P4" i="1"/>
  <c r="R4" i="1"/>
  <c r="S4" i="1"/>
  <c r="T4" i="1"/>
  <c r="U4" i="1"/>
  <c r="V4" i="1"/>
  <c r="R5" i="1"/>
  <c r="S5" i="1"/>
  <c r="T5" i="1"/>
  <c r="U5" i="1"/>
  <c r="V5" i="1"/>
  <c r="R6" i="1"/>
  <c r="S6" i="1"/>
  <c r="T6" i="1"/>
  <c r="U6" i="1"/>
  <c r="V6" i="1"/>
  <c r="R7" i="1"/>
  <c r="S7" i="1"/>
  <c r="T7" i="1"/>
  <c r="U7" i="1"/>
  <c r="V7" i="1"/>
  <c r="R8" i="1"/>
  <c r="S8" i="1"/>
  <c r="T8" i="1"/>
  <c r="U8" i="1"/>
  <c r="V8" i="1"/>
  <c r="R9" i="1"/>
  <c r="S9" i="1"/>
  <c r="T9" i="1"/>
  <c r="U9" i="1"/>
  <c r="V9" i="1"/>
  <c r="R10" i="1"/>
  <c r="S10" i="1"/>
  <c r="T10" i="1"/>
  <c r="U10" i="1"/>
  <c r="V10" i="1"/>
  <c r="R11" i="1"/>
  <c r="S11" i="1"/>
  <c r="T11" i="1"/>
  <c r="U11" i="1"/>
  <c r="V11" i="1"/>
  <c r="R12" i="1"/>
  <c r="S12" i="1"/>
  <c r="T12" i="1"/>
  <c r="U12" i="1"/>
  <c r="V12" i="1"/>
  <c r="R13" i="1"/>
  <c r="S13" i="1"/>
  <c r="U13" i="1"/>
  <c r="V13" i="1"/>
  <c r="R14" i="1"/>
  <c r="S14" i="1"/>
  <c r="V14" i="1"/>
  <c r="R15" i="1"/>
  <c r="S15" i="1"/>
  <c r="V15" i="1"/>
  <c r="R16" i="1"/>
  <c r="V16" i="1"/>
  <c r="R17" i="1"/>
  <c r="V17" i="1"/>
  <c r="R18" i="1"/>
  <c r="R19" i="1"/>
  <c r="N3" i="1"/>
  <c r="J58" i="1" l="1"/>
  <c r="N58" i="1" s="1"/>
  <c r="K58" i="1"/>
  <c r="I47" i="1"/>
  <c r="O43" i="1"/>
  <c r="O44" i="1" s="1"/>
  <c r="I59" i="1" l="1"/>
  <c r="L58" i="1"/>
  <c r="M58" i="1" s="1"/>
  <c r="J59" i="1" l="1"/>
  <c r="N59" i="1" s="1"/>
  <c r="K59" i="1"/>
  <c r="I60" i="1" l="1"/>
  <c r="L59" i="1"/>
  <c r="M59" i="1" s="1"/>
  <c r="J60" i="1" l="1"/>
  <c r="K60" i="1"/>
  <c r="I61" i="1" l="1"/>
  <c r="L60" i="1"/>
  <c r="M60" i="1" s="1"/>
  <c r="N60" i="1"/>
  <c r="J61" i="1" l="1"/>
  <c r="N61" i="1" s="1"/>
  <c r="K61" i="1"/>
  <c r="I62" i="1" l="1"/>
  <c r="L61" i="1"/>
  <c r="M61" i="1" s="1"/>
  <c r="J62" i="1" l="1"/>
  <c r="L62" i="1" s="1"/>
  <c r="K62" i="1"/>
  <c r="N62" i="1" l="1"/>
  <c r="M62" i="1"/>
  <c r="M63" i="1" s="1"/>
</calcChain>
</file>

<file path=xl/sharedStrings.xml><?xml version="1.0" encoding="utf-8"?>
<sst xmlns="http://schemas.openxmlformats.org/spreadsheetml/2006/main" count="60" uniqueCount="41">
  <si>
    <t>Roland</t>
  </si>
  <si>
    <t>Ashleigh</t>
  </si>
  <si>
    <t>Steffan</t>
  </si>
  <si>
    <t>Glenn</t>
  </si>
  <si>
    <t>Karrie</t>
  </si>
  <si>
    <t>Basil</t>
  </si>
  <si>
    <t>Emilee</t>
  </si>
  <si>
    <t>Lee</t>
  </si>
  <si>
    <t>Scores</t>
  </si>
  <si>
    <t>Averages</t>
  </si>
  <si>
    <t>.</t>
  </si>
  <si>
    <t>Standard deviation</t>
  </si>
  <si>
    <t>95% confidence interval</t>
  </si>
  <si>
    <t>Average</t>
  </si>
  <si>
    <t>CI upper</t>
  </si>
  <si>
    <t>CI lower</t>
  </si>
  <si>
    <t>Hypothetical score</t>
  </si>
  <si>
    <t>n</t>
  </si>
  <si>
    <t>P(Higher)</t>
  </si>
  <si>
    <t>P(Lower)</t>
  </si>
  <si>
    <t>Zach</t>
  </si>
  <si>
    <t>Rachel</t>
  </si>
  <si>
    <t>Jeff</t>
  </si>
  <si>
    <t>Rating</t>
  </si>
  <si>
    <t>D</t>
  </si>
  <si>
    <t>K</t>
  </si>
  <si>
    <t>S</t>
  </si>
  <si>
    <t>Q</t>
  </si>
  <si>
    <t>E</t>
  </si>
  <si>
    <t>New Rating</t>
  </si>
  <si>
    <t>Games</t>
  </si>
  <si>
    <t>Player</t>
  </si>
  <si>
    <t>k - #bins</t>
  </si>
  <si>
    <t>Min</t>
  </si>
  <si>
    <t>Max</t>
  </si>
  <si>
    <t>h - bin width</t>
  </si>
  <si>
    <t>#above min</t>
  </si>
  <si>
    <t>#above max</t>
  </si>
  <si>
    <t># in bin</t>
  </si>
  <si>
    <t>Bin labels</t>
  </si>
  <si>
    <t>Jensen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</si>
</sst>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" x14ac:knownFonts="1">
    <font>
      <sz val="11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2" borderId="1" xfId="0" applyFill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Roland</c:v>
                </c:pt>
              </c:strCache>
            </c:strRef>
          </c:tx>
          <c:val>
            <c:numRef>
              <c:f>Sheet1!$N$3:$N$34</c:f>
              <c:numCache>
                <c:formatCode>General</c:formatCode>
                <c:ptCount val="32"/>
                <c:pt idx="0">
                  <c:v>199</c:v>
                </c:pt>
                <c:pt idx="1">
                  <c:v>256</c:v>
                </c:pt>
                <c:pt idx="2">
                  <c:v>223.33333333333334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6B-41CF-846F-092C2719F81F}"/>
            </c:ext>
          </c:extLst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Ashleigh</c:v>
                </c:pt>
              </c:strCache>
            </c:strRef>
          </c:tx>
          <c:val>
            <c:numRef>
              <c:f>Sheet1!$O$3:$O$34</c:f>
              <c:numCache>
                <c:formatCode>General</c:formatCode>
                <c:ptCount val="32"/>
                <c:pt idx="0">
                  <c:v>239</c:v>
                </c:pt>
                <c:pt idx="1">
                  <c:v>207</c:v>
                </c:pt>
                <c:pt idx="2">
                  <c:v>206.66666666666666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6B-41CF-846F-092C2719F81F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Steffan</c:v>
                </c:pt>
              </c:strCache>
            </c:strRef>
          </c:tx>
          <c:val>
            <c:numRef>
              <c:f>Sheet1!$P$3:$P$34</c:f>
              <c:numCache>
                <c:formatCode>General</c:formatCode>
                <c:ptCount val="32"/>
                <c:pt idx="0">
                  <c:v>257</c:v>
                </c:pt>
                <c:pt idx="1">
                  <c:v>303.5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6B-41CF-846F-092C2719F81F}"/>
            </c:ext>
          </c:extLst>
        </c:ser>
        <c:ser>
          <c:idx val="3"/>
          <c:order val="3"/>
          <c:tx>
            <c:strRef>
              <c:f>Sheet1!$R$2</c:f>
              <c:strCache>
                <c:ptCount val="1"/>
                <c:pt idx="0">
                  <c:v>Glenn</c:v>
                </c:pt>
              </c:strCache>
            </c:strRef>
          </c:tx>
          <c:val>
            <c:numRef>
              <c:f>Sheet1!$R$3:$R$34</c:f>
              <c:numCache>
                <c:formatCode>General</c:formatCode>
                <c:ptCount val="32"/>
                <c:pt idx="0">
                  <c:v>207</c:v>
                </c:pt>
                <c:pt idx="1">
                  <c:v>206.5</c:v>
                </c:pt>
                <c:pt idx="2">
                  <c:v>207.66666666666666</c:v>
                </c:pt>
                <c:pt idx="3">
                  <c:v>194.5</c:v>
                </c:pt>
                <c:pt idx="4">
                  <c:v>194.4</c:v>
                </c:pt>
                <c:pt idx="5">
                  <c:v>207</c:v>
                </c:pt>
                <c:pt idx="6">
                  <c:v>198.71428571428572</c:v>
                </c:pt>
                <c:pt idx="7">
                  <c:v>215.875</c:v>
                </c:pt>
                <c:pt idx="8">
                  <c:v>209.44444444444446</c:v>
                </c:pt>
                <c:pt idx="9">
                  <c:v>215.7</c:v>
                </c:pt>
                <c:pt idx="10">
                  <c:v>213.54545454545453</c:v>
                </c:pt>
                <c:pt idx="11">
                  <c:v>215.5</c:v>
                </c:pt>
                <c:pt idx="12">
                  <c:v>208.76923076923077</c:v>
                </c:pt>
                <c:pt idx="13">
                  <c:v>205.78571428571428</c:v>
                </c:pt>
                <c:pt idx="14">
                  <c:v>209.4</c:v>
                </c:pt>
                <c:pt idx="15">
                  <c:v>216.875</c:v>
                </c:pt>
                <c:pt idx="16">
                  <c:v>216</c:v>
                </c:pt>
                <c:pt idx="17">
                  <c:v>215.16666666666666</c:v>
                </c:pt>
                <c:pt idx="18">
                  <c:v>221.05263157894737</c:v>
                </c:pt>
                <c:pt idx="19">
                  <c:v>219.75</c:v>
                </c:pt>
                <c:pt idx="20">
                  <c:v>216.95238095238096</c:v>
                </c:pt>
                <c:pt idx="21">
                  <c:v>216.72727272727272</c:v>
                </c:pt>
                <c:pt idx="22">
                  <c:v>216</c:v>
                </c:pt>
                <c:pt idx="23">
                  <c:v>215.70833333333334</c:v>
                </c:pt>
                <c:pt idx="24">
                  <c:v>216.88</c:v>
                </c:pt>
                <c:pt idx="25">
                  <c:v>216.53846153846155</c:v>
                </c:pt>
                <c:pt idx="26">
                  <c:v>217.44444444444446</c:v>
                </c:pt>
                <c:pt idx="27">
                  <c:v>218.21428571428572</c:v>
                </c:pt>
                <c:pt idx="28">
                  <c:v>221.75862068965517</c:v>
                </c:pt>
                <c:pt idx="29">
                  <c:v>220.76666666666668</c:v>
                </c:pt>
                <c:pt idx="30">
                  <c:v>221.64516129032259</c:v>
                </c:pt>
                <c:pt idx="31">
                  <c:v>224.71875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6B-41CF-846F-092C2719F81F}"/>
            </c:ext>
          </c:extLst>
        </c:ser>
        <c:ser>
          <c:idx val="4"/>
          <c:order val="4"/>
          <c:tx>
            <c:strRef>
              <c:f>Sheet1!$S$2</c:f>
              <c:strCache>
                <c:ptCount val="1"/>
                <c:pt idx="0">
                  <c:v>Karrie</c:v>
                </c:pt>
              </c:strCache>
            </c:strRef>
          </c:tx>
          <c:val>
            <c:numRef>
              <c:f>Sheet1!$S$3:$S$34</c:f>
              <c:numCache>
                <c:formatCode>General</c:formatCode>
                <c:ptCount val="32"/>
                <c:pt idx="0">
                  <c:v>269</c:v>
                </c:pt>
                <c:pt idx="1">
                  <c:v>232</c:v>
                </c:pt>
                <c:pt idx="2">
                  <c:v>220</c:v>
                </c:pt>
                <c:pt idx="3">
                  <c:v>226.5</c:v>
                </c:pt>
                <c:pt idx="4">
                  <c:v>226.8</c:v>
                </c:pt>
                <c:pt idx="5">
                  <c:v>227.5</c:v>
                </c:pt>
                <c:pt idx="6">
                  <c:v>226</c:v>
                </c:pt>
                <c:pt idx="7">
                  <c:v>221.875</c:v>
                </c:pt>
                <c:pt idx="8">
                  <c:v>223.77777777777777</c:v>
                </c:pt>
                <c:pt idx="9">
                  <c:v>226.2</c:v>
                </c:pt>
                <c:pt idx="10">
                  <c:v>226.45454545454547</c:v>
                </c:pt>
                <c:pt idx="11">
                  <c:v>228.08333333333334</c:v>
                </c:pt>
                <c:pt idx="12">
                  <c:v>231</c:v>
                </c:pt>
                <c:pt idx="13">
                  <c:v>232.14285714285714</c:v>
                </c:pt>
                <c:pt idx="14">
                  <c:v>232.4</c:v>
                </c:pt>
                <c:pt idx="15">
                  <c:v>233.5625</c:v>
                </c:pt>
                <c:pt idx="16">
                  <c:v>233</c:v>
                </c:pt>
                <c:pt idx="17">
                  <c:v>232.66666666666666</c:v>
                </c:pt>
                <c:pt idx="18">
                  <c:v>234.05263157894737</c:v>
                </c:pt>
                <c:pt idx="19">
                  <c:v>232.2</c:v>
                </c:pt>
                <c:pt idx="20">
                  <c:v>231.52380952380952</c:v>
                </c:pt>
                <c:pt idx="21">
                  <c:v>230.81818181818181</c:v>
                </c:pt>
                <c:pt idx="22">
                  <c:v>232.2608695652174</c:v>
                </c:pt>
                <c:pt idx="23">
                  <c:v>228.58333333333334</c:v>
                </c:pt>
                <c:pt idx="24">
                  <c:v>232.48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6B-41CF-846F-092C2719F81F}"/>
            </c:ext>
          </c:extLst>
        </c:ser>
        <c:ser>
          <c:idx val="5"/>
          <c:order val="5"/>
          <c:tx>
            <c:strRef>
              <c:f>Sheet1!$T$2</c:f>
              <c:strCache>
                <c:ptCount val="1"/>
                <c:pt idx="0">
                  <c:v>Basil</c:v>
                </c:pt>
              </c:strCache>
            </c:strRef>
          </c:tx>
          <c:val>
            <c:numRef>
              <c:f>Sheet1!$T$3:$T$34</c:f>
              <c:numCache>
                <c:formatCode>General</c:formatCode>
                <c:ptCount val="32"/>
                <c:pt idx="0">
                  <c:v>207</c:v>
                </c:pt>
                <c:pt idx="1">
                  <c:v>179</c:v>
                </c:pt>
                <c:pt idx="2">
                  <c:v>195.33333333333334</c:v>
                </c:pt>
                <c:pt idx="3">
                  <c:v>183</c:v>
                </c:pt>
                <c:pt idx="4">
                  <c:v>196</c:v>
                </c:pt>
                <c:pt idx="5">
                  <c:v>210.16666666666666</c:v>
                </c:pt>
                <c:pt idx="6">
                  <c:v>201.71428571428572</c:v>
                </c:pt>
                <c:pt idx="7">
                  <c:v>210.375</c:v>
                </c:pt>
                <c:pt idx="8">
                  <c:v>218.11111111111111</c:v>
                </c:pt>
                <c:pt idx="9">
                  <c:v>216.2</c:v>
                </c:pt>
                <c:pt idx="10">
                  <c:v>221.63636363636363</c:v>
                </c:pt>
                <c:pt idx="11">
                  <c:v>225.08333333333334</c:v>
                </c:pt>
                <c:pt idx="12">
                  <c:v>223.61538461538461</c:v>
                </c:pt>
                <c:pt idx="13">
                  <c:v>229.78571428571428</c:v>
                </c:pt>
                <c:pt idx="14">
                  <c:v>234.2</c:v>
                </c:pt>
                <c:pt idx="15">
                  <c:v>230.125</c:v>
                </c:pt>
                <c:pt idx="16">
                  <c:v>226.41176470588235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6B-41CF-846F-092C2719F81F}"/>
            </c:ext>
          </c:extLst>
        </c:ser>
        <c:ser>
          <c:idx val="6"/>
          <c:order val="6"/>
          <c:tx>
            <c:strRef>
              <c:f>Sheet1!$U$2</c:f>
              <c:strCache>
                <c:ptCount val="1"/>
                <c:pt idx="0">
                  <c:v>Emilee</c:v>
                </c:pt>
              </c:strCache>
            </c:strRef>
          </c:tx>
          <c:val>
            <c:numRef>
              <c:f>Sheet1!$U$3:$U$32</c:f>
              <c:numCache>
                <c:formatCode>General</c:formatCode>
                <c:ptCount val="30"/>
                <c:pt idx="0">
                  <c:v>200</c:v>
                </c:pt>
                <c:pt idx="1">
                  <c:v>206.5</c:v>
                </c:pt>
                <c:pt idx="2">
                  <c:v>222</c:v>
                </c:pt>
                <c:pt idx="3">
                  <c:v>231.75</c:v>
                </c:pt>
                <c:pt idx="4">
                  <c:v>238</c:v>
                </c:pt>
                <c:pt idx="5">
                  <c:v>242.33333333333334</c:v>
                </c:pt>
                <c:pt idx="6">
                  <c:v>242.57142857142858</c:v>
                </c:pt>
                <c:pt idx="7">
                  <c:v>251.875</c:v>
                </c:pt>
                <c:pt idx="8">
                  <c:v>240</c:v>
                </c:pt>
                <c:pt idx="9">
                  <c:v>232.1</c:v>
                </c:pt>
                <c:pt idx="10">
                  <c:v>224.63636363636363</c:v>
                </c:pt>
                <c:pt idx="11">
                  <c:v>223.58333333333334</c:v>
                </c:pt>
                <c:pt idx="12">
                  <c:v>225.30769230769232</c:v>
                </c:pt>
                <c:pt idx="13">
                  <c:v>225.64285714285714</c:v>
                </c:pt>
                <c:pt idx="14">
                  <c:v>222.93333333333334</c:v>
                </c:pt>
                <c:pt idx="15">
                  <c:v>225.9375</c:v>
                </c:pt>
                <c:pt idx="16">
                  <c:v>223.58823529411765</c:v>
                </c:pt>
                <c:pt idx="17">
                  <c:v>221.88888888888889</c:v>
                </c:pt>
                <c:pt idx="18">
                  <c:v>220.94736842105263</c:v>
                </c:pt>
                <c:pt idx="19">
                  <c:v>222.6</c:v>
                </c:pt>
                <c:pt idx="20">
                  <c:v>223.61904761904762</c:v>
                </c:pt>
                <c:pt idx="21">
                  <c:v>224.54545454545453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6B-41CF-846F-092C2719F81F}"/>
            </c:ext>
          </c:extLst>
        </c:ser>
        <c:ser>
          <c:idx val="7"/>
          <c:order val="7"/>
          <c:tx>
            <c:strRef>
              <c:f>Sheet1!$V$2</c:f>
              <c:strCache>
                <c:ptCount val="1"/>
                <c:pt idx="0">
                  <c:v>Lee</c:v>
                </c:pt>
              </c:strCache>
            </c:strRef>
          </c:tx>
          <c:val>
            <c:numRef>
              <c:f>Sheet1!$V$3:$V$34</c:f>
              <c:numCache>
                <c:formatCode>General</c:formatCode>
                <c:ptCount val="32"/>
                <c:pt idx="0">
                  <c:v>312</c:v>
                </c:pt>
                <c:pt idx="1">
                  <c:v>312.5</c:v>
                </c:pt>
                <c:pt idx="2">
                  <c:v>297</c:v>
                </c:pt>
                <c:pt idx="3">
                  <c:v>278.25</c:v>
                </c:pt>
                <c:pt idx="4">
                  <c:v>274.8</c:v>
                </c:pt>
                <c:pt idx="5">
                  <c:v>255</c:v>
                </c:pt>
                <c:pt idx="6">
                  <c:v>249</c:v>
                </c:pt>
                <c:pt idx="7">
                  <c:v>249.75</c:v>
                </c:pt>
                <c:pt idx="8">
                  <c:v>248.55555555555554</c:v>
                </c:pt>
                <c:pt idx="9">
                  <c:v>250.4</c:v>
                </c:pt>
                <c:pt idx="10">
                  <c:v>242.18181818181819</c:v>
                </c:pt>
                <c:pt idx="11">
                  <c:v>240</c:v>
                </c:pt>
                <c:pt idx="12">
                  <c:v>245</c:v>
                </c:pt>
                <c:pt idx="13">
                  <c:v>242.21428571428572</c:v>
                </c:pt>
                <c:pt idx="14">
                  <c:v>243.8</c:v>
                </c:pt>
                <c:pt idx="15">
                  <c:v>241.625</c:v>
                </c:pt>
                <c:pt idx="16">
                  <c:v>240.94117647058823</c:v>
                </c:pt>
                <c:pt idx="17">
                  <c:v>238.38888888888889</c:v>
                </c:pt>
                <c:pt idx="18">
                  <c:v>238.73684210526315</c:v>
                </c:pt>
                <c:pt idx="19">
                  <c:v>246.1</c:v>
                </c:pt>
                <c:pt idx="20">
                  <c:v>241.47619047619048</c:v>
                </c:pt>
                <c:pt idx="21">
                  <c:v>241.13636363636363</c:v>
                </c:pt>
                <c:pt idx="22">
                  <c:v>237.30434782608697</c:v>
                </c:pt>
                <c:pt idx="23">
                  <c:v>238.91666666666666</c:v>
                </c:pt>
                <c:pt idx="24">
                  <c:v>241.48</c:v>
                </c:pt>
                <c:pt idx="25">
                  <c:v>240.42307692307693</c:v>
                </c:pt>
                <c:pt idx="26">
                  <c:v>240.92592592592592</c:v>
                </c:pt>
                <c:pt idx="27">
                  <c:v>242.03571428571428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6B-41CF-846F-092C2719F81F}"/>
            </c:ext>
          </c:extLst>
        </c:ser>
        <c:ser>
          <c:idx val="8"/>
          <c:order val="8"/>
          <c:tx>
            <c:strRef>
              <c:f>Sheet1!$X$2</c:f>
              <c:strCache>
                <c:ptCount val="1"/>
                <c:pt idx="0">
                  <c:v>Zach</c:v>
                </c:pt>
              </c:strCache>
            </c:strRef>
          </c:tx>
          <c:val>
            <c:numRef>
              <c:f>Sheet1!$X$3:$X$34</c:f>
              <c:numCache>
                <c:formatCode>General</c:formatCode>
                <c:ptCount val="32"/>
                <c:pt idx="0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6B-41CF-846F-092C2719F81F}"/>
            </c:ext>
          </c:extLst>
        </c:ser>
        <c:ser>
          <c:idx val="9"/>
          <c:order val="9"/>
          <c:tx>
            <c:strRef>
              <c:f>Sheet1!$Y$2</c:f>
              <c:strCache>
                <c:ptCount val="1"/>
                <c:pt idx="0">
                  <c:v>Rachel</c:v>
                </c:pt>
              </c:strCache>
            </c:strRef>
          </c:tx>
          <c:val>
            <c:numRef>
              <c:f>Sheet1!$Y$3:$Y$34</c:f>
              <c:numCache>
                <c:formatCode>General</c:formatCode>
                <c:ptCount val="32"/>
                <c:pt idx="0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6B-41CF-846F-092C2719F81F}"/>
            </c:ext>
          </c:extLst>
        </c:ser>
        <c:ser>
          <c:idx val="10"/>
          <c:order val="10"/>
          <c:tx>
            <c:strRef>
              <c:f>Sheet1!$W$2</c:f>
              <c:strCache>
                <c:ptCount val="1"/>
                <c:pt idx="0">
                  <c:v>Jeff</c:v>
                </c:pt>
              </c:strCache>
            </c:strRef>
          </c:tx>
          <c:val>
            <c:numRef>
              <c:f>Sheet1!$W$3:$W$34</c:f>
              <c:numCache>
                <c:formatCode>General</c:formatCode>
                <c:ptCount val="32"/>
                <c:pt idx="0">
                  <c:v>194</c:v>
                </c:pt>
                <c:pt idx="1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06B-41CF-846F-092C2719F81F}"/>
            </c:ext>
          </c:extLst>
        </c:ser>
        <c:ser>
          <c:idx val="11"/>
          <c:order val="11"/>
          <c:tx>
            <c:strRef>
              <c:f>Sheet1!$Q$2</c:f>
              <c:strCache>
                <c:ptCount val="1"/>
                <c:pt idx="0">
                  <c:v>Jensen</c:v>
                </c:pt>
              </c:strCache>
            </c:strRef>
          </c:tx>
          <c:val>
            <c:numRef>
              <c:f>Sheet1!$Q$3</c:f>
              <c:numCache>
                <c:formatCode>General</c:formatCode>
                <c:ptCount val="1"/>
                <c:pt idx="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06B-41CF-846F-092C2719F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94208"/>
        <c:axId val="62495744"/>
      </c:lineChart>
      <c:catAx>
        <c:axId val="6249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62495744"/>
        <c:crosses val="autoZero"/>
        <c:auto val="1"/>
        <c:lblAlgn val="ctr"/>
        <c:lblOffset val="100"/>
        <c:noMultiLvlLbl val="0"/>
      </c:catAx>
      <c:valAx>
        <c:axId val="62495744"/>
        <c:scaling>
          <c:orientation val="minMax"/>
          <c:max val="320"/>
          <c:min val="17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6249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Sheet1!$N$55:$N$62</c:f>
              <c:strCache>
                <c:ptCount val="8"/>
                <c:pt idx="0">
                  <c:v>128 - 156.666666666667</c:v>
                </c:pt>
                <c:pt idx="1">
                  <c:v>156.666666666667 - 185.333333333333</c:v>
                </c:pt>
                <c:pt idx="2">
                  <c:v>185.333333333333 - 214</c:v>
                </c:pt>
                <c:pt idx="3">
                  <c:v>214 - 242.666666666667</c:v>
                </c:pt>
                <c:pt idx="4">
                  <c:v>242.666666666667 - 271.333333333333</c:v>
                </c:pt>
                <c:pt idx="5">
                  <c:v>271.333333333333 - 300</c:v>
                </c:pt>
                <c:pt idx="6">
                  <c:v>300 - 328.666666666667</c:v>
                </c:pt>
                <c:pt idx="7">
                  <c:v>328.666666666667 - 357.333333333333</c:v>
                </c:pt>
              </c:strCache>
            </c:strRef>
          </c:cat>
          <c:val>
            <c:numRef>
              <c:f>Sheet1!$M$55:$M$62</c:f>
              <c:numCache>
                <c:formatCode>General</c:formatCode>
                <c:ptCount val="8"/>
                <c:pt idx="0">
                  <c:v>12</c:v>
                </c:pt>
                <c:pt idx="1">
                  <c:v>11</c:v>
                </c:pt>
                <c:pt idx="2">
                  <c:v>34</c:v>
                </c:pt>
                <c:pt idx="3">
                  <c:v>26</c:v>
                </c:pt>
                <c:pt idx="4">
                  <c:v>37</c:v>
                </c:pt>
                <c:pt idx="5">
                  <c:v>7</c:v>
                </c:pt>
                <c:pt idx="6">
                  <c:v>11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C-433B-8C7A-858599927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"/>
        <c:axId val="62515840"/>
        <c:axId val="62914944"/>
      </c:barChart>
      <c:catAx>
        <c:axId val="6251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2880000"/>
          <a:lstStyle/>
          <a:p>
            <a:pPr>
              <a:defRPr/>
            </a:pPr>
            <a:endParaRPr lang="en-US"/>
          </a:p>
        </c:txPr>
        <c:crossAx val="62914944"/>
        <c:crosses val="autoZero"/>
        <c:auto val="1"/>
        <c:lblAlgn val="ctr"/>
        <c:lblOffset val="100"/>
        <c:noMultiLvlLbl val="0"/>
      </c:catAx>
      <c:valAx>
        <c:axId val="6291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515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309560</xdr:colOff>
      <xdr:row>1</xdr:row>
      <xdr:rowOff>114299</xdr:rowOff>
    </xdr:from>
    <xdr:to>
      <xdr:col>41</xdr:col>
      <xdr:colOff>224117</xdr:colOff>
      <xdr:row>37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302559</xdr:colOff>
      <xdr:row>1</xdr:row>
      <xdr:rowOff>116310</xdr:rowOff>
    </xdr:from>
    <xdr:to>
      <xdr:col>56</xdr:col>
      <xdr:colOff>291352</xdr:colOff>
      <xdr:row>37</xdr:row>
      <xdr:rowOff>22412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63"/>
  <sheetViews>
    <sheetView tabSelected="1" topLeftCell="X1" zoomScale="85" zoomScaleNormal="85" workbookViewId="0">
      <selection activeCell="I51" sqref="I51"/>
    </sheetView>
  </sheetViews>
  <sheetFormatPr defaultRowHeight="15" x14ac:dyDescent="0.25"/>
  <sheetData>
    <row r="1" spans="1:25" x14ac:dyDescent="0.25">
      <c r="A1" s="9" t="s">
        <v>8</v>
      </c>
      <c r="B1" s="9"/>
      <c r="C1" s="9"/>
      <c r="D1" s="9"/>
      <c r="E1" s="9"/>
      <c r="F1" s="9"/>
      <c r="G1" s="9"/>
      <c r="H1" s="9"/>
      <c r="I1" s="9"/>
      <c r="J1" s="8"/>
      <c r="K1" s="8"/>
      <c r="L1" s="8"/>
      <c r="N1" s="9" t="s">
        <v>9</v>
      </c>
      <c r="O1" s="9"/>
      <c r="P1" s="9"/>
      <c r="Q1" s="9"/>
      <c r="R1" s="9"/>
      <c r="S1" s="9"/>
      <c r="T1" s="9"/>
      <c r="U1" s="9"/>
      <c r="V1" s="9"/>
      <c r="W1" s="8"/>
      <c r="X1" s="8"/>
      <c r="Y1" s="8"/>
    </row>
    <row r="2" spans="1:25" x14ac:dyDescent="0.25">
      <c r="A2" s="1" t="s">
        <v>0</v>
      </c>
      <c r="B2" s="1" t="s">
        <v>1</v>
      </c>
      <c r="C2" s="1" t="s">
        <v>2</v>
      </c>
      <c r="D2" s="1" t="s">
        <v>40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22</v>
      </c>
      <c r="K2" s="1" t="s">
        <v>20</v>
      </c>
      <c r="L2" s="1" t="s">
        <v>21</v>
      </c>
      <c r="N2" s="1" t="s">
        <v>0</v>
      </c>
      <c r="O2" s="1" t="s">
        <v>1</v>
      </c>
      <c r="P2" s="1" t="s">
        <v>2</v>
      </c>
      <c r="Q2" s="1" t="s">
        <v>40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22</v>
      </c>
      <c r="X2" s="1" t="s">
        <v>20</v>
      </c>
      <c r="Y2" s="1" t="s">
        <v>21</v>
      </c>
    </row>
    <row r="3" spans="1:25" x14ac:dyDescent="0.25">
      <c r="A3" s="7">
        <v>199</v>
      </c>
      <c r="B3" s="7">
        <v>239</v>
      </c>
      <c r="C3" s="7">
        <v>257</v>
      </c>
      <c r="D3" s="7">
        <v>164</v>
      </c>
      <c r="E3" s="7">
        <v>207</v>
      </c>
      <c r="F3" s="7">
        <v>269</v>
      </c>
      <c r="G3" s="7">
        <v>207</v>
      </c>
      <c r="H3" s="7">
        <v>200</v>
      </c>
      <c r="I3" s="7">
        <v>312</v>
      </c>
      <c r="J3" s="7">
        <v>194</v>
      </c>
      <c r="K3" s="7">
        <v>254</v>
      </c>
      <c r="L3" s="7">
        <v>226</v>
      </c>
      <c r="N3" s="1">
        <f>IF(A3="","",AVERAGE(A$3:A3))</f>
        <v>199</v>
      </c>
      <c r="O3" s="1">
        <f>AVERAGE(B$3:B3)</f>
        <v>239</v>
      </c>
      <c r="P3" s="1">
        <f>AVERAGE(C$3:C3)</f>
        <v>257</v>
      </c>
      <c r="Q3" s="1">
        <f>AVERAGE(D$3:D3)</f>
        <v>164</v>
      </c>
      <c r="R3" s="1">
        <f>AVERAGE(E$3:E3)</f>
        <v>207</v>
      </c>
      <c r="S3" s="1">
        <f>AVERAGE(F$3:F3)</f>
        <v>269</v>
      </c>
      <c r="T3" s="1">
        <f>AVERAGE(G$3:G3)</f>
        <v>207</v>
      </c>
      <c r="U3" s="1">
        <f>AVERAGE(H$3:H3)</f>
        <v>200</v>
      </c>
      <c r="V3" s="1">
        <f>AVERAGE(I$3:I3)</f>
        <v>312</v>
      </c>
      <c r="W3" s="1">
        <f>AVERAGE(J$3:J3)</f>
        <v>194</v>
      </c>
      <c r="X3" s="1">
        <f>AVERAGE(K$3:K3)</f>
        <v>254</v>
      </c>
      <c r="Y3" s="1">
        <f>AVERAGE(L$3:L3)</f>
        <v>226</v>
      </c>
    </row>
    <row r="4" spans="1:25" x14ac:dyDescent="0.25">
      <c r="A4" s="7">
        <v>313</v>
      </c>
      <c r="B4" s="7">
        <v>175</v>
      </c>
      <c r="C4" s="7">
        <v>350</v>
      </c>
      <c r="D4" s="7"/>
      <c r="E4" s="7">
        <v>206</v>
      </c>
      <c r="F4" s="7">
        <v>195</v>
      </c>
      <c r="G4" s="7">
        <v>151</v>
      </c>
      <c r="H4" s="7">
        <v>213</v>
      </c>
      <c r="I4" s="7">
        <v>313</v>
      </c>
      <c r="J4" s="7">
        <v>240</v>
      </c>
      <c r="K4" s="7"/>
      <c r="L4" s="7"/>
      <c r="N4" s="1">
        <f>IF(A4="","",AVERAGE(A$3:A4))</f>
        <v>256</v>
      </c>
      <c r="O4" s="1">
        <f>AVERAGE(B$3:B4)</f>
        <v>207</v>
      </c>
      <c r="P4" s="1">
        <f>AVERAGE(C$3:C4)</f>
        <v>303.5</v>
      </c>
      <c r="Q4" s="1"/>
      <c r="R4" s="1">
        <f>AVERAGE(E$3:E4)</f>
        <v>206.5</v>
      </c>
      <c r="S4" s="1">
        <f>AVERAGE(F$3:F4)</f>
        <v>232</v>
      </c>
      <c r="T4" s="1">
        <f>AVERAGE(G$3:G4)</f>
        <v>179</v>
      </c>
      <c r="U4" s="1">
        <f>AVERAGE(H$3:H4)</f>
        <v>206.5</v>
      </c>
      <c r="V4" s="1">
        <f>AVERAGE(I$3:I4)</f>
        <v>312.5</v>
      </c>
      <c r="W4" s="1">
        <f>AVERAGE(J$3:J4)</f>
        <v>217</v>
      </c>
      <c r="X4" s="1"/>
      <c r="Y4" s="1"/>
    </row>
    <row r="5" spans="1:25" x14ac:dyDescent="0.25">
      <c r="A5" s="7">
        <v>158</v>
      </c>
      <c r="B5" s="7">
        <v>206</v>
      </c>
      <c r="C5" s="7"/>
      <c r="D5" s="7"/>
      <c r="E5" s="7">
        <v>210</v>
      </c>
      <c r="F5" s="7">
        <v>196</v>
      </c>
      <c r="G5" s="7">
        <v>228</v>
      </c>
      <c r="H5" s="7">
        <v>253</v>
      </c>
      <c r="I5" s="7">
        <v>266</v>
      </c>
      <c r="J5" s="7"/>
      <c r="K5" s="7"/>
      <c r="L5" s="7"/>
      <c r="N5" s="1">
        <f>IF(A5="","",AVERAGE(A$3:A5))</f>
        <v>223.33333333333334</v>
      </c>
      <c r="O5" s="1">
        <f>AVERAGE(B$3:B5)</f>
        <v>206.66666666666666</v>
      </c>
      <c r="P5" s="1"/>
      <c r="Q5" s="1"/>
      <c r="R5" s="1">
        <f>AVERAGE(E$3:E5)</f>
        <v>207.66666666666666</v>
      </c>
      <c r="S5" s="1">
        <f>AVERAGE(F$3:F5)</f>
        <v>220</v>
      </c>
      <c r="T5" s="1">
        <f>AVERAGE(G$3:G5)</f>
        <v>195.33333333333334</v>
      </c>
      <c r="U5" s="1">
        <f>AVERAGE(H$3:H5)</f>
        <v>222</v>
      </c>
      <c r="V5" s="1">
        <f>AVERAGE(I$3:I5)</f>
        <v>297</v>
      </c>
      <c r="W5" s="1"/>
      <c r="X5" s="1"/>
      <c r="Y5" s="1"/>
    </row>
    <row r="6" spans="1:25" x14ac:dyDescent="0.25">
      <c r="A6" s="7">
        <v>250</v>
      </c>
      <c r="B6" s="7"/>
      <c r="C6" s="7"/>
      <c r="D6" s="7"/>
      <c r="E6" s="7">
        <v>155</v>
      </c>
      <c r="F6" s="7">
        <v>246</v>
      </c>
      <c r="G6" s="7">
        <v>146</v>
      </c>
      <c r="H6" s="7">
        <v>261</v>
      </c>
      <c r="I6" s="7">
        <v>222</v>
      </c>
      <c r="J6" s="7"/>
      <c r="K6" s="7"/>
      <c r="L6" s="7"/>
      <c r="N6" s="1"/>
      <c r="O6" s="1"/>
      <c r="P6" s="1"/>
      <c r="Q6" s="1"/>
      <c r="R6" s="1">
        <f>AVERAGE(E$3:E6)</f>
        <v>194.5</v>
      </c>
      <c r="S6" s="1">
        <f>AVERAGE(F$3:F6)</f>
        <v>226.5</v>
      </c>
      <c r="T6" s="1">
        <f>AVERAGE(G$3:G6)</f>
        <v>183</v>
      </c>
      <c r="U6" s="1">
        <f>AVERAGE(H$3:H6)</f>
        <v>231.75</v>
      </c>
      <c r="V6" s="1">
        <f>AVERAGE(I$3:I6)</f>
        <v>278.25</v>
      </c>
      <c r="W6" s="1"/>
      <c r="X6" s="1"/>
      <c r="Y6" s="1"/>
    </row>
    <row r="7" spans="1:25" x14ac:dyDescent="0.25">
      <c r="A7" s="7">
        <v>226</v>
      </c>
      <c r="B7" s="7"/>
      <c r="C7" s="7"/>
      <c r="D7" s="7"/>
      <c r="E7" s="7">
        <v>194</v>
      </c>
      <c r="F7" s="7">
        <v>228</v>
      </c>
      <c r="G7" s="7">
        <v>248</v>
      </c>
      <c r="H7" s="7">
        <v>263</v>
      </c>
      <c r="I7" s="7">
        <v>261</v>
      </c>
      <c r="J7" s="7"/>
      <c r="K7" s="7"/>
      <c r="L7" s="7"/>
      <c r="N7" s="1"/>
      <c r="O7" s="1"/>
      <c r="P7" s="1"/>
      <c r="Q7" s="1"/>
      <c r="R7" s="1">
        <f>AVERAGE(E$3:E7)</f>
        <v>194.4</v>
      </c>
      <c r="S7" s="1">
        <f>AVERAGE(F$3:F7)</f>
        <v>226.8</v>
      </c>
      <c r="T7" s="1">
        <f>AVERAGE(G$3:G7)</f>
        <v>196</v>
      </c>
      <c r="U7" s="1">
        <f>AVERAGE(H$3:H7)</f>
        <v>238</v>
      </c>
      <c r="V7" s="1">
        <f>AVERAGE(I$3:I7)</f>
        <v>274.8</v>
      </c>
      <c r="W7" s="1"/>
      <c r="X7" s="1"/>
      <c r="Y7" s="1"/>
    </row>
    <row r="8" spans="1:25" x14ac:dyDescent="0.25">
      <c r="A8" s="7"/>
      <c r="B8" s="7"/>
      <c r="C8" s="7"/>
      <c r="D8" s="7"/>
      <c r="E8" s="7">
        <v>270</v>
      </c>
      <c r="F8" s="7">
        <v>231</v>
      </c>
      <c r="G8" s="7">
        <v>281</v>
      </c>
      <c r="H8" s="7">
        <v>264</v>
      </c>
      <c r="I8" s="7">
        <v>156</v>
      </c>
      <c r="J8" s="7"/>
      <c r="K8" s="7"/>
      <c r="L8" s="7"/>
      <c r="N8" s="1"/>
      <c r="O8" s="1"/>
      <c r="P8" s="1"/>
      <c r="Q8" s="1"/>
      <c r="R8" s="1">
        <f>AVERAGE(E$3:E8)</f>
        <v>207</v>
      </c>
      <c r="S8" s="1">
        <f>AVERAGE(F$3:F8)</f>
        <v>227.5</v>
      </c>
      <c r="T8" s="1">
        <f>AVERAGE(G$3:G8)</f>
        <v>210.16666666666666</v>
      </c>
      <c r="U8" s="1">
        <f>AVERAGE(H$3:H8)</f>
        <v>242.33333333333334</v>
      </c>
      <c r="V8" s="1">
        <f>AVERAGE(I$3:I8)</f>
        <v>255</v>
      </c>
      <c r="W8" s="1"/>
      <c r="X8" s="1"/>
      <c r="Y8" s="1"/>
    </row>
    <row r="9" spans="1:25" x14ac:dyDescent="0.25">
      <c r="A9" s="7"/>
      <c r="B9" s="7"/>
      <c r="C9" s="7"/>
      <c r="D9" s="7"/>
      <c r="E9" s="7">
        <v>149</v>
      </c>
      <c r="F9" s="7">
        <v>217</v>
      </c>
      <c r="G9" s="7">
        <v>151</v>
      </c>
      <c r="H9" s="7">
        <v>244</v>
      </c>
      <c r="I9" s="7">
        <v>213</v>
      </c>
      <c r="J9" s="7"/>
      <c r="K9" s="7"/>
      <c r="L9" s="7"/>
      <c r="N9" s="1"/>
      <c r="O9" s="1"/>
      <c r="P9" s="1"/>
      <c r="Q9" s="1"/>
      <c r="R9" s="1">
        <f>AVERAGE(E$3:E9)</f>
        <v>198.71428571428572</v>
      </c>
      <c r="S9" s="1">
        <f>AVERAGE(F$3:F9)</f>
        <v>226</v>
      </c>
      <c r="T9" s="1">
        <f>AVERAGE(G$3:G9)</f>
        <v>201.71428571428572</v>
      </c>
      <c r="U9" s="1">
        <f>AVERAGE(H$3:H9)</f>
        <v>242.57142857142858</v>
      </c>
      <c r="V9" s="1">
        <f>AVERAGE(I$3:I9)</f>
        <v>249</v>
      </c>
      <c r="W9" s="1"/>
      <c r="X9" s="1"/>
      <c r="Y9" s="1"/>
    </row>
    <row r="10" spans="1:25" x14ac:dyDescent="0.25">
      <c r="A10" s="7"/>
      <c r="B10" s="7"/>
      <c r="C10" s="7"/>
      <c r="D10" s="7"/>
      <c r="E10" s="7">
        <v>336</v>
      </c>
      <c r="F10" s="7">
        <v>193</v>
      </c>
      <c r="G10" s="7">
        <v>271</v>
      </c>
      <c r="H10" s="7">
        <v>317</v>
      </c>
      <c r="I10" s="7">
        <v>255</v>
      </c>
      <c r="J10" s="7"/>
      <c r="K10" s="7"/>
      <c r="L10" s="7"/>
      <c r="N10" s="1"/>
      <c r="O10" s="1"/>
      <c r="P10" s="1"/>
      <c r="Q10" s="1"/>
      <c r="R10" s="1">
        <f>AVERAGE(E$3:E10)</f>
        <v>215.875</v>
      </c>
      <c r="S10" s="1">
        <f>AVERAGE(F$3:F10)</f>
        <v>221.875</v>
      </c>
      <c r="T10" s="1">
        <f>AVERAGE(G$3:G10)</f>
        <v>210.375</v>
      </c>
      <c r="U10" s="1">
        <f>AVERAGE(H$3:H10)</f>
        <v>251.875</v>
      </c>
      <c r="V10" s="1">
        <f>AVERAGE(I$3:I10)</f>
        <v>249.75</v>
      </c>
      <c r="W10" s="1"/>
      <c r="X10" s="1"/>
      <c r="Y10" s="1"/>
    </row>
    <row r="11" spans="1:25" x14ac:dyDescent="0.25">
      <c r="A11" s="7"/>
      <c r="B11" s="7"/>
      <c r="C11" s="7"/>
      <c r="D11" s="7"/>
      <c r="E11" s="7">
        <v>158</v>
      </c>
      <c r="F11" s="7">
        <v>239</v>
      </c>
      <c r="G11" s="7">
        <v>280</v>
      </c>
      <c r="H11" s="7">
        <v>145</v>
      </c>
      <c r="I11" s="7">
        <v>239</v>
      </c>
      <c r="J11" s="7"/>
      <c r="K11" s="7"/>
      <c r="L11" s="7"/>
      <c r="N11" s="1"/>
      <c r="O11" s="1"/>
      <c r="P11" s="1"/>
      <c r="Q11" s="1"/>
      <c r="R11" s="1">
        <f>AVERAGE(E$3:E11)</f>
        <v>209.44444444444446</v>
      </c>
      <c r="S11" s="1">
        <f>AVERAGE(F$3:F11)</f>
        <v>223.77777777777777</v>
      </c>
      <c r="T11" s="1">
        <f>AVERAGE(G$3:G11)</f>
        <v>218.11111111111111</v>
      </c>
      <c r="U11" s="1">
        <f>AVERAGE(H$3:H11)</f>
        <v>240</v>
      </c>
      <c r="V11" s="1">
        <f>AVERAGE(I$3:I11)</f>
        <v>248.55555555555554</v>
      </c>
      <c r="W11" s="1"/>
      <c r="X11" s="1"/>
      <c r="Y11" s="1"/>
    </row>
    <row r="12" spans="1:25" x14ac:dyDescent="0.25">
      <c r="A12" s="7"/>
      <c r="B12" s="7"/>
      <c r="C12" s="7"/>
      <c r="D12" s="7"/>
      <c r="E12" s="7">
        <v>272</v>
      </c>
      <c r="F12" s="7">
        <v>248</v>
      </c>
      <c r="G12" s="7">
        <v>199</v>
      </c>
      <c r="H12" s="7">
        <v>161</v>
      </c>
      <c r="I12" s="7">
        <v>267</v>
      </c>
      <c r="J12" s="7"/>
      <c r="K12" s="7"/>
      <c r="L12" s="7"/>
      <c r="N12" s="1"/>
      <c r="O12" s="1"/>
      <c r="P12" s="1"/>
      <c r="Q12" s="1"/>
      <c r="R12" s="1">
        <f>AVERAGE(E$3:E12)</f>
        <v>215.7</v>
      </c>
      <c r="S12" s="1">
        <f>AVERAGE(F$3:F12)</f>
        <v>226.2</v>
      </c>
      <c r="T12" s="1">
        <f>AVERAGE(G$3:G12)</f>
        <v>216.2</v>
      </c>
      <c r="U12" s="1">
        <f>AVERAGE(H$3:H12)</f>
        <v>232.1</v>
      </c>
      <c r="V12" s="1">
        <f>AVERAGE(I$3:I12)</f>
        <v>250.4</v>
      </c>
      <c r="W12" s="1"/>
      <c r="X12" s="1"/>
      <c r="Y12" s="1"/>
    </row>
    <row r="13" spans="1:25" x14ac:dyDescent="0.25">
      <c r="A13" s="7"/>
      <c r="B13" s="7"/>
      <c r="C13" s="7"/>
      <c r="D13" s="7"/>
      <c r="E13" s="7">
        <v>192</v>
      </c>
      <c r="F13" s="7">
        <v>229</v>
      </c>
      <c r="G13" s="7">
        <v>276</v>
      </c>
      <c r="H13" s="7">
        <v>150</v>
      </c>
      <c r="I13" s="7">
        <v>160</v>
      </c>
      <c r="J13" s="7"/>
      <c r="K13" s="7"/>
      <c r="L13" s="7"/>
      <c r="N13" s="1"/>
      <c r="O13" s="1"/>
      <c r="P13" s="1"/>
      <c r="Q13" s="1"/>
      <c r="R13" s="1">
        <f>AVERAGE(E$3:E13)</f>
        <v>213.54545454545453</v>
      </c>
      <c r="S13" s="1">
        <f>AVERAGE(F$3:F13)</f>
        <v>226.45454545454547</v>
      </c>
      <c r="T13" s="1">
        <f>AVERAGE(G$3:G13)</f>
        <v>221.63636363636363</v>
      </c>
      <c r="U13" s="1">
        <f>AVERAGE(H$3:H13)</f>
        <v>224.63636363636363</v>
      </c>
      <c r="V13" s="1">
        <f>AVERAGE(I$3:I13)</f>
        <v>242.18181818181819</v>
      </c>
      <c r="W13" s="1"/>
      <c r="X13" s="1"/>
      <c r="Y13" s="1"/>
    </row>
    <row r="14" spans="1:25" x14ac:dyDescent="0.25">
      <c r="A14" s="7"/>
      <c r="B14" s="7"/>
      <c r="C14" s="7"/>
      <c r="D14" s="7"/>
      <c r="E14" s="7">
        <v>237</v>
      </c>
      <c r="F14" s="7">
        <v>246</v>
      </c>
      <c r="G14" s="7">
        <v>263</v>
      </c>
      <c r="H14" s="7">
        <v>212</v>
      </c>
      <c r="I14" s="7">
        <v>216</v>
      </c>
      <c r="J14" s="7"/>
      <c r="K14" s="7"/>
      <c r="L14" s="7"/>
      <c r="N14" s="1"/>
      <c r="O14" s="1"/>
      <c r="P14" s="1"/>
      <c r="Q14" s="1"/>
      <c r="R14" s="1">
        <f>AVERAGE(E$3:E14)</f>
        <v>215.5</v>
      </c>
      <c r="S14" s="1">
        <f>AVERAGE(F$3:F14)</f>
        <v>228.08333333333334</v>
      </c>
      <c r="T14" s="1">
        <f>AVERAGE(G$3:G14)</f>
        <v>225.08333333333334</v>
      </c>
      <c r="U14" s="1">
        <f>AVERAGE(H$3:H14)</f>
        <v>223.58333333333334</v>
      </c>
      <c r="V14" s="1">
        <f>AVERAGE(I$3:I14)</f>
        <v>240</v>
      </c>
      <c r="W14" s="1"/>
      <c r="X14" s="1"/>
      <c r="Y14" s="1"/>
    </row>
    <row r="15" spans="1:25" x14ac:dyDescent="0.25">
      <c r="A15" s="7"/>
      <c r="B15" s="7"/>
      <c r="C15" s="7"/>
      <c r="D15" s="7"/>
      <c r="E15" s="7">
        <v>128</v>
      </c>
      <c r="F15" s="7">
        <v>266</v>
      </c>
      <c r="G15" s="7">
        <v>206</v>
      </c>
      <c r="H15" s="7">
        <v>246</v>
      </c>
      <c r="I15" s="7">
        <v>305</v>
      </c>
      <c r="J15" s="7"/>
      <c r="K15" s="7"/>
      <c r="L15" s="7"/>
      <c r="N15" s="1"/>
      <c r="O15" s="1"/>
      <c r="P15" s="1"/>
      <c r="Q15" s="1"/>
      <c r="R15" s="1">
        <f>AVERAGE(E$3:E15)</f>
        <v>208.76923076923077</v>
      </c>
      <c r="S15" s="1">
        <f>AVERAGE(F$3:F15)</f>
        <v>231</v>
      </c>
      <c r="T15" s="1">
        <f>AVERAGE(G$3:G15)</f>
        <v>223.61538461538461</v>
      </c>
      <c r="U15" s="1">
        <f>AVERAGE(H$3:H15)</f>
        <v>225.30769230769232</v>
      </c>
      <c r="V15" s="1">
        <f>AVERAGE(I$3:I15)</f>
        <v>245</v>
      </c>
      <c r="W15" s="1"/>
      <c r="X15" s="1"/>
      <c r="Y15" s="1"/>
    </row>
    <row r="16" spans="1:25" x14ac:dyDescent="0.25">
      <c r="A16" s="7"/>
      <c r="B16" s="7"/>
      <c r="C16" s="7"/>
      <c r="D16" s="7"/>
      <c r="E16" s="7">
        <v>167</v>
      </c>
      <c r="F16" s="7">
        <v>247</v>
      </c>
      <c r="G16" s="7">
        <v>310</v>
      </c>
      <c r="H16" s="7">
        <v>230</v>
      </c>
      <c r="I16" s="7">
        <v>206</v>
      </c>
      <c r="J16" s="7"/>
      <c r="K16" s="7"/>
      <c r="L16" s="7"/>
      <c r="N16" s="1"/>
      <c r="O16" s="1"/>
      <c r="P16" s="1"/>
      <c r="Q16" s="1"/>
      <c r="R16" s="1">
        <f>AVERAGE(E$3:E16)</f>
        <v>205.78571428571428</v>
      </c>
      <c r="S16" s="1">
        <f>AVERAGE(F$3:F16)</f>
        <v>232.14285714285714</v>
      </c>
      <c r="T16" s="1">
        <f>AVERAGE(G$3:G16)</f>
        <v>229.78571428571428</v>
      </c>
      <c r="U16" s="1">
        <f>AVERAGE(H$3:H16)</f>
        <v>225.64285714285714</v>
      </c>
      <c r="V16" s="1">
        <f>AVERAGE(I$3:I16)</f>
        <v>242.21428571428572</v>
      </c>
      <c r="W16" s="1"/>
      <c r="X16" s="1"/>
      <c r="Y16" s="1"/>
    </row>
    <row r="17" spans="1:25" x14ac:dyDescent="0.25">
      <c r="A17" s="7"/>
      <c r="B17" s="7"/>
      <c r="C17" s="7"/>
      <c r="D17" s="7"/>
      <c r="E17" s="7">
        <v>260</v>
      </c>
      <c r="F17" s="7">
        <v>236</v>
      </c>
      <c r="G17" s="7">
        <v>296</v>
      </c>
      <c r="H17" s="7">
        <v>185</v>
      </c>
      <c r="I17" s="7">
        <v>266</v>
      </c>
      <c r="J17" s="7"/>
      <c r="K17" s="7"/>
      <c r="L17" s="7"/>
      <c r="N17" s="1"/>
      <c r="O17" s="1"/>
      <c r="P17" s="1"/>
      <c r="Q17" s="1"/>
      <c r="R17" s="1">
        <f>AVERAGE(E$3:E17)</f>
        <v>209.4</v>
      </c>
      <c r="S17" s="1">
        <f>AVERAGE(F$3:F17)</f>
        <v>232.4</v>
      </c>
      <c r="T17" s="1">
        <f>AVERAGE(G$3:G17)</f>
        <v>234.2</v>
      </c>
      <c r="U17" s="1">
        <f>AVERAGE(H$3:H17)</f>
        <v>222.93333333333334</v>
      </c>
      <c r="V17" s="1">
        <f>AVERAGE(I$3:I17)</f>
        <v>243.8</v>
      </c>
      <c r="W17" s="1"/>
      <c r="X17" s="1"/>
      <c r="Y17" s="1"/>
    </row>
    <row r="18" spans="1:25" x14ac:dyDescent="0.25">
      <c r="A18" s="7"/>
      <c r="B18" s="7"/>
      <c r="C18" s="7"/>
      <c r="D18" s="7"/>
      <c r="E18" s="7">
        <v>329</v>
      </c>
      <c r="F18" s="7">
        <v>251</v>
      </c>
      <c r="G18" s="7">
        <v>169</v>
      </c>
      <c r="H18" s="7">
        <v>271</v>
      </c>
      <c r="I18" s="7">
        <v>209</v>
      </c>
      <c r="J18" s="7"/>
      <c r="K18" s="7"/>
      <c r="L18" s="7"/>
      <c r="N18" s="1"/>
      <c r="O18" s="1"/>
      <c r="P18" s="1"/>
      <c r="Q18" s="1"/>
      <c r="R18" s="1">
        <f>AVERAGE(E$3:E18)</f>
        <v>216.875</v>
      </c>
      <c r="S18" s="1">
        <f>AVERAGE(F$3:F18)</f>
        <v>233.5625</v>
      </c>
      <c r="T18" s="1">
        <f>AVERAGE(G$3:G18)</f>
        <v>230.125</v>
      </c>
      <c r="U18" s="1">
        <f>AVERAGE(H$3:H18)</f>
        <v>225.9375</v>
      </c>
      <c r="V18" s="1">
        <f>AVERAGE(I$3:I18)</f>
        <v>241.625</v>
      </c>
      <c r="W18" s="1"/>
      <c r="X18" s="1"/>
      <c r="Y18" s="1"/>
    </row>
    <row r="19" spans="1:25" x14ac:dyDescent="0.25">
      <c r="A19" s="7"/>
      <c r="B19" s="7"/>
      <c r="C19" s="7"/>
      <c r="D19" s="7"/>
      <c r="E19" s="7">
        <v>202</v>
      </c>
      <c r="F19" s="7">
        <v>224</v>
      </c>
      <c r="G19" s="7">
        <v>167</v>
      </c>
      <c r="H19" s="7">
        <v>186</v>
      </c>
      <c r="I19" s="7">
        <v>230</v>
      </c>
      <c r="J19" s="7"/>
      <c r="K19" s="7"/>
      <c r="L19" s="7"/>
      <c r="N19" s="1"/>
      <c r="O19" s="1"/>
      <c r="P19" s="1"/>
      <c r="Q19" s="1"/>
      <c r="R19" s="1">
        <f>AVERAGE(E$3:E19)</f>
        <v>216</v>
      </c>
      <c r="S19" s="1">
        <f>AVERAGE(F$3:F19)</f>
        <v>233</v>
      </c>
      <c r="T19" s="1">
        <f>AVERAGE(G$3:G19)</f>
        <v>226.41176470588235</v>
      </c>
      <c r="U19" s="1">
        <f>AVERAGE(H$3:H19)</f>
        <v>223.58823529411765</v>
      </c>
      <c r="V19" s="1">
        <f>AVERAGE(I$3:I19)</f>
        <v>240.94117647058823</v>
      </c>
      <c r="W19" s="1"/>
      <c r="X19" s="1"/>
      <c r="Y19" s="1"/>
    </row>
    <row r="20" spans="1:25" x14ac:dyDescent="0.25">
      <c r="A20" s="7"/>
      <c r="B20" s="7"/>
      <c r="C20" s="7"/>
      <c r="D20" s="7"/>
      <c r="E20" s="7">
        <v>201</v>
      </c>
      <c r="F20" s="7">
        <v>227</v>
      </c>
      <c r="G20" s="7"/>
      <c r="H20" s="7">
        <v>193</v>
      </c>
      <c r="I20" s="7">
        <v>195</v>
      </c>
      <c r="J20" s="7"/>
      <c r="K20" s="7"/>
      <c r="L20" s="7"/>
      <c r="N20" s="1"/>
      <c r="O20" s="1"/>
      <c r="P20" s="1"/>
      <c r="Q20" s="1"/>
      <c r="R20" s="1">
        <f>AVERAGE(E$3:E20)</f>
        <v>215.16666666666666</v>
      </c>
      <c r="S20" s="1">
        <f>AVERAGE(F$3:F20)</f>
        <v>232.66666666666666</v>
      </c>
      <c r="T20" s="1"/>
      <c r="U20" s="1">
        <f>AVERAGE(H$3:H20)</f>
        <v>221.88888888888889</v>
      </c>
      <c r="V20" s="1">
        <f>AVERAGE(I$3:I20)</f>
        <v>238.38888888888889</v>
      </c>
      <c r="W20" s="1"/>
      <c r="X20" s="1"/>
      <c r="Y20" s="1"/>
    </row>
    <row r="21" spans="1:25" x14ac:dyDescent="0.25">
      <c r="A21" s="7"/>
      <c r="B21" s="7"/>
      <c r="C21" s="7"/>
      <c r="D21" s="7"/>
      <c r="E21" s="7">
        <v>327</v>
      </c>
      <c r="F21" s="7">
        <v>259</v>
      </c>
      <c r="G21" s="7"/>
      <c r="H21" s="7">
        <v>204</v>
      </c>
      <c r="I21" s="7">
        <v>245</v>
      </c>
      <c r="J21" s="7"/>
      <c r="K21" s="7"/>
      <c r="L21" s="7"/>
      <c r="N21" s="1"/>
      <c r="O21" s="1"/>
      <c r="P21" s="1"/>
      <c r="Q21" s="1"/>
      <c r="R21" s="1">
        <f>AVERAGE(E$3:E21)</f>
        <v>221.05263157894737</v>
      </c>
      <c r="S21" s="1">
        <f>AVERAGE(F$3:F21)</f>
        <v>234.05263157894737</v>
      </c>
      <c r="T21" s="1"/>
      <c r="U21" s="1">
        <f>AVERAGE(H$3:H21)</f>
        <v>220.94736842105263</v>
      </c>
      <c r="V21" s="1">
        <f>AVERAGE(I$3:I21)</f>
        <v>238.73684210526315</v>
      </c>
      <c r="W21" s="1"/>
      <c r="X21" s="1"/>
      <c r="Y21" s="1"/>
    </row>
    <row r="22" spans="1:25" x14ac:dyDescent="0.25">
      <c r="A22" s="7"/>
      <c r="B22" s="7"/>
      <c r="C22" s="7"/>
      <c r="D22" s="7"/>
      <c r="E22" s="7">
        <v>195</v>
      </c>
      <c r="F22" s="7">
        <v>197</v>
      </c>
      <c r="G22" s="7"/>
      <c r="H22" s="7">
        <v>254</v>
      </c>
      <c r="I22" s="7">
        <v>386</v>
      </c>
      <c r="J22" s="7"/>
      <c r="K22" s="7"/>
      <c r="L22" s="7"/>
      <c r="N22" s="1"/>
      <c r="O22" s="1"/>
      <c r="P22" s="1"/>
      <c r="Q22" s="1"/>
      <c r="R22" s="1">
        <f>AVERAGE(E$3:E22)</f>
        <v>219.75</v>
      </c>
      <c r="S22" s="1">
        <f>AVERAGE(F$3:F22)</f>
        <v>232.2</v>
      </c>
      <c r="T22" s="1"/>
      <c r="U22" s="1">
        <f>AVERAGE(H$3:H22)</f>
        <v>222.6</v>
      </c>
      <c r="V22" s="1">
        <f>AVERAGE(I$3:I22)</f>
        <v>246.1</v>
      </c>
      <c r="W22" s="1"/>
      <c r="X22" s="1"/>
      <c r="Y22" s="1"/>
    </row>
    <row r="23" spans="1:25" x14ac:dyDescent="0.25">
      <c r="A23" s="7"/>
      <c r="B23" s="7"/>
      <c r="C23" s="7"/>
      <c r="D23" s="7"/>
      <c r="E23" s="7">
        <v>161</v>
      </c>
      <c r="F23" s="7">
        <v>218</v>
      </c>
      <c r="G23" s="7"/>
      <c r="H23" s="7">
        <v>244</v>
      </c>
      <c r="I23" s="7">
        <v>149</v>
      </c>
      <c r="J23" s="7"/>
      <c r="K23" s="7"/>
      <c r="L23" s="7"/>
      <c r="N23" s="1"/>
      <c r="O23" s="1"/>
      <c r="P23" s="1"/>
      <c r="Q23" s="1"/>
      <c r="R23" s="1">
        <f>AVERAGE(E$3:E23)</f>
        <v>216.95238095238096</v>
      </c>
      <c r="S23" s="1">
        <f>AVERAGE(F$3:F23)</f>
        <v>231.52380952380952</v>
      </c>
      <c r="T23" s="1"/>
      <c r="U23" s="1">
        <f>AVERAGE(H$3:H23)</f>
        <v>223.61904761904762</v>
      </c>
      <c r="V23" s="1">
        <f>AVERAGE(I$3:I23)</f>
        <v>241.47619047619048</v>
      </c>
      <c r="W23" s="1"/>
      <c r="X23" s="1"/>
      <c r="Y23" s="1"/>
    </row>
    <row r="24" spans="1:25" x14ac:dyDescent="0.25">
      <c r="A24" s="7"/>
      <c r="B24" s="7"/>
      <c r="C24" s="7"/>
      <c r="D24" s="7"/>
      <c r="E24" s="7">
        <v>212</v>
      </c>
      <c r="F24" s="7">
        <v>216</v>
      </c>
      <c r="G24" s="7"/>
      <c r="H24" s="7">
        <v>244</v>
      </c>
      <c r="I24" s="7">
        <v>234</v>
      </c>
      <c r="J24" s="7"/>
      <c r="K24" s="7"/>
      <c r="L24" s="7"/>
      <c r="N24" s="1"/>
      <c r="O24" s="1"/>
      <c r="P24" s="1"/>
      <c r="Q24" s="1"/>
      <c r="R24" s="1">
        <f>AVERAGE(E$3:E24)</f>
        <v>216.72727272727272</v>
      </c>
      <c r="S24" s="1">
        <f>AVERAGE(F$3:F24)</f>
        <v>230.81818181818181</v>
      </c>
      <c r="T24" s="1"/>
      <c r="U24" s="1">
        <f>AVERAGE(H$3:H24)</f>
        <v>224.54545454545453</v>
      </c>
      <c r="V24" s="1">
        <f>AVERAGE(I$3:I24)</f>
        <v>241.13636363636363</v>
      </c>
      <c r="W24" s="1"/>
      <c r="X24" s="1"/>
      <c r="Y24" s="1"/>
    </row>
    <row r="25" spans="1:25" x14ac:dyDescent="0.25">
      <c r="A25" s="7"/>
      <c r="B25" s="7"/>
      <c r="C25" s="7"/>
      <c r="D25" s="7"/>
      <c r="E25" s="7">
        <v>200</v>
      </c>
      <c r="F25" s="7">
        <v>264</v>
      </c>
      <c r="G25" s="7"/>
      <c r="H25" s="7"/>
      <c r="I25" s="7">
        <v>153</v>
      </c>
      <c r="J25" s="7"/>
      <c r="K25" s="7"/>
      <c r="L25" s="7"/>
      <c r="N25" s="1"/>
      <c r="O25" s="1"/>
      <c r="P25" s="1"/>
      <c r="Q25" s="1"/>
      <c r="R25" s="1">
        <f>AVERAGE(E$3:E25)</f>
        <v>216</v>
      </c>
      <c r="S25" s="1">
        <f>AVERAGE(F$3:F25)</f>
        <v>232.2608695652174</v>
      </c>
      <c r="T25" s="1"/>
      <c r="U25" s="1"/>
      <c r="V25" s="1">
        <f>AVERAGE(I$3:I25)</f>
        <v>237.30434782608697</v>
      </c>
      <c r="W25" s="1"/>
      <c r="X25" s="1"/>
      <c r="Y25" s="1"/>
    </row>
    <row r="26" spans="1:25" x14ac:dyDescent="0.25">
      <c r="A26" s="7"/>
      <c r="B26" s="7"/>
      <c r="C26" s="7"/>
      <c r="D26" s="7"/>
      <c r="E26" s="7">
        <v>209</v>
      </c>
      <c r="F26" s="7">
        <v>144</v>
      </c>
      <c r="G26" s="7"/>
      <c r="H26" s="7"/>
      <c r="I26" s="7">
        <v>276</v>
      </c>
      <c r="J26" s="7"/>
      <c r="K26" s="7"/>
      <c r="L26" s="7"/>
      <c r="N26" s="1"/>
      <c r="O26" s="1"/>
      <c r="P26" s="1"/>
      <c r="Q26" s="1"/>
      <c r="R26" s="1">
        <f>AVERAGE(E$3:E26)</f>
        <v>215.70833333333334</v>
      </c>
      <c r="S26" s="1">
        <f>AVERAGE(F$3:F26)</f>
        <v>228.58333333333334</v>
      </c>
      <c r="T26" s="1"/>
      <c r="U26" s="1"/>
      <c r="V26" s="1">
        <f>AVERAGE(I$3:I26)</f>
        <v>238.91666666666666</v>
      </c>
      <c r="W26" s="1"/>
      <c r="X26" s="1"/>
      <c r="Y26" s="1"/>
    </row>
    <row r="27" spans="1:25" x14ac:dyDescent="0.25">
      <c r="A27" s="7"/>
      <c r="B27" s="7"/>
      <c r="C27" s="7"/>
      <c r="D27" s="7"/>
      <c r="E27" s="7">
        <v>245</v>
      </c>
      <c r="F27" s="7">
        <v>326</v>
      </c>
      <c r="G27" s="7"/>
      <c r="H27" s="7"/>
      <c r="I27" s="7">
        <v>303</v>
      </c>
      <c r="J27" s="7"/>
      <c r="K27" s="7"/>
      <c r="L27" s="7"/>
      <c r="N27" s="1"/>
      <c r="O27" s="1"/>
      <c r="P27" s="1"/>
      <c r="Q27" s="1"/>
      <c r="R27" s="1">
        <f>AVERAGE(E$3:E27)</f>
        <v>216.88</v>
      </c>
      <c r="S27" s="1">
        <f>AVERAGE(F$3:F27)</f>
        <v>232.48</v>
      </c>
      <c r="T27" s="1"/>
      <c r="U27" s="1"/>
      <c r="V27" s="1">
        <f>AVERAGE(I$3:I27)</f>
        <v>241.48</v>
      </c>
      <c r="W27" s="1"/>
      <c r="X27" s="1"/>
      <c r="Y27" s="1"/>
    </row>
    <row r="28" spans="1:25" x14ac:dyDescent="0.25">
      <c r="A28" s="7"/>
      <c r="B28" s="7"/>
      <c r="C28" s="7"/>
      <c r="D28" s="7"/>
      <c r="E28" s="7">
        <v>208</v>
      </c>
      <c r="F28" s="7"/>
      <c r="G28" s="7"/>
      <c r="H28" s="7"/>
      <c r="I28" s="7">
        <v>214</v>
      </c>
      <c r="J28" s="7"/>
      <c r="K28" s="7"/>
      <c r="L28" s="7"/>
      <c r="N28" s="1"/>
      <c r="O28" s="1"/>
      <c r="P28" s="1"/>
      <c r="Q28" s="1"/>
      <c r="R28" s="1">
        <f>AVERAGE(E$3:E28)</f>
        <v>216.53846153846155</v>
      </c>
      <c r="S28" s="1"/>
      <c r="T28" s="1"/>
      <c r="U28" s="1"/>
      <c r="V28" s="1">
        <f>AVERAGE(I$3:I28)</f>
        <v>240.42307692307693</v>
      </c>
      <c r="W28" s="1"/>
      <c r="X28" s="1"/>
      <c r="Y28" s="1"/>
    </row>
    <row r="29" spans="1:25" x14ac:dyDescent="0.25">
      <c r="A29" s="7"/>
      <c r="B29" s="7"/>
      <c r="C29" s="7"/>
      <c r="D29" s="7"/>
      <c r="E29" s="7">
        <v>241</v>
      </c>
      <c r="F29" s="7"/>
      <c r="G29" s="7"/>
      <c r="H29" s="7"/>
      <c r="I29" s="7">
        <v>254</v>
      </c>
      <c r="J29" s="7"/>
      <c r="K29" s="7"/>
      <c r="L29" s="7"/>
      <c r="N29" s="1"/>
      <c r="O29" s="1"/>
      <c r="P29" s="1"/>
      <c r="Q29" s="1"/>
      <c r="R29" s="1">
        <f>AVERAGE(E$3:E29)</f>
        <v>217.44444444444446</v>
      </c>
      <c r="S29" s="1"/>
      <c r="T29" s="1"/>
      <c r="U29" s="1"/>
      <c r="V29" s="1">
        <f>AVERAGE(I$3:I29)</f>
        <v>240.92592592592592</v>
      </c>
      <c r="W29" s="1"/>
      <c r="X29" s="1"/>
      <c r="Y29" s="1"/>
    </row>
    <row r="30" spans="1:25" x14ac:dyDescent="0.25">
      <c r="A30" s="7"/>
      <c r="B30" s="7"/>
      <c r="C30" s="7"/>
      <c r="D30" s="7"/>
      <c r="E30" s="7">
        <v>239</v>
      </c>
      <c r="F30" s="7"/>
      <c r="G30" s="7"/>
      <c r="H30" s="7"/>
      <c r="I30" s="7">
        <v>272</v>
      </c>
      <c r="J30" s="7"/>
      <c r="K30" s="7"/>
      <c r="L30" s="7"/>
      <c r="N30" s="1"/>
      <c r="O30" s="1"/>
      <c r="P30" s="1"/>
      <c r="Q30" s="1"/>
      <c r="R30" s="1">
        <f>AVERAGE(E$3:E30)</f>
        <v>218.21428571428572</v>
      </c>
      <c r="S30" s="1"/>
      <c r="T30" s="1"/>
      <c r="U30" s="1"/>
      <c r="V30" s="1">
        <f>AVERAGE(I$3:I30)</f>
        <v>242.03571428571428</v>
      </c>
      <c r="W30" s="1"/>
      <c r="X30" s="1"/>
      <c r="Y30" s="1"/>
    </row>
    <row r="31" spans="1:25" x14ac:dyDescent="0.25">
      <c r="A31" s="7"/>
      <c r="B31" s="7"/>
      <c r="C31" s="7"/>
      <c r="D31" s="7"/>
      <c r="E31" s="7">
        <v>321</v>
      </c>
      <c r="F31" s="7"/>
      <c r="G31" s="7"/>
      <c r="H31" s="7"/>
      <c r="I31" s="7">
        <v>214</v>
      </c>
      <c r="J31" s="7"/>
      <c r="K31" s="7"/>
      <c r="L31" s="7"/>
      <c r="N31" s="1"/>
      <c r="O31" s="1"/>
      <c r="P31" s="1"/>
      <c r="Q31" s="1"/>
      <c r="R31" s="1">
        <f>AVERAGE(E$3:E31)</f>
        <v>221.75862068965517</v>
      </c>
      <c r="S31" s="1"/>
      <c r="T31" s="1"/>
      <c r="U31" s="1"/>
      <c r="V31" s="1"/>
      <c r="W31" s="1"/>
      <c r="X31" s="1"/>
      <c r="Y31" s="1"/>
    </row>
    <row r="32" spans="1:25" x14ac:dyDescent="0.25">
      <c r="A32" s="7"/>
      <c r="B32" s="7"/>
      <c r="C32" s="7"/>
      <c r="D32" s="7"/>
      <c r="E32" s="7">
        <v>192</v>
      </c>
      <c r="F32" s="7"/>
      <c r="G32" s="7"/>
      <c r="H32" s="7"/>
      <c r="I32" s="7">
        <v>209</v>
      </c>
      <c r="J32" s="7"/>
      <c r="K32" s="7"/>
      <c r="L32" s="7"/>
      <c r="N32" s="1"/>
      <c r="O32" s="1"/>
      <c r="P32" s="1"/>
      <c r="Q32" s="1"/>
      <c r="R32" s="1">
        <f>AVERAGE(E$3:E32)</f>
        <v>220.76666666666668</v>
      </c>
      <c r="S32" s="1"/>
      <c r="T32" s="1"/>
      <c r="U32" s="1"/>
      <c r="V32" s="1"/>
      <c r="W32" s="1"/>
      <c r="X32" s="1"/>
      <c r="Y32" s="1"/>
    </row>
    <row r="33" spans="1:25" x14ac:dyDescent="0.25">
      <c r="A33" s="7"/>
      <c r="B33" s="7"/>
      <c r="C33" s="7"/>
      <c r="D33" s="7"/>
      <c r="E33" s="7">
        <v>248</v>
      </c>
      <c r="F33" s="7"/>
      <c r="G33" s="7"/>
      <c r="H33" s="7"/>
      <c r="I33" s="7"/>
      <c r="J33" s="7"/>
      <c r="K33" s="7"/>
      <c r="L33" s="7"/>
      <c r="N33" s="1"/>
      <c r="O33" s="1"/>
      <c r="P33" s="1"/>
      <c r="Q33" s="1"/>
      <c r="R33" s="1">
        <f>AVERAGE(E$3:E33)</f>
        <v>221.64516129032259</v>
      </c>
      <c r="S33" s="1"/>
      <c r="T33" s="1"/>
      <c r="U33" s="1"/>
      <c r="V33" s="1"/>
      <c r="W33" s="1"/>
      <c r="X33" s="1"/>
      <c r="Y33" s="1"/>
    </row>
    <row r="34" spans="1:25" x14ac:dyDescent="0.25">
      <c r="A34" s="7"/>
      <c r="B34" s="7"/>
      <c r="C34" s="7"/>
      <c r="D34" s="7"/>
      <c r="E34" s="7">
        <v>320</v>
      </c>
      <c r="F34" s="7"/>
      <c r="G34" s="7"/>
      <c r="H34" s="7"/>
      <c r="I34" s="7"/>
      <c r="J34" s="7"/>
      <c r="K34" s="7"/>
      <c r="L34" s="7"/>
      <c r="N34" s="1"/>
      <c r="O34" s="1"/>
      <c r="P34" s="1"/>
      <c r="Q34" s="1"/>
      <c r="R34" s="1">
        <f>AVERAGE(E$3:E34)</f>
        <v>224.71875</v>
      </c>
      <c r="S34" s="1"/>
      <c r="T34" s="1"/>
      <c r="U34" s="1"/>
      <c r="V34" s="1"/>
      <c r="W34" s="1"/>
      <c r="X34" s="1"/>
      <c r="Y34" s="1"/>
    </row>
    <row r="35" spans="1:25" x14ac:dyDescent="0.25">
      <c r="A35" s="7"/>
      <c r="B35" s="7"/>
      <c r="C35" s="7"/>
      <c r="D35" s="7"/>
      <c r="E35" s="7">
        <v>264</v>
      </c>
      <c r="F35" s="7"/>
      <c r="G35" s="7"/>
      <c r="H35" s="7"/>
      <c r="I35" s="7" t="s">
        <v>10</v>
      </c>
      <c r="J35" s="7"/>
      <c r="K35" s="7"/>
      <c r="L35" s="7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1" spans="1:25" x14ac:dyDescent="0.25">
      <c r="H41" t="s">
        <v>17</v>
      </c>
      <c r="I41">
        <f>COUNT(A3:L39)</f>
        <v>142</v>
      </c>
    </row>
    <row r="42" spans="1:25" x14ac:dyDescent="0.25">
      <c r="H42" t="s">
        <v>11</v>
      </c>
      <c r="I42" s="3">
        <f>_xlfn.STDEV.S(A3:L39)</f>
        <v>49.382674457847358</v>
      </c>
      <c r="J42" s="3"/>
      <c r="K42" s="3"/>
      <c r="L42" s="3"/>
      <c r="N42" t="s">
        <v>16</v>
      </c>
      <c r="O42" s="6">
        <v>326</v>
      </c>
    </row>
    <row r="43" spans="1:25" x14ac:dyDescent="0.25">
      <c r="H43" t="s">
        <v>12</v>
      </c>
      <c r="I43" s="3">
        <f>_xlfn.CONFIDENCE.NORM(0.05,I42,I41)</f>
        <v>8.122290634521498</v>
      </c>
      <c r="J43" s="3"/>
      <c r="K43" s="3"/>
      <c r="L43" s="3"/>
      <c r="N43" t="s">
        <v>19</v>
      </c>
      <c r="O43" s="5">
        <f>_xlfn.NORM.DIST(O42,I45,I42,TRUE)</f>
        <v>0.9736456079719138</v>
      </c>
    </row>
    <row r="44" spans="1:25" x14ac:dyDescent="0.25">
      <c r="I44" s="4">
        <f>I43/2</f>
        <v>4.061145317260749</v>
      </c>
      <c r="J44" s="4"/>
      <c r="K44" s="4"/>
      <c r="L44" s="4"/>
      <c r="N44" t="s">
        <v>18</v>
      </c>
      <c r="O44" s="5">
        <f>1-O43</f>
        <v>2.6354392028086204E-2</v>
      </c>
    </row>
    <row r="45" spans="1:25" x14ac:dyDescent="0.25">
      <c r="H45" t="s">
        <v>13</v>
      </c>
      <c r="I45" s="2">
        <f>AVERAGE(A3:L39)</f>
        <v>230.33098591549296</v>
      </c>
      <c r="J45" s="2"/>
      <c r="K45" s="2"/>
      <c r="L45" s="2"/>
    </row>
    <row r="46" spans="1:25" x14ac:dyDescent="0.25">
      <c r="H46" t="s">
        <v>14</v>
      </c>
      <c r="I46" s="2">
        <f>I45+I44</f>
        <v>234.39213123275371</v>
      </c>
      <c r="J46" s="2"/>
      <c r="K46" s="2"/>
      <c r="L46" s="2"/>
    </row>
    <row r="47" spans="1:25" x14ac:dyDescent="0.25">
      <c r="H47" t="s">
        <v>15</v>
      </c>
      <c r="I47" s="2">
        <f>I45-I44</f>
        <v>226.26984059823221</v>
      </c>
      <c r="J47" s="2"/>
      <c r="K47" s="2"/>
      <c r="L47" s="2"/>
    </row>
    <row r="50" spans="8:14" x14ac:dyDescent="0.25">
      <c r="H50" t="s">
        <v>32</v>
      </c>
      <c r="I50">
        <f>CEILING(LOG(I41,2) + 1,1)</f>
        <v>9</v>
      </c>
    </row>
    <row r="51" spans="8:14" x14ac:dyDescent="0.25">
      <c r="H51" t="s">
        <v>33</v>
      </c>
      <c r="I51">
        <f>MIN(A3:L39)</f>
        <v>128</v>
      </c>
    </row>
    <row r="52" spans="8:14" x14ac:dyDescent="0.25">
      <c r="H52" t="s">
        <v>34</v>
      </c>
      <c r="I52">
        <f>MAX(A3:L39)</f>
        <v>386</v>
      </c>
    </row>
    <row r="53" spans="8:14" x14ac:dyDescent="0.25">
      <c r="H53" t="s">
        <v>35</v>
      </c>
      <c r="I53">
        <f>(I52-I51)/I50</f>
        <v>28.666666666666668</v>
      </c>
    </row>
    <row r="54" spans="8:14" x14ac:dyDescent="0.25">
      <c r="I54" t="s">
        <v>33</v>
      </c>
      <c r="J54" t="s">
        <v>34</v>
      </c>
      <c r="K54" t="s">
        <v>36</v>
      </c>
      <c r="L54" t="s">
        <v>37</v>
      </c>
      <c r="M54" t="s">
        <v>38</v>
      </c>
      <c r="N54" t="s">
        <v>39</v>
      </c>
    </row>
    <row r="55" spans="8:14" x14ac:dyDescent="0.25">
      <c r="H55">
        <v>1</v>
      </c>
      <c r="I55">
        <f>I51</f>
        <v>128</v>
      </c>
      <c r="J55">
        <f>I55+$I$53</f>
        <v>156.66666666666666</v>
      </c>
      <c r="K55">
        <f>COUNTIF($A$3:$L$39,"&gt;="&amp;I55)</f>
        <v>142</v>
      </c>
      <c r="L55">
        <f>COUNTIF($A$3:$L$39,"&gt;="&amp;J55)</f>
        <v>130</v>
      </c>
      <c r="M55">
        <f>K55-L55</f>
        <v>12</v>
      </c>
      <c r="N55" t="str">
        <f>I55&amp;" - "&amp;J55</f>
        <v>128 - 156.666666666667</v>
      </c>
    </row>
    <row r="56" spans="8:14" x14ac:dyDescent="0.25">
      <c r="H56">
        <v>2</v>
      </c>
      <c r="I56">
        <f>J55</f>
        <v>156.66666666666666</v>
      </c>
      <c r="J56">
        <f>I56+$I$53</f>
        <v>185.33333333333331</v>
      </c>
      <c r="K56">
        <f t="shared" ref="K56:K62" si="0">COUNTIF($A$3:$L$39,"&gt;="&amp;I56)</f>
        <v>130</v>
      </c>
      <c r="L56">
        <f t="shared" ref="L56:L61" si="1">COUNTIF($A$3:$L$39,"&gt;="&amp;J56)</f>
        <v>119</v>
      </c>
      <c r="M56">
        <f t="shared" ref="M56:M62" si="2">K56-L56</f>
        <v>11</v>
      </c>
      <c r="N56" t="str">
        <f t="shared" ref="N56:N62" si="3">I56&amp;" - "&amp;J56</f>
        <v>156.666666666667 - 185.333333333333</v>
      </c>
    </row>
    <row r="57" spans="8:14" x14ac:dyDescent="0.25">
      <c r="H57">
        <v>3</v>
      </c>
      <c r="I57">
        <f t="shared" ref="I57:I62" si="4">J56</f>
        <v>185.33333333333331</v>
      </c>
      <c r="J57">
        <f t="shared" ref="J57:J62" si="5">I57+$I$53</f>
        <v>213.99999999999997</v>
      </c>
      <c r="K57">
        <f t="shared" si="0"/>
        <v>119</v>
      </c>
      <c r="L57">
        <f t="shared" si="1"/>
        <v>85</v>
      </c>
      <c r="M57">
        <f t="shared" si="2"/>
        <v>34</v>
      </c>
      <c r="N57" t="str">
        <f t="shared" si="3"/>
        <v>185.333333333333 - 214</v>
      </c>
    </row>
    <row r="58" spans="8:14" x14ac:dyDescent="0.25">
      <c r="H58">
        <v>4</v>
      </c>
      <c r="I58">
        <f t="shared" si="4"/>
        <v>213.99999999999997</v>
      </c>
      <c r="J58">
        <f t="shared" si="5"/>
        <v>242.66666666666663</v>
      </c>
      <c r="K58">
        <f t="shared" si="0"/>
        <v>85</v>
      </c>
      <c r="L58">
        <f t="shared" si="1"/>
        <v>59</v>
      </c>
      <c r="M58">
        <f t="shared" si="2"/>
        <v>26</v>
      </c>
      <c r="N58" t="str">
        <f t="shared" si="3"/>
        <v>214 - 242.666666666667</v>
      </c>
    </row>
    <row r="59" spans="8:14" x14ac:dyDescent="0.25">
      <c r="H59">
        <v>5</v>
      </c>
      <c r="I59">
        <f t="shared" si="4"/>
        <v>242.66666666666663</v>
      </c>
      <c r="J59">
        <f t="shared" si="5"/>
        <v>271.33333333333331</v>
      </c>
      <c r="K59">
        <f t="shared" si="0"/>
        <v>59</v>
      </c>
      <c r="L59">
        <f t="shared" si="1"/>
        <v>22</v>
      </c>
      <c r="M59">
        <f t="shared" si="2"/>
        <v>37</v>
      </c>
      <c r="N59" t="str">
        <f t="shared" si="3"/>
        <v>242.666666666667 - 271.333333333333</v>
      </c>
    </row>
    <row r="60" spans="8:14" x14ac:dyDescent="0.25">
      <c r="H60">
        <v>6</v>
      </c>
      <c r="I60">
        <f t="shared" si="4"/>
        <v>271.33333333333331</v>
      </c>
      <c r="J60">
        <f t="shared" si="5"/>
        <v>300</v>
      </c>
      <c r="K60">
        <f t="shared" si="0"/>
        <v>22</v>
      </c>
      <c r="L60">
        <f t="shared" si="1"/>
        <v>15</v>
      </c>
      <c r="M60">
        <f t="shared" si="2"/>
        <v>7</v>
      </c>
      <c r="N60" t="str">
        <f t="shared" si="3"/>
        <v>271.333333333333 - 300</v>
      </c>
    </row>
    <row r="61" spans="8:14" x14ac:dyDescent="0.25">
      <c r="H61">
        <v>7</v>
      </c>
      <c r="I61">
        <f t="shared" si="4"/>
        <v>300</v>
      </c>
      <c r="J61">
        <f t="shared" si="5"/>
        <v>328.66666666666669</v>
      </c>
      <c r="K61">
        <f t="shared" si="0"/>
        <v>15</v>
      </c>
      <c r="L61">
        <f t="shared" si="1"/>
        <v>4</v>
      </c>
      <c r="M61">
        <f t="shared" si="2"/>
        <v>11</v>
      </c>
      <c r="N61" t="str">
        <f t="shared" si="3"/>
        <v>300 - 328.666666666667</v>
      </c>
    </row>
    <row r="62" spans="8:14" x14ac:dyDescent="0.25">
      <c r="H62">
        <v>8</v>
      </c>
      <c r="I62">
        <f t="shared" si="4"/>
        <v>328.66666666666669</v>
      </c>
      <c r="J62">
        <f t="shared" si="5"/>
        <v>357.33333333333337</v>
      </c>
      <c r="K62">
        <f t="shared" si="0"/>
        <v>4</v>
      </c>
      <c r="L62">
        <f>COUNTIF($A$3:$L$39,"&gt;"&amp;J62)</f>
        <v>1</v>
      </c>
      <c r="M62">
        <f t="shared" si="2"/>
        <v>3</v>
      </c>
      <c r="N62" t="str">
        <f t="shared" si="3"/>
        <v>328.666666666667 - 357.333333333333</v>
      </c>
    </row>
    <row r="63" spans="8:14" x14ac:dyDescent="0.25">
      <c r="M63">
        <f>SUM(M55:M62)</f>
        <v>141</v>
      </c>
    </row>
  </sheetData>
  <mergeCells count="2">
    <mergeCell ref="A1:I1"/>
    <mergeCell ref="N1:V1"/>
  </mergeCells>
  <pageMargins left="0.7" right="0.7" top="0.75" bottom="0.75" header="0.3" footer="0.3"/>
  <pageSetup scale="44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workbookViewId="0">
      <selection activeCell="H5" sqref="H5"/>
    </sheetView>
  </sheetViews>
  <sheetFormatPr defaultRowHeight="15" x14ac:dyDescent="0.25"/>
  <sheetData>
    <row r="1" spans="1:9" x14ac:dyDescent="0.25">
      <c r="A1" t="s">
        <v>31</v>
      </c>
      <c r="B1" t="s">
        <v>23</v>
      </c>
      <c r="C1" t="s">
        <v>24</v>
      </c>
      <c r="D1" t="s">
        <v>25</v>
      </c>
      <c r="E1" t="s">
        <v>27</v>
      </c>
      <c r="F1" t="s">
        <v>28</v>
      </c>
      <c r="G1" t="s">
        <v>30</v>
      </c>
      <c r="H1" t="s">
        <v>26</v>
      </c>
      <c r="I1" t="s">
        <v>29</v>
      </c>
    </row>
    <row r="2" spans="1:9" x14ac:dyDescent="0.25">
      <c r="A2" t="s">
        <v>3</v>
      </c>
      <c r="B2">
        <v>1423</v>
      </c>
      <c r="C2">
        <v>800</v>
      </c>
      <c r="D2">
        <v>16</v>
      </c>
      <c r="E2">
        <f>10^(B2/$C$2)</f>
        <v>60.082777364767118</v>
      </c>
      <c r="F2">
        <f>E2/$E$8</f>
        <v>0.16022318695606655</v>
      </c>
      <c r="G2">
        <v>1</v>
      </c>
      <c r="H2">
        <v>0</v>
      </c>
      <c r="I2">
        <f>16*(H2-(F2*$G$2))+B2</f>
        <v>1420.436429008703</v>
      </c>
    </row>
    <row r="3" spans="1:9" x14ac:dyDescent="0.25">
      <c r="A3" t="s">
        <v>4</v>
      </c>
      <c r="B3">
        <v>1448</v>
      </c>
      <c r="E3">
        <f>10^(B3/$C$2)</f>
        <v>64.565422903465588</v>
      </c>
      <c r="F3">
        <f>E3/$E$8</f>
        <v>0.17217709098157907</v>
      </c>
      <c r="H3">
        <v>0</v>
      </c>
      <c r="I3">
        <f>16*(H3-(F3*$G$2))+B3</f>
        <v>1445.2451665442948</v>
      </c>
    </row>
    <row r="4" spans="1:9" x14ac:dyDescent="0.25">
      <c r="A4" t="s">
        <v>7</v>
      </c>
      <c r="B4">
        <v>1592</v>
      </c>
      <c r="E4">
        <f t="shared" ref="E4:E6" si="0">10^(B4/$C$2)</f>
        <v>97.723722095581124</v>
      </c>
      <c r="F4">
        <f>E4/$E$8</f>
        <v>0.26060057277819343</v>
      </c>
      <c r="H4">
        <v>1</v>
      </c>
      <c r="I4">
        <f t="shared" ref="I4:I7" si="1">16*(H4-(F4*$G$2))+B4</f>
        <v>1603.830390835549</v>
      </c>
    </row>
    <row r="5" spans="1:9" x14ac:dyDescent="0.25">
      <c r="A5" t="s">
        <v>6</v>
      </c>
      <c r="B5">
        <v>1499</v>
      </c>
      <c r="E5">
        <f t="shared" si="0"/>
        <v>74.773894346259709</v>
      </c>
      <c r="F5">
        <f t="shared" ref="F5:F7" si="2">E5/$E$8</f>
        <v>0.19940009731140321</v>
      </c>
      <c r="H5">
        <v>0</v>
      </c>
      <c r="I5">
        <f t="shared" si="1"/>
        <v>1495.8095984430176</v>
      </c>
    </row>
    <row r="6" spans="1:9" x14ac:dyDescent="0.25">
      <c r="A6" t="s">
        <v>5</v>
      </c>
      <c r="B6">
        <v>1513</v>
      </c>
      <c r="E6">
        <f t="shared" si="0"/>
        <v>77.848455381405415</v>
      </c>
      <c r="F6">
        <f t="shared" si="2"/>
        <v>0.2075990519727578</v>
      </c>
      <c r="H6">
        <v>0</v>
      </c>
      <c r="I6">
        <f t="shared" si="1"/>
        <v>1509.6784151684358</v>
      </c>
    </row>
    <row r="7" spans="1:9" x14ac:dyDescent="0.25">
      <c r="F7">
        <f t="shared" si="2"/>
        <v>0</v>
      </c>
      <c r="H7">
        <v>0</v>
      </c>
      <c r="I7">
        <f t="shared" si="1"/>
        <v>0</v>
      </c>
    </row>
    <row r="8" spans="1:9" x14ac:dyDescent="0.25">
      <c r="E8">
        <f>SUM(E2:E7)</f>
        <v>374.99427209147893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Clapp</dc:creator>
  <cp:lastModifiedBy>Glenn Clapp</cp:lastModifiedBy>
  <cp:lastPrinted>2019-09-16T15:28:10Z</cp:lastPrinted>
  <dcterms:created xsi:type="dcterms:W3CDTF">2019-09-16T15:12:12Z</dcterms:created>
  <dcterms:modified xsi:type="dcterms:W3CDTF">2023-01-11T14:13:33Z</dcterms:modified>
</cp:coreProperties>
</file>