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UC Study Material\ISSCM 495\"/>
    </mc:Choice>
  </mc:AlternateContent>
  <bookViews>
    <workbookView xWindow="0" yWindow="0" windowWidth="15345" windowHeight="5925" firstSheet="2" activeTab="4"/>
  </bookViews>
  <sheets>
    <sheet name="Answer Report 1" sheetId="2" r:id="rId1"/>
    <sheet name="Sensitivity Report 1" sheetId="3" r:id="rId2"/>
    <sheet name="Limits Report 1" sheetId="4" r:id="rId3"/>
    <sheet name="Limits Report 2" sheetId="5" r:id="rId4"/>
    <sheet name="Forecast-Holt Winters" sheetId="1" r:id="rId5"/>
    <sheet name="OptimizedForecast-Solver  " sheetId="6" r:id="rId6"/>
  </sheets>
  <definedNames>
    <definedName name="solver_adj" localSheetId="4" hidden="1">'Forecast-Holt Winters'!$E$10:$G$22</definedName>
    <definedName name="solver_adj" localSheetId="5" hidden="1">'OptimizedForecast-Solver  '!$E$11:$G$21</definedName>
    <definedName name="solver_cvg" localSheetId="4" hidden="1">0.0001</definedName>
    <definedName name="solver_cvg" localSheetId="5" hidden="1">0.0001</definedName>
    <definedName name="solver_drv" localSheetId="4" hidden="1">2</definedName>
    <definedName name="solver_drv" localSheetId="5" hidden="1">1</definedName>
    <definedName name="solver_eng" localSheetId="4" hidden="1">1</definedName>
    <definedName name="solver_eng" localSheetId="5" hidden="1">1</definedName>
    <definedName name="solver_est" localSheetId="4" hidden="1">1</definedName>
    <definedName name="solver_est" localSheetId="5" hidden="1">1</definedName>
    <definedName name="solver_itr" localSheetId="4" hidden="1">2147483647</definedName>
    <definedName name="solver_itr" localSheetId="5" hidden="1">2147483647</definedName>
    <definedName name="solver_lhs1" localSheetId="4" hidden="1">'Forecast-Holt Winters'!$E$10:$G$22</definedName>
    <definedName name="solver_lhs1" localSheetId="5" hidden="1">'OptimizedForecast-Solver  '!$E$11:$G$21</definedName>
    <definedName name="solver_lhs2" localSheetId="4" hidden="1">'Forecast-Holt Winters'!$E$10:$G$22</definedName>
    <definedName name="solver_lhs2" localSheetId="5" hidden="1">'OptimizedForecast-Solver  '!$E$11:$G$21</definedName>
    <definedName name="solver_mip" localSheetId="4" hidden="1">2147483647</definedName>
    <definedName name="solver_mip" localSheetId="5" hidden="1">2147483647</definedName>
    <definedName name="solver_mni" localSheetId="4" hidden="1">30</definedName>
    <definedName name="solver_mni" localSheetId="5" hidden="1">30</definedName>
    <definedName name="solver_mrt" localSheetId="4" hidden="1">0.075</definedName>
    <definedName name="solver_mrt" localSheetId="5" hidden="1">0.075</definedName>
    <definedName name="solver_msl" localSheetId="4" hidden="1">2</definedName>
    <definedName name="solver_msl" localSheetId="5" hidden="1">2</definedName>
    <definedName name="solver_neg" localSheetId="4" hidden="1">1</definedName>
    <definedName name="solver_neg" localSheetId="5" hidden="1">1</definedName>
    <definedName name="solver_nod" localSheetId="4" hidden="1">2147483647</definedName>
    <definedName name="solver_nod" localSheetId="5" hidden="1">2147483647</definedName>
    <definedName name="solver_num" localSheetId="4" hidden="1">2</definedName>
    <definedName name="solver_num" localSheetId="5" hidden="1">2</definedName>
    <definedName name="solver_nwt" localSheetId="4" hidden="1">1</definedName>
    <definedName name="solver_nwt" localSheetId="5" hidden="1">1</definedName>
    <definedName name="solver_opt" localSheetId="4" hidden="1">'Forecast-Holt Winters'!$P$5</definedName>
    <definedName name="solver_opt" localSheetId="5" hidden="1">'OptimizedForecast-Solver  '!$P$5</definedName>
    <definedName name="solver_pre" localSheetId="4" hidden="1">0.000001</definedName>
    <definedName name="solver_pre" localSheetId="5" hidden="1">0.000001</definedName>
    <definedName name="solver_rbv" localSheetId="4" hidden="1">2</definedName>
    <definedName name="solver_rbv" localSheetId="5" hidden="1">1</definedName>
    <definedName name="solver_rel1" localSheetId="4" hidden="1">1</definedName>
    <definedName name="solver_rel1" localSheetId="5" hidden="1">1</definedName>
    <definedName name="solver_rel2" localSheetId="4" hidden="1">3</definedName>
    <definedName name="solver_rel2" localSheetId="5" hidden="1">3</definedName>
    <definedName name="solver_rhs1" localSheetId="4" hidden="1">1</definedName>
    <definedName name="solver_rhs1" localSheetId="5" hidden="1">1</definedName>
    <definedName name="solver_rhs2" localSheetId="4" hidden="1">0</definedName>
    <definedName name="solver_rhs2" localSheetId="5" hidden="1">0</definedName>
    <definedName name="solver_rlx" localSheetId="4" hidden="1">2</definedName>
    <definedName name="solver_rlx" localSheetId="5" hidden="1">2</definedName>
    <definedName name="solver_rsd" localSheetId="4" hidden="1">0</definedName>
    <definedName name="solver_rsd" localSheetId="5" hidden="1">0</definedName>
    <definedName name="solver_scl" localSheetId="4" hidden="1">2</definedName>
    <definedName name="solver_scl" localSheetId="5" hidden="1">1</definedName>
    <definedName name="solver_sho" localSheetId="4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sz" localSheetId="4" hidden="1">100</definedName>
    <definedName name="solver_ssz" localSheetId="5" hidden="1">100</definedName>
    <definedName name="solver_tim" localSheetId="4" hidden="1">2147483647</definedName>
    <definedName name="solver_tim" localSheetId="5" hidden="1">2147483647</definedName>
    <definedName name="solver_tol" localSheetId="4" hidden="1">0.01</definedName>
    <definedName name="solver_tol" localSheetId="5" hidden="1">0.01</definedName>
    <definedName name="solver_typ" localSheetId="4" hidden="1">2</definedName>
    <definedName name="solver_typ" localSheetId="5" hidden="1">2</definedName>
    <definedName name="solver_val" localSheetId="4" hidden="1">0</definedName>
    <definedName name="solver_val" localSheetId="5" hidden="1">0</definedName>
    <definedName name="solver_ver" localSheetId="4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6" l="1"/>
  <c r="K22" i="6" s="1"/>
  <c r="I20" i="6"/>
  <c r="K21" i="6" s="1"/>
  <c r="I19" i="6"/>
  <c r="K20" i="6" s="1"/>
  <c r="I18" i="6"/>
  <c r="K19" i="6" s="1"/>
  <c r="I17" i="6"/>
  <c r="K18" i="6" s="1"/>
  <c r="I16" i="6"/>
  <c r="K17" i="6" s="1"/>
  <c r="I15" i="6"/>
  <c r="K16" i="6" s="1"/>
  <c r="I14" i="6"/>
  <c r="K15" i="6" s="1"/>
  <c r="H14" i="6"/>
  <c r="I13" i="6"/>
  <c r="K14" i="6" s="1"/>
  <c r="H13" i="6"/>
  <c r="I12" i="6"/>
  <c r="K13" i="6" s="1"/>
  <c r="H12" i="6"/>
  <c r="I11" i="6"/>
  <c r="K12" i="6" s="1"/>
  <c r="H11" i="6"/>
  <c r="K10" i="6"/>
  <c r="J10" i="6"/>
  <c r="I10" i="6"/>
  <c r="K11" i="6" s="1"/>
  <c r="H10" i="6"/>
  <c r="D10" i="6"/>
  <c r="C10" i="6"/>
  <c r="L11" i="6" s="1"/>
  <c r="M11" i="1"/>
  <c r="D10" i="1"/>
  <c r="C10" i="1"/>
  <c r="I21" i="1"/>
  <c r="K22" i="1" s="1"/>
  <c r="K20" i="1"/>
  <c r="I20" i="1"/>
  <c r="K21" i="1" s="1"/>
  <c r="I19" i="1"/>
  <c r="J18" i="1" s="1"/>
  <c r="K18" i="1"/>
  <c r="I18" i="1"/>
  <c r="J17" i="1" s="1"/>
  <c r="I17" i="1"/>
  <c r="J16" i="1" s="1"/>
  <c r="I16" i="1"/>
  <c r="J15" i="1"/>
  <c r="I15" i="1"/>
  <c r="K16" i="1" s="1"/>
  <c r="K14" i="1"/>
  <c r="I14" i="1"/>
  <c r="K15" i="1" s="1"/>
  <c r="H14" i="1"/>
  <c r="I13" i="1"/>
  <c r="J12" i="1" s="1"/>
  <c r="H13" i="1"/>
  <c r="I12" i="1"/>
  <c r="H12" i="1"/>
  <c r="J11" i="1"/>
  <c r="I11" i="1"/>
  <c r="H11" i="1"/>
  <c r="K10" i="1"/>
  <c r="J10" i="1"/>
  <c r="I10" i="1"/>
  <c r="K11" i="1" s="1"/>
  <c r="H10" i="1"/>
  <c r="M11" i="6" l="1"/>
  <c r="J11" i="6"/>
  <c r="J14" i="6"/>
  <c r="J15" i="6"/>
  <c r="J16" i="6"/>
  <c r="J17" i="6"/>
  <c r="J18" i="6"/>
  <c r="J19" i="6"/>
  <c r="J20" i="6"/>
  <c r="C11" i="6"/>
  <c r="J12" i="6"/>
  <c r="J13" i="6"/>
  <c r="C11" i="1"/>
  <c r="H15" i="1" s="1"/>
  <c r="L11" i="1"/>
  <c r="J19" i="1"/>
  <c r="J14" i="1"/>
  <c r="K12" i="1"/>
  <c r="J13" i="1"/>
  <c r="K13" i="1"/>
  <c r="K17" i="1"/>
  <c r="J20" i="1"/>
  <c r="K19" i="1"/>
  <c r="D11" i="6" l="1"/>
  <c r="L12" i="6" s="1"/>
  <c r="M12" i="6" s="1"/>
  <c r="H15" i="6"/>
  <c r="D11" i="1"/>
  <c r="C12" i="1" s="1"/>
  <c r="H16" i="1" s="1"/>
  <c r="C12" i="6" l="1"/>
  <c r="H16" i="6" s="1"/>
  <c r="D12" i="1"/>
  <c r="L13" i="1" s="1"/>
  <c r="M13" i="1" s="1"/>
  <c r="L12" i="1"/>
  <c r="M12" i="1" s="1"/>
  <c r="D12" i="6" l="1"/>
  <c r="C13" i="6" s="1"/>
  <c r="D13" i="6" s="1"/>
  <c r="L14" i="6" s="1"/>
  <c r="M14" i="6" s="1"/>
  <c r="C13" i="1"/>
  <c r="D13" i="1" s="1"/>
  <c r="L14" i="1" s="1"/>
  <c r="M14" i="1" s="1"/>
  <c r="L13" i="6" l="1"/>
  <c r="M13" i="6" s="1"/>
  <c r="H17" i="6"/>
  <c r="C14" i="6"/>
  <c r="H18" i="6" s="1"/>
  <c r="H17" i="1"/>
  <c r="C14" i="1"/>
  <c r="H18" i="1" s="1"/>
  <c r="D14" i="6" l="1"/>
  <c r="C15" i="6" s="1"/>
  <c r="D15" i="6" s="1"/>
  <c r="L16" i="6" s="1"/>
  <c r="M16" i="6" s="1"/>
  <c r="D14" i="1"/>
  <c r="C15" i="1" s="1"/>
  <c r="D15" i="1" s="1"/>
  <c r="L16" i="1" s="1"/>
  <c r="M16" i="1" s="1"/>
  <c r="L15" i="6" l="1"/>
  <c r="M15" i="6" s="1"/>
  <c r="H19" i="6"/>
  <c r="C16" i="6"/>
  <c r="H20" i="6" s="1"/>
  <c r="L15" i="1"/>
  <c r="M15" i="1" s="1"/>
  <c r="H19" i="1"/>
  <c r="C16" i="1"/>
  <c r="D16" i="6" l="1"/>
  <c r="L17" i="6" s="1"/>
  <c r="M17" i="6" s="1"/>
  <c r="D16" i="1"/>
  <c r="L17" i="1" s="1"/>
  <c r="M17" i="1" s="1"/>
  <c r="H20" i="1"/>
  <c r="C17" i="6" l="1"/>
  <c r="D17" i="6" s="1"/>
  <c r="L18" i="6" s="1"/>
  <c r="M18" i="6" s="1"/>
  <c r="C17" i="1"/>
  <c r="H21" i="6" l="1"/>
  <c r="C18" i="6"/>
  <c r="D18" i="6" s="1"/>
  <c r="C19" i="6" s="1"/>
  <c r="H21" i="1"/>
  <c r="D17" i="1"/>
  <c r="L18" i="1" s="1"/>
  <c r="M18" i="1" s="1"/>
  <c r="L19" i="6" l="1"/>
  <c r="M19" i="6" s="1"/>
  <c r="H22" i="6"/>
  <c r="D19" i="6"/>
  <c r="L20" i="6" s="1"/>
  <c r="M20" i="6" s="1"/>
  <c r="C18" i="1"/>
  <c r="D18" i="1" s="1"/>
  <c r="C19" i="1" s="1"/>
  <c r="C20" i="6" l="1"/>
  <c r="H22" i="1"/>
  <c r="L19" i="1"/>
  <c r="M19" i="1" s="1"/>
  <c r="D19" i="1"/>
  <c r="L20" i="1" s="1"/>
  <c r="M20" i="1" s="1"/>
  <c r="D20" i="6" l="1"/>
  <c r="L21" i="6" s="1"/>
  <c r="M21" i="6" s="1"/>
  <c r="P5" i="6" s="1"/>
  <c r="C20" i="1"/>
  <c r="D20" i="1" s="1"/>
  <c r="C21" i="1" s="1"/>
  <c r="C21" i="6" l="1"/>
  <c r="D21" i="6" s="1"/>
  <c r="L22" i="6" s="1"/>
  <c r="L21" i="1"/>
  <c r="M21" i="1" s="1"/>
  <c r="P5" i="1" s="1"/>
  <c r="D21" i="1"/>
  <c r="L22" i="1" s="1"/>
</calcChain>
</file>

<file path=xl/sharedStrings.xml><?xml version="1.0" encoding="utf-8"?>
<sst xmlns="http://schemas.openxmlformats.org/spreadsheetml/2006/main" count="208" uniqueCount="84">
  <si>
    <t xml:space="preserve">ForecastT+1= (aT + bT)*CT+1 </t>
  </si>
  <si>
    <t xml:space="preserve">-  This gives us level. </t>
  </si>
  <si>
    <t>YEAR1</t>
  </si>
  <si>
    <t>YEAR2</t>
  </si>
  <si>
    <t>YEAR3</t>
  </si>
  <si>
    <t xml:space="preserve">aT+1  = α(YT+1/CT+1) + (1- α)*(aT + bT)   </t>
  </si>
  <si>
    <t>Q1</t>
  </si>
  <si>
    <t xml:space="preserve">bT+1 = β(aT+1 – aT) + (1- β)*bT  </t>
  </si>
  <si>
    <t xml:space="preserve">-  This gives us trend or slope. </t>
  </si>
  <si>
    <t>Q2</t>
  </si>
  <si>
    <t xml:space="preserve">CT+p+1 = ϒ(YT+1 / aT+1) + (1- ϒ)*CT+1 </t>
  </si>
  <si>
    <t xml:space="preserve">-  This gives us seasonality index. </t>
  </si>
  <si>
    <t>Q3</t>
  </si>
  <si>
    <t>p =</t>
  </si>
  <si>
    <t>Q4</t>
  </si>
  <si>
    <t>SUM</t>
  </si>
  <si>
    <t>a</t>
  </si>
  <si>
    <t>b</t>
  </si>
  <si>
    <t>alpha</t>
  </si>
  <si>
    <t>beta</t>
  </si>
  <si>
    <t>gamma</t>
  </si>
  <si>
    <t>c</t>
  </si>
  <si>
    <t>Y</t>
  </si>
  <si>
    <r>
      <t>Y</t>
    </r>
    <r>
      <rPr>
        <b/>
        <vertAlign val="subscript"/>
        <sz val="11"/>
        <color theme="1"/>
        <rFont val="Calibri"/>
        <family val="2"/>
        <scheme val="minor"/>
      </rPr>
      <t>(T+1)</t>
    </r>
  </si>
  <si>
    <r>
      <t>Y</t>
    </r>
    <r>
      <rPr>
        <b/>
        <vertAlign val="subscript"/>
        <sz val="11"/>
        <color theme="1"/>
        <rFont val="Calibri"/>
        <family val="2"/>
        <scheme val="minor"/>
      </rPr>
      <t>(T1-1)</t>
    </r>
  </si>
  <si>
    <t>Forecast</t>
  </si>
  <si>
    <t>INITIALIZE-&gt;&gt;&gt;&gt;</t>
  </si>
  <si>
    <t>Error</t>
  </si>
  <si>
    <t>g</t>
  </si>
  <si>
    <t>RMSE</t>
  </si>
  <si>
    <t>Microsoft Excel 15.0 Answer Report</t>
  </si>
  <si>
    <t>Worksheet: [Bonus Homework.xlsx]Sheet1</t>
  </si>
  <si>
    <t>Report Created: 26-04-2018 02:48:16</t>
  </si>
  <si>
    <t>Result: Solver found a solution.  All Constraints and optimality conditions are satisfied.</t>
  </si>
  <si>
    <t>Solver Engine</t>
  </si>
  <si>
    <t>Engine: GRG Nonlinear</t>
  </si>
  <si>
    <t>Solution Time: 0.031 Seconds.</t>
  </si>
  <si>
    <t>Iterations: 0 Subproblems: 0</t>
  </si>
  <si>
    <t>Solver Options</t>
  </si>
  <si>
    <t>Max Time Unlimited,  Iterations Unlimited, Precision 0.000001</t>
  </si>
  <si>
    <t xml:space="preserve"> Convergence 0.0001, Population Size 100, Random Seed 0, Derivatives Central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</si>
  <si>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</si>
  <si>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</si>
  <si>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</si>
  <si>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</si>
  <si>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</si>
  <si>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</si>
  <si>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</si>
  <si>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</si>
  <si>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</si>
  <si>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</si>
  <si>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</si>
  <si>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</si>
  <si>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</si>
  <si>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$P$5</t>
  </si>
  <si>
    <t>$P$2</t>
  </si>
  <si>
    <t>Contin</t>
  </si>
  <si>
    <t>$P$3</t>
  </si>
  <si>
    <t>$P$4</t>
  </si>
  <si>
    <t>$P$2&lt;=1</t>
  </si>
  <si>
    <t>Not Binding</t>
  </si>
  <si>
    <t>$P$3&lt;=1</t>
  </si>
  <si>
    <t>$P$4&lt;=1</t>
  </si>
  <si>
    <t>$P$2&gt;=0</t>
  </si>
  <si>
    <t>$P$3&gt;=0</t>
  </si>
  <si>
    <t>$P$4&gt;=0</t>
  </si>
  <si>
    <t>Microsoft Excel 15.0 Sensitivity Report</t>
  </si>
  <si>
    <t>Final</t>
  </si>
  <si>
    <t>Value</t>
  </si>
  <si>
    <t>Reduced</t>
  </si>
  <si>
    <t>Gradient</t>
  </si>
  <si>
    <t>NONE</t>
  </si>
  <si>
    <t>Microsoft Excel 15.0 Limits Report</t>
  </si>
  <si>
    <t>Objective</t>
  </si>
  <si>
    <t>Variable</t>
  </si>
  <si>
    <t>Lower</t>
  </si>
  <si>
    <t>Limit</t>
  </si>
  <si>
    <t>Result</t>
  </si>
  <si>
    <t>Upper</t>
  </si>
  <si>
    <t>Report Created: 26-04-2018 02:55:38</t>
  </si>
  <si>
    <t>$P$2:$P$4</t>
  </si>
  <si>
    <t xml:space="preserve">After </t>
  </si>
  <si>
    <t>Using Solver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</si>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</sst>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0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showGridLines="0" topLeftCell="A13" workbookViewId="0"/>
  </sheetViews>
  <sheetFormatPr defaultRowHeight="15" x14ac:dyDescent="0.25"/>
  <cols>
    <col min="1" max="1" width="2.28515625" customWidth="1"/>
    <col min="2" max="2" width="5.140625" customWidth="1"/>
    <col min="3" max="3" width="6.28515625" customWidth="1"/>
    <col min="4" max="4" width="13.7109375" bestFit="1" customWidth="1"/>
    <col min="5" max="5" width="12" bestFit="1" customWidth="1"/>
    <col min="6" max="6" width="11.42578125" customWidth="1"/>
    <col min="7" max="7" width="5.42578125" customWidth="1"/>
  </cols>
  <sheetData>
    <row r="1" spans="1:5" x14ac:dyDescent="0.25">
      <c r="A1" s="3" t="s">
        <v>30</v>
      </c>
    </row>
    <row r="2" spans="1:5" x14ac:dyDescent="0.25">
      <c r="A2" s="3" t="s">
        <v>31</v>
      </c>
    </row>
    <row r="3" spans="1:5" x14ac:dyDescent="0.25">
      <c r="A3" s="3" t="s">
        <v>32</v>
      </c>
    </row>
    <row r="4" spans="1:5" x14ac:dyDescent="0.25">
      <c r="A4" s="3" t="s">
        <v>33</v>
      </c>
    </row>
    <row r="5" spans="1:5" x14ac:dyDescent="0.25">
      <c r="A5" s="3" t="s">
        <v>34</v>
      </c>
    </row>
    <row r="6" spans="1:5" x14ac:dyDescent="0.25">
      <c r="A6" s="3"/>
      <c r="B6" t="s">
        <v>35</v>
      </c>
    </row>
    <row r="7" spans="1:5" x14ac:dyDescent="0.25">
      <c r="A7" s="3"/>
      <c r="B7" t="s">
        <v>36</v>
      </c>
    </row>
    <row r="8" spans="1:5" x14ac:dyDescent="0.25">
      <c r="A8" s="3"/>
      <c r="B8" t="s">
        <v>37</v>
      </c>
    </row>
    <row r="9" spans="1:5" x14ac:dyDescent="0.25">
      <c r="A9" s="3" t="s">
        <v>38</v>
      </c>
    </row>
    <row r="10" spans="1:5" x14ac:dyDescent="0.25">
      <c r="B10" t="s">
        <v>39</v>
      </c>
    </row>
    <row r="11" spans="1:5" x14ac:dyDescent="0.25">
      <c r="B11" t="s">
        <v>40</v>
      </c>
    </row>
    <row r="12" spans="1:5" x14ac:dyDescent="0.25">
      <c r="B12" t="s">
        <v>41</v>
      </c>
    </row>
    <row r="14" spans="1:5" ht="15.75" thickBot="1" x14ac:dyDescent="0.3">
      <c r="A14" t="s">
        <v>42</v>
      </c>
    </row>
    <row r="15" spans="1:5" ht="15.75" thickBot="1" x14ac:dyDescent="0.3">
      <c r="B15" s="5" t="s">
        <v>43</v>
      </c>
      <c r="C15" s="5" t="s">
        <v>44</v>
      </c>
      <c r="D15" s="5" t="s">
        <v>45</v>
      </c>
      <c r="E15" s="5" t="s">
        <v>46</v>
      </c>
    </row>
    <row r="16" spans="1:5" ht="15.75" thickBot="1" x14ac:dyDescent="0.3">
      <c r="B16" s="4" t="s">
        <v>54</v>
      </c>
      <c r="C16" s="4" t="s">
        <v>29</v>
      </c>
      <c r="D16" s="8">
        <v>3.0366559541638716</v>
      </c>
      <c r="E16" s="8">
        <v>3.0366559541638716</v>
      </c>
    </row>
    <row r="19" spans="1:7" ht="15.75" thickBot="1" x14ac:dyDescent="0.3">
      <c r="A19" t="s">
        <v>47</v>
      </c>
    </row>
    <row r="20" spans="1:7" ht="15.75" thickBot="1" x14ac:dyDescent="0.3">
      <c r="B20" s="5" t="s">
        <v>43</v>
      </c>
      <c r="C20" s="5" t="s">
        <v>44</v>
      </c>
      <c r="D20" s="5" t="s">
        <v>45</v>
      </c>
      <c r="E20" s="5" t="s">
        <v>46</v>
      </c>
      <c r="F20" s="5" t="s">
        <v>48</v>
      </c>
    </row>
    <row r="21" spans="1:7" x14ac:dyDescent="0.25">
      <c r="B21" s="7" t="s">
        <v>55</v>
      </c>
      <c r="C21" s="7" t="s">
        <v>16</v>
      </c>
      <c r="D21" s="9">
        <v>0.2</v>
      </c>
      <c r="E21" s="9">
        <v>0.2</v>
      </c>
      <c r="F21" s="7" t="s">
        <v>56</v>
      </c>
    </row>
    <row r="22" spans="1:7" x14ac:dyDescent="0.25">
      <c r="B22" s="7" t="s">
        <v>57</v>
      </c>
      <c r="C22" s="7" t="s">
        <v>17</v>
      </c>
      <c r="D22" s="9">
        <v>0.3</v>
      </c>
      <c r="E22" s="9">
        <v>0.3</v>
      </c>
      <c r="F22" s="7" t="s">
        <v>56</v>
      </c>
    </row>
    <row r="23" spans="1:7" ht="15.75" thickBot="1" x14ac:dyDescent="0.3">
      <c r="B23" s="4" t="s">
        <v>58</v>
      </c>
      <c r="C23" s="4" t="s">
        <v>28</v>
      </c>
      <c r="D23" s="8">
        <v>0.25</v>
      </c>
      <c r="E23" s="8">
        <v>0.25</v>
      </c>
      <c r="F23" s="4" t="s">
        <v>56</v>
      </c>
    </row>
    <row r="26" spans="1:7" ht="15.75" thickBot="1" x14ac:dyDescent="0.3">
      <c r="A26" t="s">
        <v>49</v>
      </c>
    </row>
    <row r="27" spans="1:7" ht="15.75" thickBot="1" x14ac:dyDescent="0.3">
      <c r="B27" s="5" t="s">
        <v>43</v>
      </c>
      <c r="C27" s="5" t="s">
        <v>44</v>
      </c>
      <c r="D27" s="5" t="s">
        <v>50</v>
      </c>
      <c r="E27" s="5" t="s">
        <v>51</v>
      </c>
      <c r="F27" s="5" t="s">
        <v>52</v>
      </c>
      <c r="G27" s="5" t="s">
        <v>53</v>
      </c>
    </row>
    <row r="28" spans="1:7" x14ac:dyDescent="0.25">
      <c r="B28" s="7" t="s">
        <v>55</v>
      </c>
      <c r="C28" s="7" t="s">
        <v>16</v>
      </c>
      <c r="D28" s="9">
        <v>0.2</v>
      </c>
      <c r="E28" s="7" t="s">
        <v>59</v>
      </c>
      <c r="F28" s="7" t="s">
        <v>60</v>
      </c>
      <c r="G28" s="7">
        <v>0.8</v>
      </c>
    </row>
    <row r="29" spans="1:7" x14ac:dyDescent="0.25">
      <c r="B29" s="7" t="s">
        <v>57</v>
      </c>
      <c r="C29" s="7" t="s">
        <v>17</v>
      </c>
      <c r="D29" s="9">
        <v>0.3</v>
      </c>
      <c r="E29" s="7" t="s">
        <v>61</v>
      </c>
      <c r="F29" s="7" t="s">
        <v>60</v>
      </c>
      <c r="G29" s="7">
        <v>0.7</v>
      </c>
    </row>
    <row r="30" spans="1:7" x14ac:dyDescent="0.25">
      <c r="B30" s="7" t="s">
        <v>58</v>
      </c>
      <c r="C30" s="7" t="s">
        <v>28</v>
      </c>
      <c r="D30" s="9">
        <v>0.25</v>
      </c>
      <c r="E30" s="7" t="s">
        <v>62</v>
      </c>
      <c r="F30" s="7" t="s">
        <v>60</v>
      </c>
      <c r="G30" s="7">
        <v>0.75</v>
      </c>
    </row>
    <row r="31" spans="1:7" x14ac:dyDescent="0.25">
      <c r="B31" s="7" t="s">
        <v>55</v>
      </c>
      <c r="C31" s="7" t="s">
        <v>16</v>
      </c>
      <c r="D31" s="9">
        <v>0.2</v>
      </c>
      <c r="E31" s="7" t="s">
        <v>63</v>
      </c>
      <c r="F31" s="7" t="s">
        <v>60</v>
      </c>
      <c r="G31" s="9">
        <v>0.2</v>
      </c>
    </row>
    <row r="32" spans="1:7" x14ac:dyDescent="0.25">
      <c r="B32" s="7" t="s">
        <v>57</v>
      </c>
      <c r="C32" s="7" t="s">
        <v>17</v>
      </c>
      <c r="D32" s="9">
        <v>0.3</v>
      </c>
      <c r="E32" s="7" t="s">
        <v>64</v>
      </c>
      <c r="F32" s="7" t="s">
        <v>60</v>
      </c>
      <c r="G32" s="9">
        <v>0.3</v>
      </c>
    </row>
    <row r="33" spans="2:7" ht="15.75" thickBot="1" x14ac:dyDescent="0.3">
      <c r="B33" s="4" t="s">
        <v>58</v>
      </c>
      <c r="C33" s="4" t="s">
        <v>28</v>
      </c>
      <c r="D33" s="8">
        <v>0.25</v>
      </c>
      <c r="E33" s="4" t="s">
        <v>65</v>
      </c>
      <c r="F33" s="4" t="s">
        <v>60</v>
      </c>
      <c r="G33" s="8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6.28515625" customWidth="1"/>
    <col min="4" max="4" width="6.140625" customWidth="1"/>
    <col min="5" max="5" width="8.85546875" customWidth="1"/>
  </cols>
  <sheetData>
    <row r="1" spans="1:5" x14ac:dyDescent="0.25">
      <c r="A1" s="3" t="s">
        <v>66</v>
      </c>
    </row>
    <row r="2" spans="1:5" x14ac:dyDescent="0.25">
      <c r="A2" s="3" t="s">
        <v>31</v>
      </c>
    </row>
    <row r="3" spans="1:5" x14ac:dyDescent="0.25">
      <c r="A3" s="3" t="s">
        <v>32</v>
      </c>
    </row>
    <row r="6" spans="1:5" ht="15.75" thickBot="1" x14ac:dyDescent="0.3">
      <c r="A6" t="s">
        <v>47</v>
      </c>
    </row>
    <row r="7" spans="1:5" x14ac:dyDescent="0.25">
      <c r="B7" s="11"/>
      <c r="C7" s="11"/>
      <c r="D7" s="11" t="s">
        <v>67</v>
      </c>
      <c r="E7" s="11" t="s">
        <v>69</v>
      </c>
    </row>
    <row r="8" spans="1:5" ht="15.75" thickBot="1" x14ac:dyDescent="0.3">
      <c r="B8" s="12" t="s">
        <v>43</v>
      </c>
      <c r="C8" s="12" t="s">
        <v>44</v>
      </c>
      <c r="D8" s="12" t="s">
        <v>68</v>
      </c>
      <c r="E8" s="12" t="s">
        <v>70</v>
      </c>
    </row>
    <row r="9" spans="1:5" x14ac:dyDescent="0.25">
      <c r="B9" s="7" t="s">
        <v>55</v>
      </c>
      <c r="C9" s="7" t="s">
        <v>16</v>
      </c>
      <c r="D9" s="7">
        <v>0.2</v>
      </c>
      <c r="E9" s="7">
        <v>0</v>
      </c>
    </row>
    <row r="10" spans="1:5" x14ac:dyDescent="0.25">
      <c r="B10" s="7" t="s">
        <v>57</v>
      </c>
      <c r="C10" s="7" t="s">
        <v>17</v>
      </c>
      <c r="D10" s="7">
        <v>0.3</v>
      </c>
      <c r="E10" s="7">
        <v>0</v>
      </c>
    </row>
    <row r="11" spans="1:5" ht="15.75" thickBot="1" x14ac:dyDescent="0.3">
      <c r="B11" s="4" t="s">
        <v>58</v>
      </c>
      <c r="C11" s="4" t="s">
        <v>28</v>
      </c>
      <c r="D11" s="4">
        <v>0.25</v>
      </c>
      <c r="E11" s="4">
        <v>0</v>
      </c>
    </row>
    <row r="13" spans="1:5" x14ac:dyDescent="0.25">
      <c r="A13" t="s">
        <v>49</v>
      </c>
    </row>
    <row r="14" spans="1:5" x14ac:dyDescent="0.25">
      <c r="B14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9.5703125" bestFit="1" customWidth="1"/>
    <col min="4" max="4" width="12" bestFit="1" customWidth="1"/>
    <col min="5" max="5" width="2.28515625" customWidth="1"/>
    <col min="6" max="6" width="6.42578125" customWidth="1"/>
    <col min="7" max="7" width="12" bestFit="1" customWidth="1"/>
    <col min="8" max="8" width="2.28515625" customWidth="1"/>
    <col min="9" max="9" width="6.5703125" customWidth="1"/>
    <col min="10" max="10" width="12" bestFit="1" customWidth="1"/>
  </cols>
  <sheetData>
    <row r="1" spans="1:10" x14ac:dyDescent="0.25">
      <c r="A1" s="3" t="s">
        <v>72</v>
      </c>
    </row>
    <row r="2" spans="1:10" x14ac:dyDescent="0.25">
      <c r="A2" s="3" t="s">
        <v>31</v>
      </c>
    </row>
    <row r="3" spans="1:10" x14ac:dyDescent="0.25">
      <c r="A3" s="3" t="s">
        <v>32</v>
      </c>
    </row>
    <row r="5" spans="1:10" ht="15.75" thickBot="1" x14ac:dyDescent="0.3"/>
    <row r="6" spans="1:10" x14ac:dyDescent="0.25">
      <c r="B6" s="11"/>
      <c r="C6" s="11" t="s">
        <v>73</v>
      </c>
      <c r="D6" s="11"/>
    </row>
    <row r="7" spans="1:10" ht="15.75" thickBot="1" x14ac:dyDescent="0.3">
      <c r="B7" s="12" t="s">
        <v>43</v>
      </c>
      <c r="C7" s="12" t="s">
        <v>44</v>
      </c>
      <c r="D7" s="12" t="s">
        <v>68</v>
      </c>
    </row>
    <row r="8" spans="1:10" ht="15.75" thickBot="1" x14ac:dyDescent="0.3">
      <c r="B8" s="4" t="s">
        <v>54</v>
      </c>
      <c r="C8" s="4" t="s">
        <v>29</v>
      </c>
      <c r="D8" s="8">
        <v>3.0366559541638716</v>
      </c>
    </row>
    <row r="10" spans="1:10" ht="15.75" thickBot="1" x14ac:dyDescent="0.3"/>
    <row r="11" spans="1:10" x14ac:dyDescent="0.25">
      <c r="B11" s="11"/>
      <c r="C11" s="11" t="s">
        <v>74</v>
      </c>
      <c r="D11" s="11"/>
      <c r="F11" s="11" t="s">
        <v>75</v>
      </c>
      <c r="G11" s="11" t="s">
        <v>73</v>
      </c>
      <c r="I11" s="11" t="s">
        <v>78</v>
      </c>
      <c r="J11" s="11" t="s">
        <v>73</v>
      </c>
    </row>
    <row r="12" spans="1:10" ht="15.75" thickBot="1" x14ac:dyDescent="0.3">
      <c r="B12" s="12" t="s">
        <v>43</v>
      </c>
      <c r="C12" s="12" t="s">
        <v>44</v>
      </c>
      <c r="D12" s="12" t="s">
        <v>68</v>
      </c>
      <c r="F12" s="12" t="s">
        <v>76</v>
      </c>
      <c r="G12" s="12" t="s">
        <v>77</v>
      </c>
      <c r="I12" s="12" t="s">
        <v>76</v>
      </c>
      <c r="J12" s="12" t="s">
        <v>77</v>
      </c>
    </row>
    <row r="13" spans="1:10" x14ac:dyDescent="0.25">
      <c r="B13" s="7" t="s">
        <v>55</v>
      </c>
      <c r="C13" s="7" t="s">
        <v>16</v>
      </c>
      <c r="D13" s="9">
        <v>0.2</v>
      </c>
      <c r="F13" s="9">
        <v>0</v>
      </c>
      <c r="G13" s="9">
        <v>3.0366559541638716</v>
      </c>
      <c r="I13" s="9">
        <v>1</v>
      </c>
      <c r="J13" s="9">
        <v>3.0366559541638716</v>
      </c>
    </row>
    <row r="14" spans="1:10" x14ac:dyDescent="0.25">
      <c r="B14" s="7" t="s">
        <v>57</v>
      </c>
      <c r="C14" s="7" t="s">
        <v>17</v>
      </c>
      <c r="D14" s="9">
        <v>0.3</v>
      </c>
      <c r="F14" s="9">
        <v>0</v>
      </c>
      <c r="G14" s="9">
        <v>3.0366559541638716</v>
      </c>
      <c r="I14" s="9">
        <v>1</v>
      </c>
      <c r="J14" s="9">
        <v>3.0366559541638716</v>
      </c>
    </row>
    <row r="15" spans="1:10" ht="15.75" thickBot="1" x14ac:dyDescent="0.3">
      <c r="B15" s="4" t="s">
        <v>58</v>
      </c>
      <c r="C15" s="4" t="s">
        <v>28</v>
      </c>
      <c r="D15" s="8">
        <v>0.25</v>
      </c>
      <c r="F15" s="8">
        <v>0</v>
      </c>
      <c r="G15" s="8">
        <v>3.0366559541638716</v>
      </c>
      <c r="I15" s="8">
        <v>1</v>
      </c>
      <c r="J15" s="8">
        <v>3.0366559541638716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workbookViewId="0"/>
  </sheetViews>
  <sheetFormatPr defaultRowHeight="15" outlineLevelRow="1" x14ac:dyDescent="0.25"/>
  <cols>
    <col min="1" max="1" width="2.28515625" customWidth="1"/>
    <col min="2" max="2" width="5.140625" bestFit="1" customWidth="1"/>
    <col min="3" max="3" width="9.5703125" bestFit="1" customWidth="1"/>
    <col min="4" max="4" width="12" bestFit="1" customWidth="1"/>
    <col min="5" max="5" width="2.28515625" customWidth="1"/>
    <col min="6" max="6" width="6.42578125" customWidth="1"/>
    <col min="7" max="7" width="12" bestFit="1" customWidth="1"/>
    <col min="8" max="8" width="2.28515625" customWidth="1"/>
    <col min="9" max="9" width="6.5703125" customWidth="1"/>
    <col min="10" max="10" width="12" bestFit="1" customWidth="1"/>
  </cols>
  <sheetData>
    <row r="1" spans="1:10" x14ac:dyDescent="0.25">
      <c r="A1" s="3" t="s">
        <v>72</v>
      </c>
    </row>
    <row r="2" spans="1:10" x14ac:dyDescent="0.25">
      <c r="A2" s="3" t="s">
        <v>31</v>
      </c>
    </row>
    <row r="3" spans="1:10" x14ac:dyDescent="0.25">
      <c r="A3" s="3" t="s">
        <v>79</v>
      </c>
    </row>
    <row r="5" spans="1:10" ht="15.75" thickBot="1" x14ac:dyDescent="0.3"/>
    <row r="6" spans="1:10" x14ac:dyDescent="0.25">
      <c r="B6" s="11"/>
      <c r="C6" s="11" t="s">
        <v>73</v>
      </c>
      <c r="D6" s="11"/>
    </row>
    <row r="7" spans="1:10" ht="15.75" thickBot="1" x14ac:dyDescent="0.3">
      <c r="B7" s="12" t="s">
        <v>43</v>
      </c>
      <c r="C7" s="12" t="s">
        <v>44</v>
      </c>
      <c r="D7" s="12" t="s">
        <v>68</v>
      </c>
    </row>
    <row r="8" spans="1:10" ht="15.75" thickBot="1" x14ac:dyDescent="0.3">
      <c r="B8" s="4" t="s">
        <v>54</v>
      </c>
      <c r="C8" s="4" t="s">
        <v>29</v>
      </c>
      <c r="D8" s="8">
        <v>3.0366559541638716</v>
      </c>
    </row>
    <row r="10" spans="1:10" ht="15.75" thickBot="1" x14ac:dyDescent="0.3"/>
    <row r="11" spans="1:10" x14ac:dyDescent="0.25">
      <c r="B11" s="11"/>
      <c r="C11" s="11" t="s">
        <v>74</v>
      </c>
      <c r="D11" s="11"/>
      <c r="F11" s="11" t="s">
        <v>75</v>
      </c>
      <c r="G11" s="11" t="s">
        <v>73</v>
      </c>
      <c r="I11" s="11" t="s">
        <v>78</v>
      </c>
      <c r="J11" s="11" t="s">
        <v>73</v>
      </c>
    </row>
    <row r="12" spans="1:10" ht="15.75" thickBot="1" x14ac:dyDescent="0.3">
      <c r="B12" s="12" t="s">
        <v>43</v>
      </c>
      <c r="C12" s="12" t="s">
        <v>44</v>
      </c>
      <c r="D12" s="12" t="s">
        <v>68</v>
      </c>
      <c r="F12" s="12" t="s">
        <v>76</v>
      </c>
      <c r="G12" s="12" t="s">
        <v>77</v>
      </c>
      <c r="I12" s="12" t="s">
        <v>76</v>
      </c>
      <c r="J12" s="12" t="s">
        <v>77</v>
      </c>
    </row>
    <row r="13" spans="1:10" x14ac:dyDescent="0.25">
      <c r="B13" s="14" t="s">
        <v>80</v>
      </c>
      <c r="C13" s="13"/>
      <c r="D13" s="13"/>
      <c r="F13" s="13"/>
      <c r="G13" s="13"/>
      <c r="I13" s="13"/>
      <c r="J13" s="13"/>
    </row>
    <row r="14" spans="1:10" hidden="1" outlineLevel="1" x14ac:dyDescent="0.25">
      <c r="B14" s="7" t="s">
        <v>55</v>
      </c>
      <c r="C14" s="7" t="s">
        <v>16</v>
      </c>
      <c r="D14" s="9">
        <v>0.2</v>
      </c>
      <c r="F14" s="9">
        <v>0</v>
      </c>
      <c r="G14" s="9">
        <v>3.0366559541638716</v>
      </c>
      <c r="I14" s="9">
        <v>1</v>
      </c>
      <c r="J14" s="9">
        <v>3.0366559541638716</v>
      </c>
    </row>
    <row r="15" spans="1:10" hidden="1" outlineLevel="1" x14ac:dyDescent="0.25">
      <c r="B15" s="7" t="s">
        <v>57</v>
      </c>
      <c r="C15" s="7" t="s">
        <v>17</v>
      </c>
      <c r="D15" s="9">
        <v>0.3</v>
      </c>
      <c r="F15" s="9">
        <v>0</v>
      </c>
      <c r="G15" s="9">
        <v>3.0366559541638716</v>
      </c>
      <c r="I15" s="9">
        <v>1</v>
      </c>
      <c r="J15" s="9">
        <v>3.0366559541638716</v>
      </c>
    </row>
    <row r="16" spans="1:10" ht="15.75" hidden="1" outlineLevel="1" thickBot="1" x14ac:dyDescent="0.3">
      <c r="B16" s="4" t="s">
        <v>58</v>
      </c>
      <c r="C16" s="4" t="s">
        <v>28</v>
      </c>
      <c r="D16" s="8">
        <v>0.25</v>
      </c>
      <c r="F16" s="8">
        <v>0</v>
      </c>
      <c r="G16" s="8">
        <v>3.0366559541638716</v>
      </c>
      <c r="I16" s="8">
        <v>1</v>
      </c>
      <c r="J16" s="8">
        <v>3.0366559541638716</v>
      </c>
    </row>
    <row r="17" spans="2:10" collapsed="1" x14ac:dyDescent="0.25">
      <c r="B17" s="6"/>
      <c r="C17" s="6"/>
      <c r="D17" s="10"/>
      <c r="F17" s="10"/>
      <c r="G17" s="10"/>
      <c r="I17" s="10"/>
      <c r="J1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H20" sqref="H20"/>
    </sheetView>
  </sheetViews>
  <sheetFormatPr defaultRowHeight="15" x14ac:dyDescent="0.25"/>
  <cols>
    <col min="1" max="1" width="36.28515625" bestFit="1" customWidth="1"/>
    <col min="5" max="5" width="12" bestFit="1" customWidth="1"/>
  </cols>
  <sheetData>
    <row r="1" spans="1:16" x14ac:dyDescent="0.25">
      <c r="A1" t="s">
        <v>0</v>
      </c>
      <c r="B1" t="s">
        <v>1</v>
      </c>
      <c r="I1" s="1"/>
      <c r="J1" s="1" t="s">
        <v>2</v>
      </c>
      <c r="K1" s="1" t="s">
        <v>3</v>
      </c>
      <c r="L1" s="1" t="s">
        <v>4</v>
      </c>
    </row>
    <row r="2" spans="1:16" x14ac:dyDescent="0.25">
      <c r="A2" t="s">
        <v>5</v>
      </c>
      <c r="B2" t="s">
        <v>1</v>
      </c>
      <c r="I2" s="1" t="s">
        <v>6</v>
      </c>
      <c r="J2" s="1">
        <v>56</v>
      </c>
      <c r="K2" s="1">
        <v>58</v>
      </c>
      <c r="L2" s="1">
        <v>62</v>
      </c>
      <c r="O2" t="s">
        <v>16</v>
      </c>
      <c r="P2">
        <v>0.2</v>
      </c>
    </row>
    <row r="3" spans="1:16" x14ac:dyDescent="0.25">
      <c r="A3" t="s">
        <v>7</v>
      </c>
      <c r="B3" t="s">
        <v>8</v>
      </c>
      <c r="I3" s="1" t="s">
        <v>9</v>
      </c>
      <c r="J3" s="1">
        <v>34</v>
      </c>
      <c r="K3" s="1">
        <v>37</v>
      </c>
      <c r="L3" s="1">
        <v>39</v>
      </c>
      <c r="O3" t="s">
        <v>17</v>
      </c>
      <c r="P3">
        <v>0.3</v>
      </c>
    </row>
    <row r="4" spans="1:16" x14ac:dyDescent="0.25">
      <c r="A4" t="s">
        <v>10</v>
      </c>
      <c r="B4" t="s">
        <v>11</v>
      </c>
      <c r="I4" s="1" t="s">
        <v>12</v>
      </c>
      <c r="J4" s="1">
        <v>10</v>
      </c>
      <c r="K4" s="1">
        <v>15</v>
      </c>
      <c r="L4" s="1">
        <v>17</v>
      </c>
      <c r="O4" t="s">
        <v>28</v>
      </c>
      <c r="P4">
        <v>0.25</v>
      </c>
    </row>
    <row r="5" spans="1:16" x14ac:dyDescent="0.25">
      <c r="A5" t="s">
        <v>13</v>
      </c>
      <c r="B5">
        <v>4</v>
      </c>
      <c r="I5" s="1" t="s">
        <v>14</v>
      </c>
      <c r="J5" s="1">
        <v>20</v>
      </c>
      <c r="K5" s="1">
        <v>25</v>
      </c>
      <c r="L5" s="1">
        <v>28</v>
      </c>
      <c r="O5" t="s">
        <v>29</v>
      </c>
      <c r="P5">
        <f>SQRT(SUMSQ(M11:M21)/COUNT(M11:M21))</f>
        <v>3.0366559541638716</v>
      </c>
    </row>
    <row r="6" spans="1:16" x14ac:dyDescent="0.25">
      <c r="I6" s="1" t="s">
        <v>15</v>
      </c>
      <c r="J6" s="1">
        <v>120</v>
      </c>
      <c r="K6" s="1">
        <v>135</v>
      </c>
      <c r="L6" s="1">
        <v>146</v>
      </c>
    </row>
    <row r="9" spans="1:16" ht="18" x14ac:dyDescent="0.35">
      <c r="B9" s="2"/>
      <c r="C9" s="2" t="s">
        <v>16</v>
      </c>
      <c r="D9" s="2" t="s">
        <v>17</v>
      </c>
      <c r="E9" s="2" t="s">
        <v>18</v>
      </c>
      <c r="F9" s="2" t="s">
        <v>19</v>
      </c>
      <c r="G9" s="2" t="s">
        <v>20</v>
      </c>
      <c r="H9" s="2" t="s">
        <v>21</v>
      </c>
      <c r="I9" s="2" t="s">
        <v>22</v>
      </c>
      <c r="J9" s="2" t="s">
        <v>23</v>
      </c>
      <c r="K9" s="2" t="s">
        <v>24</v>
      </c>
      <c r="L9" s="2" t="s">
        <v>25</v>
      </c>
      <c r="M9" s="2" t="s">
        <v>27</v>
      </c>
    </row>
    <row r="10" spans="1:16" x14ac:dyDescent="0.25">
      <c r="A10" s="3" t="s">
        <v>26</v>
      </c>
      <c r="B10">
        <v>1</v>
      </c>
      <c r="C10">
        <f>56/0.47</f>
        <v>119.14893617021278</v>
      </c>
      <c r="D10">
        <f>(135-120)/4</f>
        <v>3.75</v>
      </c>
      <c r="E10">
        <v>0.2</v>
      </c>
      <c r="F10">
        <v>0.3</v>
      </c>
      <c r="G10">
        <v>0.25</v>
      </c>
      <c r="H10">
        <f>J2/$J$6</f>
        <v>0.46666666666666667</v>
      </c>
      <c r="I10">
        <f>J2</f>
        <v>56</v>
      </c>
      <c r="J10">
        <f>I11</f>
        <v>34</v>
      </c>
      <c r="K10">
        <f>0</f>
        <v>0</v>
      </c>
    </row>
    <row r="11" spans="1:16" x14ac:dyDescent="0.25">
      <c r="B11">
        <v>2</v>
      </c>
      <c r="C11">
        <f>E11*(I11/H11)+(1-E11)*(C10+D10)</f>
        <v>122.31914893617022</v>
      </c>
      <c r="D11">
        <f>F11*(C11-C10)+(1-F11)*D10</f>
        <v>3.5760638297872331</v>
      </c>
      <c r="E11">
        <v>0.2</v>
      </c>
      <c r="F11">
        <v>0.3</v>
      </c>
      <c r="G11">
        <v>0.25</v>
      </c>
      <c r="H11">
        <f>J3/$J$6</f>
        <v>0.28333333333333333</v>
      </c>
      <c r="I11">
        <f t="shared" ref="I11:I13" si="0">J3</f>
        <v>34</v>
      </c>
      <c r="J11">
        <f t="shared" ref="J11:J20" si="1">I12</f>
        <v>10</v>
      </c>
      <c r="K11">
        <f>I10</f>
        <v>56</v>
      </c>
      <c r="L11">
        <f>(C10+D10)*H11</f>
        <v>34.821365248226954</v>
      </c>
      <c r="M11">
        <f>I11-L11</f>
        <v>-0.82136524822695378</v>
      </c>
    </row>
    <row r="12" spans="1:16" x14ac:dyDescent="0.25">
      <c r="B12">
        <v>3</v>
      </c>
      <c r="C12">
        <f>E12*(I12/H12)+(1-E12)*(C11+D11)</f>
        <v>124.71617021276597</v>
      </c>
      <c r="D12">
        <f>F12*(C12-C11)+(1-F12)*D11</f>
        <v>3.2223510638297883</v>
      </c>
      <c r="E12">
        <v>0.2</v>
      </c>
      <c r="F12">
        <v>0.3</v>
      </c>
      <c r="G12">
        <v>0.25</v>
      </c>
      <c r="H12">
        <f t="shared" ref="H12:H13" si="2">J4/$J$6</f>
        <v>8.3333333333333329E-2</v>
      </c>
      <c r="I12">
        <f t="shared" si="0"/>
        <v>10</v>
      </c>
      <c r="J12">
        <f t="shared" si="1"/>
        <v>20</v>
      </c>
      <c r="K12">
        <f t="shared" ref="K12:K22" si="3">I11</f>
        <v>34</v>
      </c>
      <c r="L12">
        <f>(C11+D11)*H12</f>
        <v>10.491267730496453</v>
      </c>
      <c r="M12">
        <f t="shared" ref="M12:M21" si="4">I12-L12</f>
        <v>-0.49126773049645323</v>
      </c>
    </row>
    <row r="13" spans="1:16" x14ac:dyDescent="0.25">
      <c r="B13">
        <v>4</v>
      </c>
      <c r="C13">
        <f>E13*(I13/H13)+(1-E13)*(C12+D12)</f>
        <v>126.35081702127661</v>
      </c>
      <c r="D13">
        <f>F13*(C13-C12)+(1-F13)*D12</f>
        <v>2.746039787234043</v>
      </c>
      <c r="E13">
        <v>0.2</v>
      </c>
      <c r="F13">
        <v>0.3</v>
      </c>
      <c r="G13">
        <v>0.25</v>
      </c>
      <c r="H13">
        <f t="shared" si="2"/>
        <v>0.16666666666666666</v>
      </c>
      <c r="I13">
        <f t="shared" si="0"/>
        <v>20</v>
      </c>
      <c r="J13">
        <f t="shared" si="1"/>
        <v>58</v>
      </c>
      <c r="K13">
        <f t="shared" si="3"/>
        <v>10</v>
      </c>
      <c r="L13">
        <f>(C12+D12)*H13</f>
        <v>21.323086879432626</v>
      </c>
      <c r="M13">
        <f t="shared" si="4"/>
        <v>-1.3230868794326263</v>
      </c>
    </row>
    <row r="14" spans="1:16" x14ac:dyDescent="0.25">
      <c r="B14">
        <v>5</v>
      </c>
      <c r="C14">
        <f t="shared" ref="C14:C21" si="5">E14*(I14/H14)+(1-E14)*(C13+D13)</f>
        <v>130.27748544680856</v>
      </c>
      <c r="D14">
        <f t="shared" ref="D14:D21" si="6">F14*(C14-C13)+(1-F14)*D13</f>
        <v>3.1002283787234131</v>
      </c>
      <c r="E14">
        <v>0.2</v>
      </c>
      <c r="F14">
        <v>0.3</v>
      </c>
      <c r="G14">
        <v>0.25</v>
      </c>
      <c r="H14">
        <f>K2/$K$6</f>
        <v>0.42962962962962964</v>
      </c>
      <c r="I14">
        <f>K2</f>
        <v>58</v>
      </c>
      <c r="J14">
        <f t="shared" si="1"/>
        <v>37</v>
      </c>
      <c r="K14">
        <f t="shared" si="3"/>
        <v>20</v>
      </c>
      <c r="L14">
        <f t="shared" ref="L14:L22" si="7">(C13+D13)*H14</f>
        <v>55.463834776989771</v>
      </c>
      <c r="M14">
        <f t="shared" si="4"/>
        <v>2.5361652230102294</v>
      </c>
    </row>
    <row r="15" spans="1:16" x14ac:dyDescent="0.25">
      <c r="B15">
        <v>6</v>
      </c>
      <c r="C15">
        <f t="shared" si="5"/>
        <v>132.94420416938289</v>
      </c>
      <c r="D15">
        <f t="shared" si="6"/>
        <v>2.9701754818786883</v>
      </c>
      <c r="E15">
        <v>0.2</v>
      </c>
      <c r="F15">
        <v>0.3</v>
      </c>
      <c r="G15">
        <v>0.25</v>
      </c>
      <c r="H15">
        <f>G15*(I11/C11)+(1-G15)*H11</f>
        <v>0.28199034614715601</v>
      </c>
      <c r="I15">
        <f t="shared" ref="I15:I17" si="8">K3</f>
        <v>37</v>
      </c>
      <c r="J15">
        <f t="shared" si="1"/>
        <v>15</v>
      </c>
      <c r="K15">
        <f t="shared" si="3"/>
        <v>58</v>
      </c>
      <c r="L15">
        <f t="shared" si="7"/>
        <v>37.61122768997808</v>
      </c>
      <c r="M15">
        <f t="shared" si="4"/>
        <v>-0.61122768997807952</v>
      </c>
    </row>
    <row r="16" spans="1:16" x14ac:dyDescent="0.25">
      <c r="B16">
        <v>7</v>
      </c>
      <c r="C16">
        <f t="shared" si="5"/>
        <v>145.07508894691691</v>
      </c>
      <c r="D16">
        <f t="shared" si="6"/>
        <v>5.7183882705752875</v>
      </c>
      <c r="E16">
        <v>0.2</v>
      </c>
      <c r="F16">
        <v>0.3</v>
      </c>
      <c r="G16">
        <v>0.25</v>
      </c>
      <c r="H16">
        <f t="shared" ref="H16:H22" si="9">G16*(I12/C12)+(1-G16)*H12</f>
        <v>8.2545516116594955E-2</v>
      </c>
      <c r="I16">
        <f t="shared" si="8"/>
        <v>15</v>
      </c>
      <c r="J16">
        <f t="shared" si="1"/>
        <v>25</v>
      </c>
      <c r="K16">
        <f t="shared" si="3"/>
        <v>37</v>
      </c>
      <c r="L16">
        <f t="shared" si="7"/>
        <v>11.219122615980218</v>
      </c>
      <c r="M16">
        <f t="shared" si="4"/>
        <v>3.7808773840197816</v>
      </c>
    </row>
    <row r="17" spans="2:13" x14ac:dyDescent="0.25">
      <c r="B17">
        <v>8</v>
      </c>
      <c r="C17">
        <f t="shared" si="5"/>
        <v>151.0165542915561</v>
      </c>
      <c r="D17">
        <f t="shared" si="6"/>
        <v>5.7853113927944602</v>
      </c>
      <c r="E17">
        <v>0.2</v>
      </c>
      <c r="F17">
        <v>0.3</v>
      </c>
      <c r="G17">
        <v>0.25</v>
      </c>
      <c r="H17">
        <f t="shared" si="9"/>
        <v>0.16457235986181265</v>
      </c>
      <c r="I17">
        <f t="shared" si="8"/>
        <v>25</v>
      </c>
      <c r="J17">
        <f t="shared" si="1"/>
        <v>62</v>
      </c>
      <c r="K17">
        <f t="shared" si="3"/>
        <v>15</v>
      </c>
      <c r="L17">
        <f t="shared" si="7"/>
        <v>24.816438397451172</v>
      </c>
      <c r="M17">
        <f t="shared" si="4"/>
        <v>0.18356160254882781</v>
      </c>
    </row>
    <row r="18" spans="2:13" x14ac:dyDescent="0.25">
      <c r="B18">
        <v>9</v>
      </c>
      <c r="C18">
        <f t="shared" si="5"/>
        <v>154.04435054364546</v>
      </c>
      <c r="D18">
        <f t="shared" si="6"/>
        <v>4.9580568505829303</v>
      </c>
      <c r="E18">
        <v>0.2</v>
      </c>
      <c r="F18">
        <v>0.3</v>
      </c>
      <c r="G18">
        <v>0.25</v>
      </c>
      <c r="H18">
        <f t="shared" si="9"/>
        <v>0.43352311162970358</v>
      </c>
      <c r="I18">
        <f>L2</f>
        <v>62</v>
      </c>
      <c r="J18">
        <f t="shared" si="1"/>
        <v>39</v>
      </c>
      <c r="K18">
        <f t="shared" si="3"/>
        <v>25</v>
      </c>
      <c r="L18">
        <f t="shared" si="7"/>
        <v>67.977232720822499</v>
      </c>
      <c r="M18">
        <f t="shared" si="4"/>
        <v>-5.9772327208224993</v>
      </c>
    </row>
    <row r="19" spans="2:13" x14ac:dyDescent="0.25">
      <c r="B19">
        <v>10</v>
      </c>
      <c r="C19">
        <f t="shared" si="5"/>
        <v>154.95293888805526</v>
      </c>
      <c r="D19">
        <f t="shared" si="6"/>
        <v>3.7432162987309892</v>
      </c>
      <c r="E19">
        <v>0.2</v>
      </c>
      <c r="F19">
        <v>0.3</v>
      </c>
      <c r="G19">
        <v>0.25</v>
      </c>
      <c r="H19">
        <f t="shared" si="9"/>
        <v>0.28107082100682074</v>
      </c>
      <c r="I19">
        <f t="shared" ref="I19:I21" si="10">L3</f>
        <v>39</v>
      </c>
      <c r="J19">
        <f t="shared" si="1"/>
        <v>17</v>
      </c>
      <c r="K19">
        <f t="shared" si="3"/>
        <v>62</v>
      </c>
      <c r="L19">
        <f t="shared" si="7"/>
        <v>44.690937188356756</v>
      </c>
      <c r="M19">
        <f t="shared" si="4"/>
        <v>-5.6909371883567559</v>
      </c>
    </row>
    <row r="20" spans="2:13" x14ac:dyDescent="0.25">
      <c r="B20">
        <v>11</v>
      </c>
      <c r="C20">
        <f t="shared" si="5"/>
        <v>165.69991016149316</v>
      </c>
      <c r="D20">
        <f t="shared" si="6"/>
        <v>5.8443427911430641</v>
      </c>
      <c r="E20">
        <v>0.2</v>
      </c>
      <c r="F20">
        <v>0.3</v>
      </c>
      <c r="G20">
        <v>0.25</v>
      </c>
      <c r="H20">
        <f t="shared" si="9"/>
        <v>8.7757820188182609E-2</v>
      </c>
      <c r="I20">
        <f t="shared" si="10"/>
        <v>17</v>
      </c>
      <c r="J20">
        <f t="shared" si="1"/>
        <v>28</v>
      </c>
      <c r="K20">
        <f t="shared" si="3"/>
        <v>39</v>
      </c>
      <c r="L20">
        <f t="shared" si="7"/>
        <v>13.926828651437912</v>
      </c>
      <c r="M20">
        <f t="shared" si="4"/>
        <v>3.073171348562088</v>
      </c>
    </row>
    <row r="21" spans="2:13" x14ac:dyDescent="0.25">
      <c r="B21">
        <v>12</v>
      </c>
      <c r="C21">
        <f t="shared" si="5"/>
        <v>171.21279720456272</v>
      </c>
      <c r="D21">
        <f t="shared" si="6"/>
        <v>5.7449060667210112</v>
      </c>
      <c r="E21">
        <v>0.2</v>
      </c>
      <c r="F21">
        <v>0.3</v>
      </c>
      <c r="G21">
        <v>0.25</v>
      </c>
      <c r="H21">
        <f t="shared" si="9"/>
        <v>0.16481546116075296</v>
      </c>
      <c r="I21">
        <f t="shared" si="10"/>
        <v>28</v>
      </c>
      <c r="K21">
        <f t="shared" si="3"/>
        <v>17</v>
      </c>
      <c r="L21">
        <f t="shared" si="7"/>
        <v>28.273145159865599</v>
      </c>
      <c r="M21">
        <f t="shared" si="4"/>
        <v>-0.2731451598655994</v>
      </c>
    </row>
    <row r="22" spans="2:13" x14ac:dyDescent="0.25">
      <c r="B22">
        <v>13</v>
      </c>
      <c r="E22">
        <v>0.2</v>
      </c>
      <c r="F22">
        <v>0.3</v>
      </c>
      <c r="G22">
        <v>0.25</v>
      </c>
      <c r="H22">
        <f t="shared" si="9"/>
        <v>0.42576270665577504</v>
      </c>
      <c r="K22">
        <f t="shared" si="3"/>
        <v>28</v>
      </c>
      <c r="L22" s="3">
        <f t="shared" si="7"/>
        <v>75.341990708371256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P17" sqref="P17"/>
    </sheetView>
  </sheetViews>
  <sheetFormatPr defaultRowHeight="15" x14ac:dyDescent="0.25"/>
  <cols>
    <col min="1" max="1" width="36.28515625" bestFit="1" customWidth="1"/>
  </cols>
  <sheetData>
    <row r="1" spans="1:16" x14ac:dyDescent="0.25">
      <c r="A1" t="s">
        <v>0</v>
      </c>
      <c r="B1" t="s">
        <v>1</v>
      </c>
      <c r="F1" t="s">
        <v>83</v>
      </c>
      <c r="G1" t="s">
        <v>68</v>
      </c>
      <c r="I1" s="1"/>
      <c r="J1" s="1" t="s">
        <v>2</v>
      </c>
      <c r="K1" s="1" t="s">
        <v>3</v>
      </c>
      <c r="L1" s="1" t="s">
        <v>4</v>
      </c>
    </row>
    <row r="2" spans="1:16" x14ac:dyDescent="0.25">
      <c r="A2" t="s">
        <v>5</v>
      </c>
      <c r="B2" t="s">
        <v>1</v>
      </c>
      <c r="F2" t="s">
        <v>16</v>
      </c>
      <c r="G2">
        <v>0.2</v>
      </c>
      <c r="I2" s="1" t="s">
        <v>6</v>
      </c>
      <c r="J2" s="1">
        <v>56</v>
      </c>
      <c r="K2" s="1">
        <v>58</v>
      </c>
      <c r="L2" s="1">
        <v>62</v>
      </c>
    </row>
    <row r="3" spans="1:16" x14ac:dyDescent="0.25">
      <c r="A3" t="s">
        <v>7</v>
      </c>
      <c r="B3" t="s">
        <v>8</v>
      </c>
      <c r="F3" t="s">
        <v>17</v>
      </c>
      <c r="G3">
        <v>0.3</v>
      </c>
      <c r="I3" s="1" t="s">
        <v>9</v>
      </c>
      <c r="J3" s="1">
        <v>34</v>
      </c>
      <c r="K3" s="1">
        <v>37</v>
      </c>
      <c r="L3" s="1">
        <v>39</v>
      </c>
    </row>
    <row r="4" spans="1:16" x14ac:dyDescent="0.25">
      <c r="A4" t="s">
        <v>10</v>
      </c>
      <c r="B4" t="s">
        <v>11</v>
      </c>
      <c r="F4" t="s">
        <v>28</v>
      </c>
      <c r="G4">
        <v>0.25</v>
      </c>
      <c r="I4" s="1" t="s">
        <v>12</v>
      </c>
      <c r="J4" s="1">
        <v>10</v>
      </c>
      <c r="K4" s="1">
        <v>15</v>
      </c>
      <c r="L4" s="1">
        <v>17</v>
      </c>
    </row>
    <row r="5" spans="1:16" x14ac:dyDescent="0.25">
      <c r="A5" t="s">
        <v>13</v>
      </c>
      <c r="B5">
        <v>4</v>
      </c>
      <c r="I5" s="1" t="s">
        <v>14</v>
      </c>
      <c r="J5" s="1">
        <v>20</v>
      </c>
      <c r="K5" s="1">
        <v>25</v>
      </c>
      <c r="L5" s="1">
        <v>28</v>
      </c>
      <c r="O5" t="s">
        <v>29</v>
      </c>
      <c r="P5">
        <f>SQRT(SUMSQ(M11:M21)/COUNT(M11:M21))</f>
        <v>1.3372832407489024</v>
      </c>
    </row>
    <row r="6" spans="1:16" x14ac:dyDescent="0.25">
      <c r="I6" s="1" t="s">
        <v>15</v>
      </c>
      <c r="J6" s="1">
        <v>120</v>
      </c>
      <c r="K6" s="1">
        <v>135</v>
      </c>
      <c r="L6" s="1">
        <v>146</v>
      </c>
    </row>
    <row r="8" spans="1:16" x14ac:dyDescent="0.25">
      <c r="E8" t="s">
        <v>81</v>
      </c>
      <c r="F8" t="s">
        <v>82</v>
      </c>
    </row>
    <row r="9" spans="1:16" ht="18" x14ac:dyDescent="0.35">
      <c r="B9" s="2"/>
      <c r="C9" s="2" t="s">
        <v>16</v>
      </c>
      <c r="D9" s="2" t="s">
        <v>17</v>
      </c>
      <c r="E9" s="2" t="s">
        <v>18</v>
      </c>
      <c r="F9" s="2" t="s">
        <v>19</v>
      </c>
      <c r="G9" s="2" t="s">
        <v>20</v>
      </c>
      <c r="H9" s="2" t="s">
        <v>21</v>
      </c>
      <c r="I9" s="2" t="s">
        <v>22</v>
      </c>
      <c r="J9" s="2" t="s">
        <v>23</v>
      </c>
      <c r="K9" s="2" t="s">
        <v>24</v>
      </c>
      <c r="L9" s="2" t="s">
        <v>25</v>
      </c>
      <c r="M9" s="2" t="s">
        <v>27</v>
      </c>
    </row>
    <row r="10" spans="1:16" x14ac:dyDescent="0.25">
      <c r="A10" s="3" t="s">
        <v>26</v>
      </c>
      <c r="B10">
        <v>1</v>
      </c>
      <c r="C10">
        <f>56/0.47</f>
        <v>119.14893617021278</v>
      </c>
      <c r="D10">
        <f>(135-120)/4</f>
        <v>3.75</v>
      </c>
      <c r="E10">
        <v>0.2</v>
      </c>
      <c r="F10">
        <v>0.3</v>
      </c>
      <c r="G10">
        <v>0.25</v>
      </c>
      <c r="H10">
        <f>J2/$J$6</f>
        <v>0.46666666666666667</v>
      </c>
      <c r="I10">
        <f>J2</f>
        <v>56</v>
      </c>
      <c r="J10">
        <f>I11</f>
        <v>34</v>
      </c>
      <c r="K10">
        <f>0</f>
        <v>0</v>
      </c>
    </row>
    <row r="11" spans="1:16" x14ac:dyDescent="0.25">
      <c r="B11">
        <v>2</v>
      </c>
      <c r="C11">
        <f>E11*(I11/H11)+(1-E11)*(C10+D10)</f>
        <v>122.89893617021278</v>
      </c>
      <c r="D11">
        <f>F11*(C11-C10)+(1-F11)*D10</f>
        <v>3.75</v>
      </c>
      <c r="E11">
        <v>0</v>
      </c>
      <c r="F11">
        <v>0.29179040556180891</v>
      </c>
      <c r="G11">
        <v>0.25</v>
      </c>
      <c r="H11">
        <f>J3/$J$6</f>
        <v>0.28333333333333333</v>
      </c>
      <c r="I11">
        <f t="shared" ref="I11:I13" si="0">J3</f>
        <v>34</v>
      </c>
      <c r="J11">
        <f t="shared" ref="J11:J20" si="1">I12</f>
        <v>10</v>
      </c>
      <c r="K11">
        <f>I10</f>
        <v>56</v>
      </c>
      <c r="L11">
        <f>(C10+D10)*H11</f>
        <v>34.821365248226954</v>
      </c>
      <c r="M11">
        <f>I11-L11</f>
        <v>-0.82136524822695378</v>
      </c>
    </row>
    <row r="12" spans="1:16" x14ac:dyDescent="0.25">
      <c r="B12">
        <v>3</v>
      </c>
      <c r="C12">
        <f>E12*(I12/H12)+(1-E12)*(C11+D11)</f>
        <v>126.28070605802421</v>
      </c>
      <c r="D12">
        <f>F12*(C12-C11)+(1-F12)*D11</f>
        <v>3.6358653252917281</v>
      </c>
      <c r="E12">
        <v>5.5381808873160923E-2</v>
      </c>
      <c r="F12">
        <v>0.30995475636121683</v>
      </c>
      <c r="G12">
        <v>0.25</v>
      </c>
      <c r="H12">
        <f t="shared" ref="H12:H13" si="2">J4/$J$6</f>
        <v>8.3333333333333329E-2</v>
      </c>
      <c r="I12">
        <f t="shared" si="0"/>
        <v>10</v>
      </c>
      <c r="J12">
        <f t="shared" si="1"/>
        <v>20</v>
      </c>
      <c r="K12">
        <f t="shared" ref="K12:K22" si="3">I11</f>
        <v>34</v>
      </c>
      <c r="L12">
        <f>(C11+D11)*H12</f>
        <v>10.554078014184398</v>
      </c>
      <c r="M12">
        <f t="shared" ref="M12:M21" si="4">I12-L12</f>
        <v>-0.55407801418439817</v>
      </c>
    </row>
    <row r="13" spans="1:16" x14ac:dyDescent="0.25">
      <c r="B13">
        <v>4</v>
      </c>
      <c r="C13">
        <f>E13*(I13/H13)+(1-E13)*(C12+D12)</f>
        <v>129.91657138331593</v>
      </c>
      <c r="D13">
        <f>F13*(C13-C12)+(1-F13)*D12</f>
        <v>3.635865325291725</v>
      </c>
      <c r="E13">
        <v>0</v>
      </c>
      <c r="F13">
        <v>0.27886515434922077</v>
      </c>
      <c r="G13">
        <v>0.25</v>
      </c>
      <c r="H13">
        <f t="shared" si="2"/>
        <v>0.16666666666666666</v>
      </c>
      <c r="I13">
        <f t="shared" si="0"/>
        <v>20</v>
      </c>
      <c r="J13">
        <f t="shared" si="1"/>
        <v>58</v>
      </c>
      <c r="K13">
        <f t="shared" si="3"/>
        <v>10</v>
      </c>
      <c r="L13">
        <f>(C12+D12)*H13</f>
        <v>21.652761897219321</v>
      </c>
      <c r="M13">
        <f t="shared" si="4"/>
        <v>-1.652761897219321</v>
      </c>
    </row>
    <row r="14" spans="1:16" x14ac:dyDescent="0.25">
      <c r="B14">
        <v>5</v>
      </c>
      <c r="C14">
        <f t="shared" ref="C14:C21" si="5">E14*(I14/H14)+(1-E14)*(C13+D13)</f>
        <v>133.81302085682728</v>
      </c>
      <c r="D14">
        <f t="shared" ref="D14:D21" si="6">F14*(C14-C13)+(1-F14)*D13</f>
        <v>3.635865325291725</v>
      </c>
      <c r="E14">
        <v>0.18001572005116392</v>
      </c>
      <c r="F14">
        <v>0</v>
      </c>
      <c r="G14">
        <v>0.25</v>
      </c>
      <c r="H14">
        <f>K2/$K$6</f>
        <v>0.42962962962962964</v>
      </c>
      <c r="I14">
        <f>K2</f>
        <v>58</v>
      </c>
      <c r="J14">
        <f t="shared" si="1"/>
        <v>37</v>
      </c>
      <c r="K14">
        <f t="shared" si="3"/>
        <v>20</v>
      </c>
      <c r="L14">
        <f t="shared" ref="L14:L22" si="7">(C13+D13)*H14</f>
        <v>57.378083919253655</v>
      </c>
      <c r="M14">
        <f t="shared" si="4"/>
        <v>0.6219160807463453</v>
      </c>
    </row>
    <row r="15" spans="1:16" x14ac:dyDescent="0.25">
      <c r="B15">
        <v>6</v>
      </c>
      <c r="C15">
        <f t="shared" si="5"/>
        <v>136.8268596271389</v>
      </c>
      <c r="D15">
        <f t="shared" si="6"/>
        <v>3.0138387703116223</v>
      </c>
      <c r="E15">
        <v>0.1678464480967117</v>
      </c>
      <c r="F15">
        <v>1</v>
      </c>
      <c r="G15">
        <v>1</v>
      </c>
      <c r="H15">
        <f>G15*(I11/C11)+(1-G15)*H11</f>
        <v>0.27665007574118156</v>
      </c>
      <c r="I15">
        <f t="shared" ref="I15:I17" si="8">K3</f>
        <v>37</v>
      </c>
      <c r="J15">
        <f t="shared" si="1"/>
        <v>15</v>
      </c>
      <c r="K15">
        <f t="shared" si="3"/>
        <v>58</v>
      </c>
      <c r="L15">
        <f t="shared" si="7"/>
        <v>38.025244772824266</v>
      </c>
      <c r="M15">
        <f t="shared" si="4"/>
        <v>-1.0252447728242657</v>
      </c>
    </row>
    <row r="16" spans="1:16" x14ac:dyDescent="0.25">
      <c r="B16">
        <v>7</v>
      </c>
      <c r="C16">
        <f t="shared" si="5"/>
        <v>139.84069839745052</v>
      </c>
      <c r="D16">
        <f t="shared" si="6"/>
        <v>3.0138387703116223</v>
      </c>
      <c r="E16">
        <v>0</v>
      </c>
      <c r="F16">
        <v>0.16337436262374372</v>
      </c>
      <c r="G16">
        <v>0</v>
      </c>
      <c r="H16">
        <f t="shared" ref="H16:H22" si="9">G16*(I12/C12)+(1-G16)*H12</f>
        <v>8.3333333333333329E-2</v>
      </c>
      <c r="I16">
        <f t="shared" si="8"/>
        <v>15</v>
      </c>
      <c r="J16">
        <f t="shared" si="1"/>
        <v>25</v>
      </c>
      <c r="K16">
        <f t="shared" si="3"/>
        <v>37</v>
      </c>
      <c r="L16">
        <f t="shared" si="7"/>
        <v>11.653391533120876</v>
      </c>
      <c r="M16">
        <f t="shared" si="4"/>
        <v>3.3466084668791236</v>
      </c>
    </row>
    <row r="17" spans="2:13" x14ac:dyDescent="0.25">
      <c r="B17">
        <v>8</v>
      </c>
      <c r="C17">
        <f t="shared" si="5"/>
        <v>142.85453716776215</v>
      </c>
      <c r="D17">
        <f t="shared" si="6"/>
        <v>3.0138387703116223</v>
      </c>
      <c r="E17">
        <v>0</v>
      </c>
      <c r="F17">
        <v>0.24462782538702613</v>
      </c>
      <c r="G17">
        <v>0</v>
      </c>
      <c r="H17">
        <f t="shared" si="9"/>
        <v>0.16666666666666666</v>
      </c>
      <c r="I17">
        <f t="shared" si="8"/>
        <v>25</v>
      </c>
      <c r="J17">
        <f t="shared" si="1"/>
        <v>62</v>
      </c>
      <c r="K17">
        <f t="shared" si="3"/>
        <v>15</v>
      </c>
      <c r="L17">
        <f t="shared" si="7"/>
        <v>23.809089527960356</v>
      </c>
      <c r="M17">
        <f t="shared" si="4"/>
        <v>1.1909104720396435</v>
      </c>
    </row>
    <row r="18" spans="2:13" x14ac:dyDescent="0.25">
      <c r="B18">
        <v>9</v>
      </c>
      <c r="C18">
        <f t="shared" si="5"/>
        <v>144.31034482758619</v>
      </c>
      <c r="D18">
        <f t="shared" si="6"/>
        <v>2.6619476025271513</v>
      </c>
      <c r="E18">
        <v>1</v>
      </c>
      <c r="F18">
        <v>0.22585631661382466</v>
      </c>
      <c r="G18">
        <v>0</v>
      </c>
      <c r="H18">
        <f t="shared" si="9"/>
        <v>0.42962962962962964</v>
      </c>
      <c r="I18">
        <f>L2</f>
        <v>62</v>
      </c>
      <c r="J18">
        <f t="shared" si="1"/>
        <v>39</v>
      </c>
      <c r="K18">
        <f t="shared" si="3"/>
        <v>25</v>
      </c>
      <c r="L18">
        <f t="shared" si="7"/>
        <v>62.669376328950214</v>
      </c>
      <c r="M18">
        <f t="shared" si="4"/>
        <v>-0.66937632895021437</v>
      </c>
    </row>
    <row r="19" spans="2:13" x14ac:dyDescent="0.25">
      <c r="B19">
        <v>10</v>
      </c>
      <c r="C19">
        <f t="shared" si="5"/>
        <v>146.97229243011336</v>
      </c>
      <c r="D19">
        <f t="shared" si="6"/>
        <v>2.6619476025271545</v>
      </c>
      <c r="E19">
        <v>0</v>
      </c>
      <c r="F19">
        <v>0.24187926779145197</v>
      </c>
      <c r="G19">
        <v>1</v>
      </c>
      <c r="H19">
        <f t="shared" si="9"/>
        <v>0.27041474240384628</v>
      </c>
      <c r="I19">
        <f t="shared" ref="I19:I21" si="10">L3</f>
        <v>39</v>
      </c>
      <c r="J19">
        <f t="shared" si="1"/>
        <v>17</v>
      </c>
      <c r="K19">
        <f t="shared" si="3"/>
        <v>62</v>
      </c>
      <c r="L19">
        <f t="shared" si="7"/>
        <v>39.74347459799187</v>
      </c>
      <c r="M19">
        <f t="shared" si="4"/>
        <v>-0.74347459799187021</v>
      </c>
    </row>
    <row r="20" spans="2:13" x14ac:dyDescent="0.25">
      <c r="B20">
        <v>11</v>
      </c>
      <c r="C20">
        <f t="shared" si="5"/>
        <v>155.88753067549996</v>
      </c>
      <c r="D20">
        <f t="shared" si="6"/>
        <v>6.5216786430375464</v>
      </c>
      <c r="E20">
        <v>0.70643606097115796</v>
      </c>
      <c r="F20">
        <v>0.61723199207408797</v>
      </c>
      <c r="G20">
        <v>1</v>
      </c>
      <c r="H20">
        <f t="shared" si="9"/>
        <v>0.10726491051530296</v>
      </c>
      <c r="I20">
        <f t="shared" si="10"/>
        <v>17</v>
      </c>
      <c r="J20">
        <f t="shared" si="1"/>
        <v>28</v>
      </c>
      <c r="K20">
        <f t="shared" si="3"/>
        <v>39</v>
      </c>
      <c r="L20">
        <f t="shared" si="7"/>
        <v>16.050503367126549</v>
      </c>
      <c r="M20">
        <f t="shared" si="4"/>
        <v>0.94949663287345132</v>
      </c>
    </row>
    <row r="21" spans="2:13" x14ac:dyDescent="0.25">
      <c r="B21">
        <v>12</v>
      </c>
      <c r="C21">
        <f t="shared" si="5"/>
        <v>162.40840728213584</v>
      </c>
      <c r="D21">
        <f t="shared" si="6"/>
        <v>6.5214380321170458</v>
      </c>
      <c r="E21">
        <v>0.2</v>
      </c>
      <c r="F21">
        <v>0.3</v>
      </c>
      <c r="G21">
        <v>0.68872901392862551</v>
      </c>
      <c r="H21">
        <f t="shared" si="9"/>
        <v>0.17240827355817134</v>
      </c>
      <c r="I21">
        <f t="shared" si="10"/>
        <v>28</v>
      </c>
      <c r="K21">
        <f t="shared" si="3"/>
        <v>17</v>
      </c>
      <c r="L21">
        <f t="shared" si="7"/>
        <v>28.000691388556724</v>
      </c>
      <c r="M21">
        <f t="shared" si="4"/>
        <v>-6.9138855672434829E-4</v>
      </c>
    </row>
    <row r="22" spans="2:13" x14ac:dyDescent="0.25">
      <c r="B22">
        <v>13</v>
      </c>
      <c r="E22">
        <v>0.2</v>
      </c>
      <c r="F22">
        <v>0.3</v>
      </c>
      <c r="G22">
        <v>0.25</v>
      </c>
      <c r="H22">
        <f t="shared" si="9"/>
        <v>0.42962962962962969</v>
      </c>
      <c r="K22">
        <f t="shared" si="3"/>
        <v>28</v>
      </c>
      <c r="L22" s="3">
        <f t="shared" si="7"/>
        <v>72.577266875753097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Answer Report 1</vt:lpstr>
      <vt:lpstr>Sensitivity Report 1</vt:lpstr>
      <vt:lpstr>Limits Report 1</vt:lpstr>
      <vt:lpstr>Limits Report 2</vt:lpstr>
      <vt:lpstr>Forecast-Holt Winters</vt:lpstr>
      <vt:lpstr>OptimizedForecast-Solver 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PC</dc:creator>
  <cp:lastModifiedBy>DELL PC</cp:lastModifiedBy>
  <dcterms:created xsi:type="dcterms:W3CDTF">2018-04-26T06:14:34Z</dcterms:created>
  <dcterms:modified xsi:type="dcterms:W3CDTF">2018-04-26T19:17:41Z</dcterms:modified>
</cp:coreProperties>
</file>