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561AF86D-6D26-4B92-A14E-B3ED4DF094D1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6 testing (2)" sheetId="1" r:id="rId1"/>
  </sheets>
  <calcPr calcId="191029"/>
</workbook>
</file>

<file path=xl/calcChain.xml><?xml version="1.0" encoding="utf-8"?>
<calcChain xmlns="http://schemas.openxmlformats.org/spreadsheetml/2006/main">
  <c r="CE77" i="1" l="1"/>
  <c r="CE78" i="1"/>
  <c r="CE79" i="1"/>
  <c r="CE80" i="1"/>
  <c r="CE81" i="1"/>
  <c r="CE82" i="1"/>
  <c r="CE83" i="1"/>
  <c r="CE84" i="1"/>
  <c r="CE74" i="1"/>
  <c r="BH77" i="1"/>
  <c r="BG77" i="1" s="1"/>
  <c r="BH78" i="1"/>
  <c r="BG78" i="1" s="1"/>
  <c r="BH79" i="1"/>
  <c r="BG79" i="1" s="1"/>
  <c r="BH80" i="1"/>
  <c r="BG80" i="1" s="1"/>
  <c r="BH75" i="1"/>
  <c r="BG75" i="1" s="1"/>
  <c r="BH76" i="1"/>
  <c r="BG76" i="1"/>
  <c r="BP74" i="1" l="1"/>
  <c r="CE72" i="1"/>
  <c r="BG72" i="1"/>
  <c r="CE71" i="1"/>
  <c r="BH71" i="1"/>
  <c r="CE70" i="1"/>
  <c r="BG70" i="1"/>
  <c r="CD69" i="1"/>
  <c r="BP69" i="1"/>
  <c r="CE68" i="1"/>
  <c r="CE67" i="1"/>
  <c r="BG66" i="1"/>
  <c r="BG64" i="1"/>
  <c r="BP63" i="1"/>
  <c r="BX62" i="1"/>
  <c r="BG62" i="1"/>
  <c r="CE61" i="1"/>
  <c r="CE60" i="1"/>
  <c r="BH60" i="1"/>
  <c r="BP59" i="1"/>
  <c r="CE58" i="1"/>
  <c r="BG57" i="1"/>
  <c r="BG56" i="1"/>
  <c r="CE54" i="1"/>
  <c r="CE52" i="1"/>
  <c r="BH52" i="1"/>
  <c r="CD49" i="1"/>
  <c r="BP49" i="1"/>
  <c r="BG48" i="1"/>
  <c r="CE47" i="1"/>
  <c r="BG47" i="1"/>
  <c r="BG46" i="1"/>
  <c r="BP45" i="1"/>
  <c r="CE44" i="1"/>
  <c r="CD44" i="1"/>
  <c r="CE42" i="1"/>
  <c r="CD42" i="1"/>
  <c r="BG41" i="1"/>
  <c r="CE39" i="1"/>
  <c r="CD39" i="1"/>
  <c r="CA39" i="1"/>
  <c r="BX39" i="1"/>
  <c r="CD37" i="1"/>
  <c r="BP37" i="1"/>
  <c r="BP36" i="1"/>
  <c r="CE35" i="1"/>
  <c r="CE33" i="1"/>
  <c r="CE32" i="1"/>
  <c r="CD32" i="1"/>
  <c r="BG32" i="1"/>
  <c r="BP30" i="1"/>
  <c r="CE29" i="1"/>
  <c r="CE27" i="1"/>
  <c r="BG26" i="1"/>
  <c r="BX25" i="1"/>
  <c r="BG25" i="1"/>
  <c r="BG24" i="1"/>
  <c r="BP23" i="1"/>
  <c r="CE22" i="1"/>
  <c r="BG21" i="1"/>
  <c r="BG20" i="1"/>
  <c r="BX19" i="1"/>
  <c r="BG19" i="1"/>
  <c r="BP18" i="1"/>
  <c r="CE17" i="1"/>
  <c r="CD17" i="1"/>
  <c r="CA17" i="1"/>
  <c r="BX17" i="1"/>
  <c r="CE16" i="1"/>
  <c r="CD16" i="1"/>
  <c r="BG15" i="1"/>
  <c r="CE14" i="1"/>
  <c r="BG14" i="1"/>
  <c r="BG13" i="1"/>
  <c r="CE12" i="1"/>
  <c r="CD12" i="1"/>
  <c r="CE11" i="1"/>
  <c r="CD11" i="1"/>
  <c r="CE10" i="1"/>
  <c r="CD10" i="1"/>
  <c r="CE9" i="1"/>
  <c r="BG9" i="1"/>
  <c r="BG8" i="1"/>
  <c r="BG7" i="1"/>
  <c r="CE6" i="1"/>
  <c r="CD6" i="1"/>
  <c r="BP5" i="1"/>
  <c r="CE4" i="1"/>
  <c r="CD3" i="1"/>
  <c r="BP3" i="1"/>
  <c r="CE2" i="1"/>
  <c r="BG2" i="1"/>
  <c r="P86" i="1" l="1"/>
  <c r="P85" i="1"/>
</calcChain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<sst xmlns="http://schemas.openxmlformats.org/spreadsheetml/2006/main" count="164" uniqueCount="163">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</sst>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testing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67559741080419"/>
                  <c:y val="-3.702517162471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testing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8">
                  <c:v>21.91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6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2-4740-8180-00112B00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6 testing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442679734938384"/>
                  <c:y val="-1.8081046505342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testing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64.844095999999993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70.62630399999999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80.817051509769087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6 testing (2)'!$BG$2:$BG$74</c:f>
              <c:numCache>
                <c:formatCode>General</c:formatCode>
                <c:ptCount val="73"/>
                <c:pt idx="0">
                  <c:v>73.539060000000006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20.03154</c:v>
                </c:pt>
                <c:pt idx="6">
                  <c:v>78.394935000000004</c:v>
                </c:pt>
                <c:pt idx="7">
                  <c:v>32.428800000000003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16.915335000000002</c:v>
                </c:pt>
                <c:pt idx="12">
                  <c:v>24.912750000000003</c:v>
                </c:pt>
                <c:pt idx="13">
                  <c:v>40.764015000000001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31.837650000000004</c:v>
                </c:pt>
                <c:pt idx="18">
                  <c:v>17.185575</c:v>
                </c:pt>
                <c:pt idx="19">
                  <c:v>17.531820000000003</c:v>
                </c:pt>
                <c:pt idx="20">
                  <c:v>100.7</c:v>
                </c:pt>
                <c:pt idx="21">
                  <c:v>18.25</c:v>
                </c:pt>
                <c:pt idx="22">
                  <c:v>93.469260000000006</c:v>
                </c:pt>
                <c:pt idx="23">
                  <c:v>29.641950000000001</c:v>
                </c:pt>
                <c:pt idx="24">
                  <c:v>15.96105</c:v>
                </c:pt>
                <c:pt idx="25">
                  <c:v>73.33</c:v>
                </c:pt>
                <c:pt idx="27">
                  <c:v>36.76</c:v>
                </c:pt>
                <c:pt idx="28">
                  <c:v>42.95</c:v>
                </c:pt>
                <c:pt idx="29">
                  <c:v>55.45</c:v>
                </c:pt>
                <c:pt idx="30">
                  <c:v>30.2331</c:v>
                </c:pt>
                <c:pt idx="31">
                  <c:v>33.29</c:v>
                </c:pt>
                <c:pt idx="32">
                  <c:v>18.649999999999999</c:v>
                </c:pt>
                <c:pt idx="33">
                  <c:v>48.06</c:v>
                </c:pt>
                <c:pt idx="35">
                  <c:v>30.3</c:v>
                </c:pt>
                <c:pt idx="36">
                  <c:v>28.41</c:v>
                </c:pt>
                <c:pt idx="37">
                  <c:v>52</c:v>
                </c:pt>
                <c:pt idx="38">
                  <c:v>21.47</c:v>
                </c:pt>
                <c:pt idx="39">
                  <c:v>27.868500000000001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27.328020000000002</c:v>
                </c:pt>
                <c:pt idx="45">
                  <c:v>71.10690000000001</c:v>
                </c:pt>
                <c:pt idx="46">
                  <c:v>12.067905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78.116250000000008</c:v>
                </c:pt>
                <c:pt idx="55">
                  <c:v>18.908355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22.801500000000001</c:v>
                </c:pt>
                <c:pt idx="61">
                  <c:v>21</c:v>
                </c:pt>
                <c:pt idx="62">
                  <c:v>44.657160000000005</c:v>
                </c:pt>
                <c:pt idx="63">
                  <c:v>18</c:v>
                </c:pt>
                <c:pt idx="64">
                  <c:v>14.449395000000001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51.007800000000003</c:v>
                </c:pt>
                <c:pt idx="69">
                  <c:v>68.25</c:v>
                </c:pt>
                <c:pt idx="70">
                  <c:v>23.983799999999999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0-4D1C-B8DB-69C45AD12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 (1085.5-2523)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388658367911478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testing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6 testing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B-4071-81E9-E180372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 (3.19-11.016)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5990437917252046"/>
                  <c:y val="-9.5182615902989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6 testing (2)'!$CE$2:$CE$74</c:f>
              <c:numCache>
                <c:formatCode>General</c:formatCode>
                <c:ptCount val="73"/>
                <c:pt idx="0">
                  <c:v>5.7914093078337059</c:v>
                </c:pt>
                <c:pt idx="2">
                  <c:v>4.3976493640880223</c:v>
                </c:pt>
                <c:pt idx="4">
                  <c:v>5.7706514335530876</c:v>
                </c:pt>
                <c:pt idx="7">
                  <c:v>5.0017861414443381</c:v>
                </c:pt>
                <c:pt idx="8">
                  <c:v>5.2954558630210959</c:v>
                </c:pt>
                <c:pt idx="9">
                  <c:v>6.8678079876470024</c:v>
                </c:pt>
                <c:pt idx="10">
                  <c:v>5.6060608460475558</c:v>
                </c:pt>
                <c:pt idx="12">
                  <c:v>5.7706514335530876</c:v>
                </c:pt>
                <c:pt idx="14">
                  <c:v>7.747374307341687</c:v>
                </c:pt>
                <c:pt idx="15">
                  <c:v>9.3141935784466057</c:v>
                </c:pt>
                <c:pt idx="17">
                  <c:v>8.8000000000000007</c:v>
                </c:pt>
                <c:pt idx="20">
                  <c:v>8.0001074946829487</c:v>
                </c:pt>
                <c:pt idx="23">
                  <c:v>8.43</c:v>
                </c:pt>
                <c:pt idx="25">
                  <c:v>4.1782329528053168</c:v>
                </c:pt>
                <c:pt idx="26">
                  <c:v>4.8499999999999996</c:v>
                </c:pt>
                <c:pt idx="27">
                  <c:v>5.0017861414443381</c:v>
                </c:pt>
                <c:pt idx="29">
                  <c:v>9.5</c:v>
                </c:pt>
                <c:pt idx="30">
                  <c:v>4.0740626967510067</c:v>
                </c:pt>
                <c:pt idx="31">
                  <c:v>5.0017861414443381</c:v>
                </c:pt>
                <c:pt idx="33">
                  <c:v>6.8103181368785659</c:v>
                </c:pt>
                <c:pt idx="37">
                  <c:v>10.859701560046606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8.9649680404816063</c:v>
                </c:pt>
                <c:pt idx="42">
                  <c:v>8.542042886573201</c:v>
                </c:pt>
                <c:pt idx="45">
                  <c:v>9.2668699768261078</c:v>
                </c:pt>
                <c:pt idx="50">
                  <c:v>8.6485684567666539</c:v>
                </c:pt>
                <c:pt idx="52">
                  <c:v>5.8564002285987193</c:v>
                </c:pt>
                <c:pt idx="56">
                  <c:v>5.0017861414443381</c:v>
                </c:pt>
                <c:pt idx="58">
                  <c:v>8.6485684567666539</c:v>
                </c:pt>
                <c:pt idx="59">
                  <c:v>9.5569233631103625</c:v>
                </c:pt>
                <c:pt idx="60">
                  <c:v>6.77</c:v>
                </c:pt>
                <c:pt idx="65">
                  <c:v>4.3976493640880223</c:v>
                </c:pt>
                <c:pt idx="66">
                  <c:v>7.1385746973709878</c:v>
                </c:pt>
                <c:pt idx="68">
                  <c:v>5.0017861414443381</c:v>
                </c:pt>
                <c:pt idx="69">
                  <c:v>8.6485684567666539</c:v>
                </c:pt>
                <c:pt idx="70">
                  <c:v>5.7706514335530876</c:v>
                </c:pt>
                <c:pt idx="72">
                  <c:v>7.2081814643725632</c:v>
                </c:pt>
              </c:numCache>
            </c:numRef>
          </c:xVal>
          <c:yVal>
            <c:numRef>
              <c:f>'10-fold 6 testing (2)'!$CA$2:$CA$74</c:f>
              <c:numCache>
                <c:formatCode>General</c:formatCode>
                <c:ptCount val="73"/>
                <c:pt idx="10">
                  <c:v>1.65</c:v>
                </c:pt>
                <c:pt idx="15">
                  <c:v>7.734585145743397</c:v>
                </c:pt>
                <c:pt idx="17">
                  <c:v>4.33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7">
                  <c:v>14.725929466341753</c:v>
                </c:pt>
                <c:pt idx="38">
                  <c:v>1.39</c:v>
                </c:pt>
                <c:pt idx="39">
                  <c:v>4.0199999999999996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8-486B-9AA2-A9EC5A28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578303</xdr:colOff>
      <xdr:row>83</xdr:row>
      <xdr:rowOff>56697</xdr:rowOff>
    </xdr:from>
    <xdr:to>
      <xdr:col>66</xdr:col>
      <xdr:colOff>531586</xdr:colOff>
      <xdr:row>97</xdr:row>
      <xdr:rowOff>132897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0F2A456-6EE0-4112-8234-FDAF9C58C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83</xdr:row>
      <xdr:rowOff>0</xdr:rowOff>
    </xdr:from>
    <xdr:to>
      <xdr:col>59</xdr:col>
      <xdr:colOff>565603</xdr:colOff>
      <xdr:row>97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6A0F3A-DFEA-41AB-A1BC-B08FA3F6C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68036</xdr:colOff>
      <xdr:row>82</xdr:row>
      <xdr:rowOff>158751</xdr:rowOff>
    </xdr:from>
    <xdr:to>
      <xdr:col>88</xdr:col>
      <xdr:colOff>372836</xdr:colOff>
      <xdr:row>97</xdr:row>
      <xdr:rowOff>42183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BEE1EDB9-BBE5-4A29-83D9-7B76763B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73</xdr:col>
      <xdr:colOff>396875</xdr:colOff>
      <xdr:row>83</xdr:row>
      <xdr:rowOff>0</xdr:rowOff>
    </xdr:from>
    <xdr:to>
      <xdr:col>81</xdr:col>
      <xdr:colOff>89354</xdr:colOff>
      <xdr:row>97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EDC83C3-97C5-47F2-919E-763AD9AE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86"/>
  <sheetViews>
    <sheetView tabSelected="1" topLeftCell="A24" zoomScale="84" zoomScaleNormal="84" workbookViewId="0">
      <selection activeCell="A39" sqref="A39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0.8445*BH2</f>
        <v>73.539060000000006</v>
      </c>
      <c r="BH2" s="1">
        <v>87.08</v>
      </c>
      <c r="CE2" s="4">
        <f>0.0000001*(P2)^2.4108</f>
        <v>5.7914093078337059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f>-66.91*LN(BL3)+221.9</f>
        <v>66.509037635381048</v>
      </c>
      <c r="BS3" s="1">
        <v>0.15</v>
      </c>
      <c r="BT3" s="1">
        <v>0.6</v>
      </c>
      <c r="BU3" s="1">
        <v>3.9</v>
      </c>
      <c r="BW3" s="1">
        <v>4.6500000000000004</v>
      </c>
      <c r="CD3" s="3">
        <f xml:space="preserve"> 0.0074*BW3^3.0455</f>
        <v>0.79792061894827904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E4" s="4">
        <f>0.0000001*(P4)^2.4108</f>
        <v>4.3976493640880223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f>-66.91*LN(BL5)+221.9</f>
        <v>56.476542380145929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D6" s="3">
        <f xml:space="preserve"> 0.0074*BW6^3.0455</f>
        <v>0.50443524512712246</v>
      </c>
      <c r="CE6" s="4">
        <f>0.0000001*(P6)^2.4108</f>
        <v>5.7706514335530876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0.8445*BH7</f>
        <v>20.03154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0.8445*BH8</f>
        <v>78.394935000000004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0.8445*BH9</f>
        <v>32.428800000000003</v>
      </c>
      <c r="BH9" s="1">
        <v>38.4</v>
      </c>
      <c r="CE9" s="4">
        <f>0.0000001*(P9)^2.4108</f>
        <v>5.0017861414443381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D10" s="3">
        <f xml:space="preserve"> 0.0074*BW10^3.0455</f>
        <v>0.50443524512712246</v>
      </c>
      <c r="CE10" s="4">
        <f>0.0000001*(P10)^2.4108</f>
        <v>5.2954558630210959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D11" s="3">
        <f xml:space="preserve"> 0.0074*BW11^3.0455</f>
        <v>1.7965234002862311</v>
      </c>
      <c r="CE11" s="4">
        <f>0.0000001*(P11)^2.4108</f>
        <v>6.8678079876470024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  <c r="CD12" s="3">
        <f xml:space="preserve"> 0.0074*BW12^3.0455</f>
        <v>0.53980270220661164</v>
      </c>
      <c r="CE12" s="3">
        <f xml:space="preserve"> 2.4002*LN(CA12) + 4.4041</f>
        <v>5.6060608460475558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f>0.8445*BH13</f>
        <v>16.915335000000002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f>0.8445*BH14</f>
        <v>24.912750000000003</v>
      </c>
      <c r="BH14" s="1">
        <v>29.5</v>
      </c>
      <c r="BW14" s="1">
        <v>2.9</v>
      </c>
      <c r="CE14" s="4">
        <f>0.0000001*(P14)^2.4108</f>
        <v>5.7706514335530876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f>0.8445*BH15</f>
        <v>40.764015000000001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3">
        <f xml:space="preserve"> 0.0074*BW16^3.0455</f>
        <v>1.6138527600605252</v>
      </c>
      <c r="CE16" s="4">
        <f>0.0000001*(P16)^2.4108</f>
        <v>7.747374307341687</v>
      </c>
    </row>
    <row r="17" spans="1:83" s="1" customFormat="1" x14ac:dyDescent="0.25">
      <c r="A17" s="1" t="s">
        <v>97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  <c r="BX17" s="4">
        <f xml:space="preserve"> 0.5067*EXP(CA17)^0.2671</f>
        <v>3.9991087585352605</v>
      </c>
      <c r="CA17" s="3">
        <f>1.0597*EXP(BS17)^0.6999</f>
        <v>7.734585145743397</v>
      </c>
      <c r="CD17" s="3">
        <f xml:space="preserve"> 0.0074*BW17^3.0455</f>
        <v>3.9467633231244958</v>
      </c>
      <c r="CE17" s="3">
        <f xml:space="preserve"> 2.4002*LN(CA17) + 4.4041</f>
        <v>9.3141935784466057</v>
      </c>
    </row>
    <row r="18" spans="1:83" s="1" customFormat="1" x14ac:dyDescent="0.25">
      <c r="A18" s="1" t="s">
        <v>98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3">
        <f>-66.91*LN(BL18)+221.9</f>
        <v>122.31118383074318</v>
      </c>
    </row>
    <row r="19" spans="1:83" s="1" customFormat="1" x14ac:dyDescent="0.25">
      <c r="A19" s="1" t="s">
        <v>99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3">
        <f>0.8445*BH19</f>
        <v>31.837650000000004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BX19" s="4">
        <f xml:space="preserve"> 0.5067*EXP(CA19)^0.2671</f>
        <v>1.6107611536175748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100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3">
        <f>0.8445*BH20</f>
        <v>17.185575</v>
      </c>
      <c r="BH20" s="1">
        <v>20.350000000000001</v>
      </c>
      <c r="BP20" s="1">
        <v>80.84</v>
      </c>
    </row>
    <row r="21" spans="1:83" s="1" customFormat="1" x14ac:dyDescent="0.25">
      <c r="A21" s="1" t="s">
        <v>101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3">
        <f>0.8445*BH21</f>
        <v>17.531820000000003</v>
      </c>
      <c r="BH21" s="1">
        <v>20.76</v>
      </c>
      <c r="BP21" s="1">
        <v>111.7</v>
      </c>
    </row>
    <row r="22" spans="1:83" s="1" customFormat="1" x14ac:dyDescent="0.25">
      <c r="A22" s="1" t="s">
        <v>102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  <c r="CE22" s="4">
        <f>0.0000001*(P22)^2.4108</f>
        <v>8.0001074946829487</v>
      </c>
    </row>
    <row r="23" spans="1:83" s="1" customFormat="1" x14ac:dyDescent="0.25">
      <c r="A23" s="1" t="s">
        <v>103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3">
        <f>-66.91*LN(BL23)+221.9</f>
        <v>87.530399092686878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104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3">
        <f>0.8445*BH24</f>
        <v>93.469260000000006</v>
      </c>
      <c r="BH24" s="1">
        <v>110.68</v>
      </c>
    </row>
    <row r="25" spans="1:83" s="1" customFormat="1" x14ac:dyDescent="0.25">
      <c r="A25" s="1" t="s">
        <v>105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3">
        <f>0.8445*BH25</f>
        <v>29.641950000000001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BX25" s="4">
        <f xml:space="preserve"> 0.5067*EXP(CA25)^0.2671</f>
        <v>1.6150692475570951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106</v>
      </c>
      <c r="B26" s="1">
        <v>2014</v>
      </c>
      <c r="C26" s="1">
        <v>2014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15.6</v>
      </c>
      <c r="K26" s="1">
        <v>127.2</v>
      </c>
      <c r="L26" s="1">
        <v>1400</v>
      </c>
      <c r="AO26" s="1">
        <v>3129</v>
      </c>
      <c r="AP26" s="1">
        <v>9.09</v>
      </c>
      <c r="AR26" s="1">
        <v>20.309999999999999</v>
      </c>
      <c r="BG26" s="3">
        <f>0.8445*BH26</f>
        <v>15.96105</v>
      </c>
      <c r="BH26" s="1">
        <v>18.899999999999999</v>
      </c>
      <c r="BP26" s="1">
        <v>120.2</v>
      </c>
    </row>
    <row r="27" spans="1:83" s="1" customFormat="1" x14ac:dyDescent="0.25">
      <c r="A27" s="1" t="s">
        <v>107</v>
      </c>
      <c r="B27" s="1">
        <v>2007</v>
      </c>
      <c r="C27" s="1">
        <v>2007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15.3</v>
      </c>
      <c r="K27" s="1">
        <v>123.6</v>
      </c>
      <c r="L27" s="1">
        <v>4618</v>
      </c>
      <c r="M27" s="1">
        <v>0</v>
      </c>
      <c r="N27" s="1">
        <v>1300</v>
      </c>
      <c r="O27" s="1">
        <v>87.9</v>
      </c>
      <c r="P27" s="1">
        <v>1449.4</v>
      </c>
      <c r="Q27" s="1">
        <v>1.23</v>
      </c>
      <c r="S27" s="1">
        <v>3.92</v>
      </c>
      <c r="T27" s="1">
        <v>4.8499999999999996</v>
      </c>
      <c r="U27" s="1">
        <v>0.62</v>
      </c>
      <c r="AO27" s="1">
        <v>8344</v>
      </c>
      <c r="AP27" s="1">
        <v>10.6</v>
      </c>
      <c r="AQ27" s="1">
        <v>21.4</v>
      </c>
      <c r="AR27" s="1">
        <v>73.63</v>
      </c>
      <c r="AV27" s="1">
        <v>45.67</v>
      </c>
      <c r="AW27" s="1">
        <v>48.27</v>
      </c>
      <c r="AX27" s="1">
        <v>48.34</v>
      </c>
      <c r="BE27" s="1">
        <v>2.0099999999999998</v>
      </c>
      <c r="BF27" s="1">
        <v>5.79</v>
      </c>
      <c r="BG27" s="1">
        <v>73.33</v>
      </c>
      <c r="BH27" s="1">
        <v>81.13</v>
      </c>
      <c r="CE27" s="4">
        <f>0.0000001*(P27)^2.4108</f>
        <v>4.1782329528053168</v>
      </c>
    </row>
    <row r="28" spans="1:83" s="1" customFormat="1" x14ac:dyDescent="0.25">
      <c r="A28" s="1" t="s">
        <v>108</v>
      </c>
      <c r="B28" s="1">
        <v>2005</v>
      </c>
      <c r="C28" s="1">
        <v>2006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16.5</v>
      </c>
      <c r="K28" s="1">
        <v>138</v>
      </c>
      <c r="L28" s="1">
        <v>1300</v>
      </c>
      <c r="N28" s="1">
        <v>379</v>
      </c>
      <c r="O28" s="1">
        <v>80</v>
      </c>
      <c r="P28" s="1">
        <v>1445.4</v>
      </c>
      <c r="U28" s="1">
        <v>1.33</v>
      </c>
      <c r="V28" s="1">
        <v>0.57999999999999996</v>
      </c>
      <c r="W28" s="1">
        <v>21.6</v>
      </c>
      <c r="X28" s="1">
        <v>8.98</v>
      </c>
      <c r="BN28" s="1">
        <v>31.97</v>
      </c>
      <c r="BO28" s="1">
        <v>0.74</v>
      </c>
      <c r="BP28" s="1">
        <v>110.95</v>
      </c>
      <c r="BQ28" s="1">
        <v>0.64</v>
      </c>
      <c r="BR28" s="1">
        <v>144.30000000000001</v>
      </c>
      <c r="BU28" s="1">
        <v>8.2899999999999991</v>
      </c>
      <c r="BV28" s="1">
        <v>1.1100000000000001</v>
      </c>
      <c r="BW28" s="1">
        <v>9.4</v>
      </c>
      <c r="BX28" s="1">
        <v>0.96</v>
      </c>
      <c r="CA28" s="1">
        <v>0.96</v>
      </c>
      <c r="CB28" s="1">
        <v>10.36</v>
      </c>
      <c r="CC28" s="1">
        <v>9.26</v>
      </c>
      <c r="CD28" s="1">
        <v>5.51</v>
      </c>
      <c r="CE28" s="1">
        <v>4.8499999999999996</v>
      </c>
    </row>
    <row r="29" spans="1:83" s="1" customFormat="1" x14ac:dyDescent="0.25">
      <c r="A29" s="1" t="s">
        <v>109</v>
      </c>
      <c r="B29" s="1">
        <v>2004</v>
      </c>
      <c r="C29" s="1">
        <v>2007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16.5</v>
      </c>
      <c r="K29" s="1">
        <v>138</v>
      </c>
      <c r="L29" s="1">
        <v>2200</v>
      </c>
      <c r="M29" s="1">
        <v>0</v>
      </c>
      <c r="N29" s="1">
        <v>750</v>
      </c>
      <c r="O29" s="1">
        <v>82.67</v>
      </c>
      <c r="P29" s="1">
        <v>1561.7</v>
      </c>
      <c r="Q29" s="1">
        <v>1.23</v>
      </c>
      <c r="AO29" s="1">
        <v>6996</v>
      </c>
      <c r="AP29" s="1">
        <v>8.73</v>
      </c>
      <c r="AR29" s="1">
        <v>41.88</v>
      </c>
      <c r="AV29" s="1">
        <v>45.44</v>
      </c>
      <c r="AW29" s="1">
        <v>48.15</v>
      </c>
      <c r="AX29" s="1">
        <v>46.28</v>
      </c>
      <c r="BE29" s="1">
        <v>1.66</v>
      </c>
      <c r="BF29" s="1">
        <v>5.46</v>
      </c>
      <c r="BG29" s="1">
        <v>36.76</v>
      </c>
      <c r="BH29" s="1">
        <v>43.87</v>
      </c>
      <c r="CE29" s="4">
        <f>0.0000001*(P29)^2.4108</f>
        <v>5.0017861414443381</v>
      </c>
    </row>
    <row r="30" spans="1:83" s="1" customFormat="1" x14ac:dyDescent="0.25">
      <c r="A30" s="1" t="s">
        <v>110</v>
      </c>
      <c r="B30" s="1">
        <v>2007</v>
      </c>
      <c r="C30" s="1">
        <v>2008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23</v>
      </c>
      <c r="K30" s="1">
        <v>216</v>
      </c>
      <c r="L30" s="1">
        <v>2000</v>
      </c>
      <c r="N30" s="1">
        <v>1092.4000000000001</v>
      </c>
      <c r="O30" s="1">
        <v>80</v>
      </c>
      <c r="AO30" s="1">
        <v>2770.33</v>
      </c>
      <c r="AP30" s="1">
        <v>11.5</v>
      </c>
      <c r="AR30" s="1">
        <v>28.78</v>
      </c>
      <c r="BE30" s="1">
        <v>3.27</v>
      </c>
      <c r="BF30" s="1">
        <v>6.33</v>
      </c>
      <c r="BG30" s="1">
        <v>42.95</v>
      </c>
      <c r="BH30" s="1">
        <v>52.55</v>
      </c>
      <c r="BI30" s="1">
        <v>0.36</v>
      </c>
      <c r="BJ30" s="1">
        <v>8.56</v>
      </c>
      <c r="BK30" s="1">
        <v>4.59</v>
      </c>
      <c r="BL30" s="1">
        <v>6.01</v>
      </c>
      <c r="BM30" s="1">
        <v>19.149999999999999</v>
      </c>
      <c r="BN30" s="1">
        <v>71.709999999999994</v>
      </c>
      <c r="BP30" s="3">
        <f>-66.91*LN(BL30)+221.9</f>
        <v>101.90195007471247</v>
      </c>
      <c r="BS30" s="1">
        <v>2.94</v>
      </c>
      <c r="BT30" s="1">
        <v>2.77</v>
      </c>
      <c r="BU30" s="1">
        <v>17.64</v>
      </c>
      <c r="BW30" s="1">
        <v>23.36</v>
      </c>
      <c r="BX30" s="1">
        <v>2.3199999999999998</v>
      </c>
      <c r="BY30" s="1">
        <v>1.88</v>
      </c>
      <c r="BZ30" s="1">
        <v>2.33</v>
      </c>
      <c r="CA30" s="1">
        <v>6.54</v>
      </c>
      <c r="CB30" s="1">
        <v>29.89</v>
      </c>
    </row>
    <row r="31" spans="1:83" s="1" customFormat="1" x14ac:dyDescent="0.25">
      <c r="A31" s="1" t="s">
        <v>111</v>
      </c>
      <c r="B31" s="1">
        <v>1982</v>
      </c>
      <c r="C31" s="1">
        <v>1991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</v>
      </c>
      <c r="K31" s="1">
        <v>123.6</v>
      </c>
      <c r="L31" s="1">
        <v>1581</v>
      </c>
      <c r="M31" s="1">
        <v>20.5</v>
      </c>
      <c r="N31" s="1">
        <v>65</v>
      </c>
      <c r="O31" s="1">
        <v>67.010000000000005</v>
      </c>
      <c r="P31" s="1">
        <v>1872.76</v>
      </c>
      <c r="Q31" s="1">
        <v>1.67</v>
      </c>
      <c r="AO31" s="1">
        <v>7100</v>
      </c>
      <c r="AP31" s="1">
        <v>11.3</v>
      </c>
      <c r="AR31" s="1">
        <v>71.2</v>
      </c>
      <c r="AV31" s="1">
        <v>46.2</v>
      </c>
      <c r="AW31" s="1">
        <v>48.4</v>
      </c>
      <c r="AX31" s="1">
        <v>47.6</v>
      </c>
      <c r="AY31" s="1">
        <v>40.1</v>
      </c>
      <c r="BA31" s="1">
        <v>44.8</v>
      </c>
      <c r="BE31" s="1">
        <v>2.73</v>
      </c>
      <c r="BF31" s="1">
        <v>7.5</v>
      </c>
      <c r="BG31" s="1">
        <v>55.45</v>
      </c>
      <c r="BH31" s="1">
        <v>65.680000000000007</v>
      </c>
      <c r="BI31" s="1">
        <v>0.28000000000000003</v>
      </c>
      <c r="BJ31" s="1">
        <v>11.19</v>
      </c>
      <c r="BK31" s="1">
        <v>7.48</v>
      </c>
      <c r="BM31" s="1">
        <v>18.670000000000002</v>
      </c>
      <c r="BN31" s="1">
        <v>84.35</v>
      </c>
      <c r="BP31" s="1">
        <v>101.2</v>
      </c>
      <c r="BR31" s="1">
        <v>185.55</v>
      </c>
      <c r="BS31" s="1">
        <v>3.05</v>
      </c>
      <c r="BT31" s="1">
        <v>0.79</v>
      </c>
      <c r="BU31" s="1">
        <v>4.66</v>
      </c>
      <c r="BV31" s="1">
        <v>3.3</v>
      </c>
      <c r="BW31" s="1">
        <v>11.8</v>
      </c>
      <c r="BX31" s="1">
        <v>11</v>
      </c>
      <c r="CA31" s="1">
        <v>11</v>
      </c>
      <c r="CB31" s="1">
        <v>22.8</v>
      </c>
      <c r="CC31" s="1">
        <v>14.26</v>
      </c>
      <c r="CD31" s="1">
        <v>13.3</v>
      </c>
      <c r="CE31" s="1">
        <v>9.5</v>
      </c>
    </row>
    <row r="32" spans="1:83" s="1" customFormat="1" x14ac:dyDescent="0.25">
      <c r="A32" s="1" t="s">
        <v>112</v>
      </c>
      <c r="B32" s="1">
        <v>1993</v>
      </c>
      <c r="C32" s="1">
        <v>2000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12.8</v>
      </c>
      <c r="K32" s="1">
        <v>93.6</v>
      </c>
      <c r="L32" s="1">
        <v>2678.8</v>
      </c>
      <c r="N32" s="1">
        <v>1100</v>
      </c>
      <c r="O32" s="1">
        <v>86.6</v>
      </c>
      <c r="P32" s="1">
        <v>1434.3</v>
      </c>
      <c r="Q32" s="1">
        <v>0.91</v>
      </c>
      <c r="T32" s="1">
        <v>5</v>
      </c>
      <c r="AI32" s="1">
        <v>4.49</v>
      </c>
      <c r="AL32" s="1">
        <v>0.96</v>
      </c>
      <c r="AM32" s="1">
        <v>0.68</v>
      </c>
      <c r="AN32" s="1">
        <v>0.27</v>
      </c>
      <c r="BG32" s="3">
        <f>0.8445*BH32</f>
        <v>30.2331</v>
      </c>
      <c r="BH32" s="1">
        <v>35.799999999999997</v>
      </c>
      <c r="BI32" s="1">
        <v>0.85</v>
      </c>
      <c r="BM32" s="1">
        <v>30.6</v>
      </c>
      <c r="BN32" s="1">
        <v>66.400000000000006</v>
      </c>
      <c r="BU32" s="1">
        <v>8.06</v>
      </c>
      <c r="BV32" s="1">
        <v>0.9</v>
      </c>
      <c r="BW32" s="1">
        <v>8.9600000000000009</v>
      </c>
      <c r="CD32" s="3">
        <f xml:space="preserve"> 0.0074*BW32^3.0455</f>
        <v>5.881468334665902</v>
      </c>
      <c r="CE32" s="4">
        <f>0.0000001*(P32)^2.4108</f>
        <v>4.0740626967510067</v>
      </c>
    </row>
    <row r="33" spans="1:83" s="1" customFormat="1" x14ac:dyDescent="0.25">
      <c r="A33" s="1" t="s">
        <v>113</v>
      </c>
      <c r="B33" s="1">
        <v>2004</v>
      </c>
      <c r="C33" s="1">
        <v>2007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16.5</v>
      </c>
      <c r="K33" s="1">
        <v>138</v>
      </c>
      <c r="L33" s="1">
        <v>2200</v>
      </c>
      <c r="M33" s="1">
        <v>0</v>
      </c>
      <c r="N33" s="1">
        <v>1350</v>
      </c>
      <c r="O33" s="1">
        <v>82.67</v>
      </c>
      <c r="P33" s="1">
        <v>1561.7</v>
      </c>
      <c r="Q33" s="1">
        <v>1.23</v>
      </c>
      <c r="AO33" s="1">
        <v>7050</v>
      </c>
      <c r="AP33" s="1">
        <v>8.66</v>
      </c>
      <c r="AR33" s="1">
        <v>41.53</v>
      </c>
      <c r="AV33" s="1">
        <v>45.44</v>
      </c>
      <c r="AW33" s="1">
        <v>48.15</v>
      </c>
      <c r="AX33" s="1">
        <v>46.28</v>
      </c>
      <c r="BE33" s="1">
        <v>1.45</v>
      </c>
      <c r="BF33" s="1">
        <v>4.91</v>
      </c>
      <c r="BG33" s="1">
        <v>33.29</v>
      </c>
      <c r="BH33" s="1">
        <v>39.65</v>
      </c>
      <c r="CE33" s="4">
        <f>0.0000001*(P33)^2.4108</f>
        <v>5.0017861414443381</v>
      </c>
    </row>
    <row r="34" spans="1:83" s="1" customFormat="1" x14ac:dyDescent="0.25">
      <c r="A34" s="1" t="s">
        <v>114</v>
      </c>
      <c r="B34" s="1">
        <v>2008</v>
      </c>
      <c r="C34" s="1">
        <v>2009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14.8</v>
      </c>
      <c r="K34" s="1">
        <v>117.6</v>
      </c>
      <c r="L34" s="1">
        <v>1451.4</v>
      </c>
      <c r="M34" s="1">
        <v>7</v>
      </c>
      <c r="N34" s="1">
        <v>200</v>
      </c>
      <c r="O34" s="1">
        <v>61.21</v>
      </c>
      <c r="P34" s="1">
        <v>2161.15</v>
      </c>
      <c r="Q34" s="1">
        <v>1.53</v>
      </c>
      <c r="R34" s="1">
        <v>0.48</v>
      </c>
      <c r="T34" s="1">
        <v>4.6900000000000004</v>
      </c>
      <c r="Y34" s="1">
        <v>25</v>
      </c>
      <c r="AI34" s="1">
        <v>256</v>
      </c>
      <c r="AJ34" s="1">
        <v>368</v>
      </c>
      <c r="AN34" s="1">
        <v>324</v>
      </c>
      <c r="AO34" s="1">
        <v>2400</v>
      </c>
      <c r="AP34" s="1">
        <v>10.1</v>
      </c>
      <c r="AR34" s="1">
        <v>19.23</v>
      </c>
      <c r="BE34" s="1">
        <v>0.85</v>
      </c>
      <c r="BF34" s="1">
        <v>2.3199999999999998</v>
      </c>
      <c r="BG34" s="1">
        <v>18.649999999999999</v>
      </c>
      <c r="BH34" s="1">
        <v>21.82</v>
      </c>
      <c r="BI34" s="1">
        <v>1.32</v>
      </c>
      <c r="BJ34" s="1">
        <v>16.510000000000002</v>
      </c>
      <c r="BK34" s="1">
        <v>12.25</v>
      </c>
      <c r="BM34" s="1">
        <v>28.76</v>
      </c>
      <c r="BN34" s="1">
        <v>50.58</v>
      </c>
      <c r="BV34" s="1">
        <v>2.63</v>
      </c>
    </row>
    <row r="35" spans="1:83" s="1" customFormat="1" x14ac:dyDescent="0.25">
      <c r="A35" s="1" t="s">
        <v>115</v>
      </c>
      <c r="B35" s="1">
        <v>2009</v>
      </c>
      <c r="C35" s="1">
        <v>2009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16.100000000000001</v>
      </c>
      <c r="K35" s="1">
        <v>133.19999999999999</v>
      </c>
      <c r="L35" s="1">
        <v>1457.5</v>
      </c>
      <c r="M35" s="1">
        <v>2</v>
      </c>
      <c r="N35" s="1">
        <v>132</v>
      </c>
      <c r="O35" s="1">
        <v>62</v>
      </c>
      <c r="P35" s="1">
        <v>1775</v>
      </c>
      <c r="Q35" s="1">
        <v>2.06</v>
      </c>
      <c r="AO35" s="1">
        <v>5400</v>
      </c>
      <c r="AP35" s="1">
        <v>8</v>
      </c>
      <c r="AQ35" s="1">
        <v>12.1</v>
      </c>
      <c r="AR35" s="1">
        <v>27.14</v>
      </c>
      <c r="BF35" s="1">
        <v>14.04</v>
      </c>
      <c r="BG35" s="1">
        <v>48.06</v>
      </c>
      <c r="BH35" s="1">
        <v>62.64</v>
      </c>
      <c r="CE35" s="4">
        <f>0.0000001*(P35)^2.4108</f>
        <v>6.8103181368785659</v>
      </c>
    </row>
    <row r="36" spans="1:83" s="1" customFormat="1" x14ac:dyDescent="0.25">
      <c r="A36" s="1" t="s">
        <v>116</v>
      </c>
      <c r="B36" s="1">
        <v>2005</v>
      </c>
      <c r="C36" s="1">
        <v>2005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11.3</v>
      </c>
      <c r="K36" s="1">
        <v>75.599999999999994</v>
      </c>
      <c r="L36" s="1">
        <v>3244</v>
      </c>
      <c r="M36" s="1">
        <v>425</v>
      </c>
      <c r="N36" s="1">
        <v>330</v>
      </c>
      <c r="P36" s="1">
        <v>1085.9000000000001</v>
      </c>
      <c r="Q36" s="1">
        <v>0.74</v>
      </c>
      <c r="AO36" s="1">
        <v>12500</v>
      </c>
      <c r="AP36" s="1">
        <v>3.38</v>
      </c>
      <c r="AR36" s="1">
        <v>11.19</v>
      </c>
      <c r="BH36" s="1">
        <v>11.66</v>
      </c>
      <c r="BI36" s="1">
        <v>1.51</v>
      </c>
      <c r="BJ36" s="1">
        <v>4.76</v>
      </c>
      <c r="BK36" s="1">
        <v>7.84</v>
      </c>
      <c r="BL36" s="1">
        <v>5.01</v>
      </c>
      <c r="BM36" s="1">
        <v>17.600000000000001</v>
      </c>
      <c r="BN36" s="1">
        <v>29.25</v>
      </c>
      <c r="BP36" s="3">
        <f>-66.91*LN(BL36)+221.9</f>
        <v>114.0788229208749</v>
      </c>
    </row>
    <row r="37" spans="1:83" s="1" customFormat="1" x14ac:dyDescent="0.25">
      <c r="A37" s="1" t="s">
        <v>117</v>
      </c>
      <c r="B37" s="1">
        <v>2008</v>
      </c>
      <c r="C37" s="1">
        <v>2009</v>
      </c>
      <c r="D37" s="1">
        <v>1</v>
      </c>
      <c r="E37" s="1">
        <v>0</v>
      </c>
      <c r="F37" s="1">
        <v>0</v>
      </c>
      <c r="G37" s="1">
        <v>1</v>
      </c>
      <c r="H37" s="1">
        <v>0</v>
      </c>
      <c r="I37" s="1">
        <v>1</v>
      </c>
      <c r="J37" s="1">
        <v>23</v>
      </c>
      <c r="K37" s="1">
        <v>216</v>
      </c>
      <c r="L37" s="1">
        <v>2600</v>
      </c>
      <c r="M37" s="1">
        <v>0</v>
      </c>
      <c r="N37" s="1">
        <v>1135</v>
      </c>
      <c r="O37" s="1">
        <v>81.459999999999994</v>
      </c>
      <c r="P37" s="1">
        <v>1222</v>
      </c>
      <c r="Q37" s="1">
        <v>0.66</v>
      </c>
      <c r="AO37" s="1">
        <v>3767</v>
      </c>
      <c r="AP37" s="1">
        <v>9.9</v>
      </c>
      <c r="AQ37" s="1">
        <v>13.4</v>
      </c>
      <c r="AR37" s="1">
        <v>29</v>
      </c>
      <c r="AS37" s="1">
        <v>25.1</v>
      </c>
      <c r="AT37" s="1">
        <v>6.1</v>
      </c>
      <c r="AU37" s="1">
        <v>4.5999999999999996</v>
      </c>
      <c r="BE37" s="1">
        <v>1.6</v>
      </c>
      <c r="BF37" s="1">
        <v>5.05</v>
      </c>
      <c r="BG37" s="1">
        <v>30.3</v>
      </c>
      <c r="BH37" s="1">
        <v>36.950000000000003</v>
      </c>
      <c r="BI37" s="1">
        <v>1.24</v>
      </c>
      <c r="BJ37" s="1">
        <v>3.2</v>
      </c>
      <c r="BK37" s="1">
        <v>33.549999999999997</v>
      </c>
      <c r="BL37" s="1">
        <v>8.9499999999999993</v>
      </c>
      <c r="BM37" s="1">
        <v>45.7</v>
      </c>
      <c r="BN37" s="1">
        <v>82.65</v>
      </c>
      <c r="BP37" s="3">
        <f>-66.91*LN(BL37)+221.9</f>
        <v>75.256462154692628</v>
      </c>
      <c r="BS37" s="1">
        <v>0.15</v>
      </c>
      <c r="BT37" s="1">
        <v>0.55000000000000004</v>
      </c>
      <c r="BU37" s="1">
        <v>3.45</v>
      </c>
      <c r="BW37" s="1">
        <v>4.1500000000000004</v>
      </c>
      <c r="CD37" s="3">
        <f xml:space="preserve"> 0.0074*BW37^3.0455</f>
        <v>0.56428330101361945</v>
      </c>
    </row>
    <row r="38" spans="1:83" s="1" customFormat="1" x14ac:dyDescent="0.25">
      <c r="A38" s="1" t="s">
        <v>118</v>
      </c>
      <c r="B38" s="1">
        <v>2011</v>
      </c>
      <c r="C38" s="1">
        <v>2011</v>
      </c>
      <c r="D38" s="1">
        <v>1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19.3</v>
      </c>
      <c r="K38" s="1">
        <v>171.6</v>
      </c>
      <c r="L38" s="1">
        <v>1700</v>
      </c>
      <c r="AO38" s="1">
        <v>3430</v>
      </c>
      <c r="BF38" s="1">
        <v>6.87</v>
      </c>
      <c r="BG38" s="1">
        <v>28.41</v>
      </c>
      <c r="BH38" s="1">
        <v>35.28</v>
      </c>
      <c r="BI38" s="1">
        <v>0.34</v>
      </c>
      <c r="BJ38" s="1">
        <v>5.92</v>
      </c>
      <c r="BK38" s="1">
        <v>6.16</v>
      </c>
      <c r="BM38" s="1">
        <v>12.07</v>
      </c>
      <c r="BN38" s="1">
        <v>47.35</v>
      </c>
      <c r="BP38" s="1">
        <v>96.45</v>
      </c>
      <c r="BR38" s="1">
        <v>143.80000000000001</v>
      </c>
      <c r="BV38" s="1">
        <v>1.63</v>
      </c>
    </row>
    <row r="39" spans="1:83" s="1" customFormat="1" x14ac:dyDescent="0.25">
      <c r="A39" s="1" t="s">
        <v>137</v>
      </c>
      <c r="B39" s="1">
        <v>1983</v>
      </c>
      <c r="C39" s="1">
        <v>1987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15.38</v>
      </c>
      <c r="K39" s="1">
        <v>127.08</v>
      </c>
      <c r="L39" s="1">
        <v>1487.6</v>
      </c>
      <c r="M39" s="1">
        <v>27.2</v>
      </c>
      <c r="N39" s="1">
        <v>65</v>
      </c>
      <c r="O39" s="1">
        <v>65.75</v>
      </c>
      <c r="P39" s="1">
        <v>1989.38</v>
      </c>
      <c r="Q39" s="1">
        <v>1.69</v>
      </c>
      <c r="AO39" s="1">
        <v>8000</v>
      </c>
      <c r="BE39" s="1">
        <v>21.45</v>
      </c>
      <c r="BF39" s="1">
        <v>13.75</v>
      </c>
      <c r="BG39" s="1">
        <v>52</v>
      </c>
      <c r="BH39" s="1">
        <v>87.2</v>
      </c>
      <c r="BS39" s="1">
        <v>3.76</v>
      </c>
      <c r="BT39" s="1">
        <v>1.43</v>
      </c>
      <c r="BU39" s="1">
        <v>2.74</v>
      </c>
      <c r="BV39" s="1">
        <v>7.35</v>
      </c>
      <c r="BW39" s="1">
        <v>9.11</v>
      </c>
      <c r="BX39" s="4">
        <f xml:space="preserve"> 0.5067*EXP(CA39)^0.2671</f>
        <v>25.879718539110964</v>
      </c>
      <c r="CA39" s="3">
        <f>1.0597*EXP(BS39)^0.6999</f>
        <v>14.725929466341753</v>
      </c>
      <c r="CD39" s="3">
        <f xml:space="preserve"> 0.0074*BW39^3.0455</f>
        <v>6.1864988538554897</v>
      </c>
      <c r="CE39" s="3">
        <f xml:space="preserve"> 2.4002*LN(CA39) + 4.4041</f>
        <v>10.859701560046606</v>
      </c>
    </row>
    <row r="40" spans="1:83" s="1" customFormat="1" x14ac:dyDescent="0.25">
      <c r="A40" s="1" t="s">
        <v>119</v>
      </c>
      <c r="B40" s="1">
        <v>2012</v>
      </c>
      <c r="C40" s="1">
        <v>2012</v>
      </c>
      <c r="D40" s="1">
        <v>1</v>
      </c>
      <c r="E40" s="1">
        <v>1</v>
      </c>
      <c r="F40" s="1">
        <v>1</v>
      </c>
      <c r="G40" s="1">
        <v>0</v>
      </c>
      <c r="H40" s="1">
        <v>0</v>
      </c>
      <c r="I40" s="1">
        <v>0</v>
      </c>
      <c r="J40" s="1">
        <v>17.2</v>
      </c>
      <c r="K40" s="1">
        <v>146.4</v>
      </c>
      <c r="L40" s="1">
        <v>3030</v>
      </c>
      <c r="M40" s="1">
        <v>0</v>
      </c>
      <c r="N40" s="1">
        <v>1120</v>
      </c>
      <c r="O40" s="1">
        <v>83.67</v>
      </c>
      <c r="P40" s="1">
        <v>1388.8</v>
      </c>
      <c r="Q40" s="1">
        <v>1.1000000000000001</v>
      </c>
      <c r="T40" s="1">
        <v>4.0999999999999996</v>
      </c>
      <c r="AO40" s="1">
        <v>3954</v>
      </c>
      <c r="AP40" s="1">
        <v>8.4</v>
      </c>
      <c r="AQ40" s="1">
        <v>12</v>
      </c>
      <c r="AR40" s="1">
        <v>21.91</v>
      </c>
      <c r="AV40" s="1">
        <v>47.6</v>
      </c>
      <c r="AW40" s="1">
        <v>43.5</v>
      </c>
      <c r="AX40" s="1">
        <v>49.5</v>
      </c>
      <c r="AY40" s="1">
        <v>43.4</v>
      </c>
      <c r="AZ40" s="1">
        <v>49.4</v>
      </c>
      <c r="BA40" s="1">
        <v>48.4</v>
      </c>
      <c r="BB40" s="1">
        <v>49.5</v>
      </c>
      <c r="BC40" s="1">
        <v>4.05</v>
      </c>
      <c r="BD40" s="1">
        <v>2.25</v>
      </c>
      <c r="BE40" s="1">
        <v>2.06</v>
      </c>
      <c r="BF40" s="1">
        <v>3.73</v>
      </c>
      <c r="BG40" s="1">
        <v>21.47</v>
      </c>
      <c r="BH40" s="1">
        <v>27.26</v>
      </c>
      <c r="BS40" s="1">
        <v>0.38</v>
      </c>
      <c r="BT40" s="1">
        <v>0.69</v>
      </c>
      <c r="BU40" s="1">
        <v>4.05</v>
      </c>
      <c r="BV40" s="1">
        <v>1.99</v>
      </c>
      <c r="BW40" s="1">
        <v>7.11</v>
      </c>
      <c r="BX40" s="1">
        <v>0.8</v>
      </c>
      <c r="BY40" s="1">
        <v>0.59</v>
      </c>
      <c r="CA40" s="1">
        <v>1.39</v>
      </c>
      <c r="CB40" s="1">
        <v>8.5</v>
      </c>
      <c r="CC40" s="1">
        <v>11.21</v>
      </c>
      <c r="CD40" s="1">
        <v>4.4800000000000004</v>
      </c>
      <c r="CE40" s="1">
        <v>4.0199999999999996</v>
      </c>
    </row>
    <row r="41" spans="1:83" s="1" customFormat="1" x14ac:dyDescent="0.25">
      <c r="A41" s="1" t="s">
        <v>120</v>
      </c>
      <c r="B41" s="1">
        <v>2013</v>
      </c>
      <c r="C41" s="1">
        <v>2016</v>
      </c>
      <c r="D41" s="1">
        <v>1</v>
      </c>
      <c r="E41" s="1">
        <v>3</v>
      </c>
      <c r="F41" s="1">
        <v>1</v>
      </c>
      <c r="G41" s="1">
        <v>1</v>
      </c>
      <c r="H41" s="1">
        <v>1</v>
      </c>
      <c r="I41" s="1">
        <v>1</v>
      </c>
      <c r="J41" s="1">
        <v>15.6</v>
      </c>
      <c r="K41" s="1">
        <v>129.19999999999999</v>
      </c>
      <c r="L41" s="1">
        <v>1420</v>
      </c>
      <c r="P41" s="1">
        <v>1847</v>
      </c>
      <c r="BG41" s="3">
        <f>0.8445*BH41</f>
        <v>27.868500000000001</v>
      </c>
      <c r="BH41" s="1">
        <v>33</v>
      </c>
      <c r="BM41" s="1">
        <v>24</v>
      </c>
      <c r="BN41" s="1">
        <v>57</v>
      </c>
      <c r="BP41" s="1">
        <v>66</v>
      </c>
      <c r="BR41" s="1">
        <v>123</v>
      </c>
      <c r="BW41" s="1">
        <v>5.08</v>
      </c>
      <c r="CA41" s="1">
        <v>4.0199999999999996</v>
      </c>
      <c r="CB41" s="1">
        <v>9.1</v>
      </c>
      <c r="CD41" s="1">
        <v>1.0900000000000001</v>
      </c>
      <c r="CE41" s="1">
        <v>8.01</v>
      </c>
    </row>
    <row r="42" spans="1:83" s="1" customFormat="1" x14ac:dyDescent="0.25">
      <c r="A42" s="1" t="s">
        <v>129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  <c r="CD42" s="3">
        <f xml:space="preserve"> 0.0074*BW42^3.0455</f>
        <v>4.2125290892986103</v>
      </c>
      <c r="CE42" s="4">
        <f>0.0000001*(P42)^2.4108</f>
        <v>8.9649680404816063</v>
      </c>
    </row>
    <row r="43" spans="1:83" s="1" customFormat="1" x14ac:dyDescent="0.25">
      <c r="A43" s="1" t="s">
        <v>130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131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  <c r="CD44" s="3">
        <f xml:space="preserve"> 0.0074*BW44^3.0455</f>
        <v>6.740073674898861</v>
      </c>
      <c r="CE44" s="4">
        <f>0.0000001*(P44)^2.4108</f>
        <v>8.542042886573201</v>
      </c>
    </row>
    <row r="45" spans="1:83" s="1" customFormat="1" x14ac:dyDescent="0.25">
      <c r="A45" s="1" t="s">
        <v>132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3">
        <f>-66.91*LN(BL45)+221.9</f>
        <v>154.21378299959292</v>
      </c>
    </row>
    <row r="46" spans="1:83" s="1" customFormat="1" x14ac:dyDescent="0.25">
      <c r="A46" s="1" t="s">
        <v>133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0.8445*BH46</f>
        <v>27.328020000000002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134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0.8445*BH47</f>
        <v>71.10690000000001</v>
      </c>
      <c r="BH47" s="1">
        <v>84.2</v>
      </c>
      <c r="BV47" s="1">
        <v>3.49</v>
      </c>
      <c r="CE47" s="4">
        <f t="shared" ref="CE47:CE61" si="0">0.0000001*(P47)^2.4108</f>
        <v>9.2668699768261078</v>
      </c>
    </row>
    <row r="48" spans="1:83" s="1" customFormat="1" x14ac:dyDescent="0.25">
      <c r="A48" s="1" t="s">
        <v>135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G48" s="3">
        <f>0.8445*BH48</f>
        <v>12.067905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136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>-66.91*LN(BL49)+221.9</f>
        <v>96.657716343514537</v>
      </c>
      <c r="BW49" s="1">
        <v>5.54</v>
      </c>
      <c r="CD49" s="3">
        <f xml:space="preserve"> 0.0074*BW49^3.0455</f>
        <v>1.3601622216915059</v>
      </c>
    </row>
    <row r="50" spans="1:83" s="1" customFormat="1" x14ac:dyDescent="0.25">
      <c r="A50" s="1" t="s">
        <v>155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156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157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3">
        <f>1.0688*AR52</f>
        <v>64.844095999999993</v>
      </c>
      <c r="CE52" s="4">
        <f t="shared" si="0"/>
        <v>8.6485684567666539</v>
      </c>
    </row>
    <row r="53" spans="1:83" s="1" customFormat="1" x14ac:dyDescent="0.25">
      <c r="A53" s="1" t="s">
        <v>158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159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4">
        <f t="shared" si="0"/>
        <v>5.8564002285987193</v>
      </c>
    </row>
    <row r="55" spans="1:83" s="1" customFormat="1" x14ac:dyDescent="0.25">
      <c r="A55" s="1" t="s">
        <v>160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161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0.8445*BH56</f>
        <v>78.116250000000008</v>
      </c>
      <c r="BH56" s="1">
        <v>92.5</v>
      </c>
      <c r="BV56" s="1">
        <v>2.1</v>
      </c>
    </row>
    <row r="57" spans="1:83" s="1" customFormat="1" x14ac:dyDescent="0.25">
      <c r="A57" s="1" t="s">
        <v>162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0.8445*BH57</f>
        <v>18.908355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146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4">
        <f t="shared" si="0"/>
        <v>5.0017861414443381</v>
      </c>
    </row>
    <row r="59" spans="1:83" s="1" customFormat="1" x14ac:dyDescent="0.25">
      <c r="A59" s="1" t="s">
        <v>147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3">
        <f>-66.91*LN(BL59)+221.9</f>
        <v>118.78104651383728</v>
      </c>
    </row>
    <row r="60" spans="1:83" s="1" customFormat="1" x14ac:dyDescent="0.25">
      <c r="A60" s="1" t="s">
        <v>148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3">
        <f>1.0688*AR60</f>
        <v>70.62630399999999</v>
      </c>
      <c r="CE60" s="4">
        <f t="shared" si="0"/>
        <v>8.6485684567666539</v>
      </c>
    </row>
    <row r="61" spans="1:83" s="1" customFormat="1" x14ac:dyDescent="0.25">
      <c r="A61" s="1" t="s">
        <v>149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  <c r="CE61" s="4">
        <f t="shared" si="0"/>
        <v>9.5569233631103625</v>
      </c>
    </row>
    <row r="62" spans="1:83" s="1" customFormat="1" x14ac:dyDescent="0.25">
      <c r="A62" s="1" t="s">
        <v>150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0.8445*BH62</f>
        <v>22.801500000000001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BX62" s="4">
        <f xml:space="preserve"> 0.5067*EXP(CA62)^0.2671</f>
        <v>1.1628162139603599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151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3">
        <f>-66.91*LN(BL63)+221.9</f>
        <v>159.2659933379129</v>
      </c>
      <c r="BW63" s="1">
        <v>2.86</v>
      </c>
    </row>
    <row r="64" spans="1:83" s="1" customFormat="1" x14ac:dyDescent="0.25">
      <c r="A64" s="1" t="s">
        <v>152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0.8445*BH64</f>
        <v>44.657160000000005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153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</row>
    <row r="66" spans="1:89" s="1" customFormat="1" x14ac:dyDescent="0.25">
      <c r="A66" s="1" t="s">
        <v>138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0.8445*BH66</f>
        <v>14.449395000000001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139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E67" s="4">
        <f t="shared" ref="CE67:CE72" si="1">0.0000001*(P67)^2.4108</f>
        <v>4.3976493640880223</v>
      </c>
    </row>
    <row r="68" spans="1:89" s="1" customFormat="1" x14ac:dyDescent="0.25">
      <c r="A68" s="1" t="s">
        <v>140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4">
        <f t="shared" si="1"/>
        <v>7.1385746973709878</v>
      </c>
    </row>
    <row r="69" spans="1:89" s="1" customFormat="1" x14ac:dyDescent="0.25">
      <c r="A69" s="1" t="s">
        <v>141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>-66.91*LN(BL69)+221.9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  <c r="CD69" s="3">
        <f xml:space="preserve"> 0.0074*BW69^3.0455</f>
        <v>1.4055242918656796</v>
      </c>
    </row>
    <row r="70" spans="1:89" s="1" customFormat="1" x14ac:dyDescent="0.25">
      <c r="A70" s="1" t="s">
        <v>142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0.8445*BH70</f>
        <v>51.007800000000003</v>
      </c>
      <c r="BH70" s="1">
        <v>60.4</v>
      </c>
      <c r="BW70" s="1">
        <v>2.2200000000000002</v>
      </c>
      <c r="CE70" s="4">
        <f t="shared" si="1"/>
        <v>5.0017861414443381</v>
      </c>
    </row>
    <row r="71" spans="1:89" s="1" customFormat="1" x14ac:dyDescent="0.25">
      <c r="A71" s="1" t="s">
        <v>143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BG71/0.8445</f>
        <v>80.817051509769087</v>
      </c>
      <c r="CE71" s="4">
        <f t="shared" si="1"/>
        <v>8.6485684567666539</v>
      </c>
    </row>
    <row r="72" spans="1:89" s="1" customFormat="1" x14ac:dyDescent="0.25">
      <c r="A72" s="1" t="s">
        <v>144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0.8445*BH72</f>
        <v>23.983799999999999</v>
      </c>
      <c r="BH72" s="1">
        <v>28.4</v>
      </c>
      <c r="BW72" s="1">
        <v>4.0999999999999996</v>
      </c>
      <c r="CE72" s="4">
        <f t="shared" si="1"/>
        <v>5.7706514335530876</v>
      </c>
    </row>
    <row r="73" spans="1:89" s="1" customFormat="1" x14ac:dyDescent="0.25">
      <c r="A73" s="1" t="s">
        <v>145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154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>-66.91*LN(BL74)+221.9</f>
        <v>94.629985408782062</v>
      </c>
      <c r="CE74" s="4">
        <f>0.0000001*(P74)^2.4108</f>
        <v>7.2081814643725632</v>
      </c>
    </row>
    <row r="75" spans="1:89" x14ac:dyDescent="0.25">
      <c r="A75" s="3" t="s">
        <v>121</v>
      </c>
      <c r="B75" s="3">
        <v>2014</v>
      </c>
      <c r="C75" s="3">
        <v>2014</v>
      </c>
      <c r="D75" s="3">
        <v>1</v>
      </c>
      <c r="E75" s="3">
        <v>1</v>
      </c>
      <c r="F75" s="3">
        <v>1</v>
      </c>
      <c r="G75" s="3">
        <v>1</v>
      </c>
      <c r="H75" s="3">
        <v>0</v>
      </c>
      <c r="I75" s="3">
        <v>0</v>
      </c>
      <c r="J75" s="3">
        <v>15.6</v>
      </c>
      <c r="K75" s="3">
        <v>127.2</v>
      </c>
      <c r="L75" s="3">
        <v>1400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>
        <v>3555</v>
      </c>
      <c r="AP75" s="3">
        <v>9.73</v>
      </c>
      <c r="AQ75" s="3"/>
      <c r="AR75" s="3">
        <v>26.43</v>
      </c>
      <c r="AS75" s="5"/>
      <c r="AT75" s="5"/>
      <c r="AU75" s="7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>
        <f>0.8396*BH75</f>
        <v>23.901525418799999</v>
      </c>
      <c r="BH75" s="6">
        <f>1.0771*AR75</f>
        <v>28.467752999999998</v>
      </c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K75" s="1"/>
    </row>
    <row r="76" spans="1:89" x14ac:dyDescent="0.25">
      <c r="A76" s="3" t="s">
        <v>122</v>
      </c>
      <c r="B76" s="3">
        <v>2011</v>
      </c>
      <c r="C76" s="3">
        <v>2011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13.15</v>
      </c>
      <c r="K76" s="3">
        <v>97.8</v>
      </c>
      <c r="L76" s="3">
        <v>1503</v>
      </c>
      <c r="M76" s="3"/>
      <c r="N76" s="3">
        <v>33</v>
      </c>
      <c r="O76" s="3"/>
      <c r="P76" s="3"/>
      <c r="Q76" s="3"/>
      <c r="R76" s="3"/>
      <c r="S76" s="3"/>
      <c r="T76" s="3">
        <v>4.45</v>
      </c>
      <c r="U76" s="3">
        <v>0.97</v>
      </c>
      <c r="V76" s="3"/>
      <c r="W76" s="3"/>
      <c r="X76" s="3">
        <v>382.85</v>
      </c>
      <c r="Y76" s="3"/>
      <c r="Z76" s="3">
        <v>6.1</v>
      </c>
      <c r="AA76" s="3">
        <v>0.28999999999999998</v>
      </c>
      <c r="AB76" s="3">
        <v>2</v>
      </c>
      <c r="AC76" s="3">
        <v>0.53</v>
      </c>
      <c r="AD76" s="3">
        <v>45.1</v>
      </c>
      <c r="AE76" s="3">
        <v>17.3</v>
      </c>
      <c r="AF76" s="3">
        <v>6.1</v>
      </c>
      <c r="AG76" s="3">
        <v>3.6</v>
      </c>
      <c r="AH76" s="3">
        <v>3.5</v>
      </c>
      <c r="AI76" s="3"/>
      <c r="AJ76" s="3"/>
      <c r="AK76" s="3"/>
      <c r="AL76" s="3"/>
      <c r="AM76" s="3"/>
      <c r="AN76" s="3"/>
      <c r="AO76" s="3">
        <v>3050</v>
      </c>
      <c r="AP76" s="3">
        <v>8.9</v>
      </c>
      <c r="AQ76" s="3">
        <v>13.2</v>
      </c>
      <c r="AR76" s="3">
        <v>18.97</v>
      </c>
      <c r="AS76" s="5"/>
      <c r="AT76" s="5"/>
      <c r="AU76" s="7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>
        <f>0.8396*BH76</f>
        <v>17.155200045199997</v>
      </c>
      <c r="BH76" s="6">
        <f>1.0771*AR76</f>
        <v>20.432586999999998</v>
      </c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</row>
    <row r="77" spans="1:89" x14ac:dyDescent="0.25">
      <c r="A77" s="3" t="s">
        <v>123</v>
      </c>
      <c r="B77" s="3">
        <v>2011</v>
      </c>
      <c r="C77" s="3">
        <v>2011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16.75</v>
      </c>
      <c r="K77" s="3">
        <v>141</v>
      </c>
      <c r="L77" s="3">
        <v>1590.9</v>
      </c>
      <c r="M77" s="3"/>
      <c r="N77" s="3">
        <v>500</v>
      </c>
      <c r="O77" s="3"/>
      <c r="P77" s="3">
        <v>1657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>
        <v>3000</v>
      </c>
      <c r="AP77" s="3">
        <v>9.5</v>
      </c>
      <c r="AQ77" s="3"/>
      <c r="AR77" s="3">
        <v>21.26</v>
      </c>
      <c r="AS77" s="5"/>
      <c r="AT77" s="5"/>
      <c r="AU77" s="7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>
        <f t="shared" ref="BG77:BG80" si="2">0.8396*BH77</f>
        <v>19.226122981600003</v>
      </c>
      <c r="BH77" s="6">
        <f t="shared" ref="BH77:BH80" si="3">1.0771*AR77</f>
        <v>22.899146000000002</v>
      </c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>
        <f t="shared" ref="CE77:CE82" si="4">0.5377*EXP(0.0014*P77)</f>
        <v>5.470365891782663</v>
      </c>
    </row>
    <row r="78" spans="1:89" x14ac:dyDescent="0.25">
      <c r="A78" s="3" t="s">
        <v>124</v>
      </c>
      <c r="B78" s="3">
        <v>2009</v>
      </c>
      <c r="C78" s="3">
        <v>2009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17.63</v>
      </c>
      <c r="K78" s="3">
        <v>151.6</v>
      </c>
      <c r="L78" s="3">
        <v>2057.3000000000002</v>
      </c>
      <c r="M78" s="3">
        <v>5</v>
      </c>
      <c r="N78" s="3">
        <v>125</v>
      </c>
      <c r="O78" s="3">
        <v>75.83</v>
      </c>
      <c r="P78" s="3">
        <v>1974</v>
      </c>
      <c r="Q78" s="3">
        <v>3.23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>
        <v>5293.33</v>
      </c>
      <c r="AP78" s="3">
        <v>12.33</v>
      </c>
      <c r="AQ78" s="3">
        <v>16.93</v>
      </c>
      <c r="AR78" s="3">
        <v>65.33</v>
      </c>
      <c r="AS78" s="5"/>
      <c r="AT78" s="5"/>
      <c r="AU78" s="7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>
        <f t="shared" si="2"/>
        <v>59.080085342799997</v>
      </c>
      <c r="BH78" s="6">
        <f t="shared" si="3"/>
        <v>70.366942999999992</v>
      </c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>
        <f t="shared" si="4"/>
        <v>8.5262147427220984</v>
      </c>
    </row>
    <row r="79" spans="1:89" x14ac:dyDescent="0.25">
      <c r="A79" s="3" t="s">
        <v>125</v>
      </c>
      <c r="B79" s="3">
        <v>1983</v>
      </c>
      <c r="C79" s="3">
        <v>1983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15.39</v>
      </c>
      <c r="K79" s="3">
        <v>125.4</v>
      </c>
      <c r="L79" s="3">
        <v>1928</v>
      </c>
      <c r="M79" s="3">
        <v>12</v>
      </c>
      <c r="N79" s="3">
        <v>65</v>
      </c>
      <c r="O79" s="3">
        <v>65.75</v>
      </c>
      <c r="P79" s="3">
        <v>2046.8</v>
      </c>
      <c r="Q79" s="3">
        <v>1.56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>
        <v>7200</v>
      </c>
      <c r="AP79" s="3">
        <v>9.6</v>
      </c>
      <c r="AQ79" s="3">
        <v>13.6</v>
      </c>
      <c r="AR79" s="3">
        <v>53.9</v>
      </c>
      <c r="AS79" s="5"/>
      <c r="AT79" s="5">
        <v>11.9</v>
      </c>
      <c r="AU79" s="7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>
        <f t="shared" si="2"/>
        <v>48.743557324000001</v>
      </c>
      <c r="BH79" s="6">
        <f t="shared" si="3"/>
        <v>58.055689999999998</v>
      </c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>
        <f t="shared" si="4"/>
        <v>9.4410339695638079</v>
      </c>
    </row>
    <row r="80" spans="1:89" x14ac:dyDescent="0.25">
      <c r="A80" s="3" t="s">
        <v>126</v>
      </c>
      <c r="B80" s="3">
        <v>2007</v>
      </c>
      <c r="C80" s="3">
        <v>2007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16.52</v>
      </c>
      <c r="K80" s="3">
        <v>138.19999999999999</v>
      </c>
      <c r="L80" s="3">
        <v>1234</v>
      </c>
      <c r="M80" s="3">
        <v>0</v>
      </c>
      <c r="N80" s="3">
        <v>270</v>
      </c>
      <c r="O80" s="3">
        <v>61.83</v>
      </c>
      <c r="P80" s="3">
        <v>1997</v>
      </c>
      <c r="Q80" s="3">
        <v>1.46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>
        <v>8133</v>
      </c>
      <c r="AP80" s="3">
        <v>12.7</v>
      </c>
      <c r="AQ80" s="3">
        <v>18.399999999999999</v>
      </c>
      <c r="AR80" s="3">
        <v>103.03</v>
      </c>
      <c r="AS80" s="5"/>
      <c r="AT80" s="5"/>
      <c r="AU80" s="7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>
        <f t="shared" si="2"/>
        <v>93.173445474800005</v>
      </c>
      <c r="BH80" s="6">
        <f t="shared" si="3"/>
        <v>110.973613</v>
      </c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>
        <f t="shared" si="4"/>
        <v>8.8052268451273719</v>
      </c>
    </row>
    <row r="81" spans="1:83" x14ac:dyDescent="0.25">
      <c r="A81" s="3" t="s">
        <v>127</v>
      </c>
      <c r="B81" s="3">
        <v>2008</v>
      </c>
      <c r="C81" s="3">
        <v>2008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1</v>
      </c>
      <c r="J81" s="3">
        <v>16.75</v>
      </c>
      <c r="K81" s="3">
        <v>141</v>
      </c>
      <c r="L81" s="3">
        <v>1086.5</v>
      </c>
      <c r="M81" s="3">
        <v>0</v>
      </c>
      <c r="N81" s="3">
        <v>88</v>
      </c>
      <c r="O81" s="3">
        <v>65.42</v>
      </c>
      <c r="P81" s="3">
        <v>2016.9</v>
      </c>
      <c r="Q81" s="3">
        <v>2.35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5"/>
      <c r="AT81" s="5"/>
      <c r="AU81" s="7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>
        <f t="shared" si="4"/>
        <v>9.0539896405977505</v>
      </c>
    </row>
    <row r="82" spans="1:83" x14ac:dyDescent="0.25">
      <c r="A82" s="3" t="s">
        <v>128</v>
      </c>
      <c r="B82" s="3">
        <v>2012</v>
      </c>
      <c r="C82" s="3">
        <v>2015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18.600000000000001</v>
      </c>
      <c r="K82" s="3">
        <v>163.19999999999999</v>
      </c>
      <c r="L82" s="3">
        <v>2407</v>
      </c>
      <c r="M82" s="3">
        <v>0</v>
      </c>
      <c r="N82" s="3">
        <v>1120</v>
      </c>
      <c r="O82" s="3">
        <v>83.1</v>
      </c>
      <c r="P82" s="3">
        <v>1541.15</v>
      </c>
      <c r="Q82" s="3">
        <v>1.08</v>
      </c>
      <c r="R82" s="3"/>
      <c r="S82" s="3"/>
      <c r="T82" s="3">
        <v>4.0999999999999996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>
        <v>6000</v>
      </c>
      <c r="AP82" s="3"/>
      <c r="AQ82" s="3"/>
      <c r="AR82" s="3"/>
      <c r="AS82" s="5"/>
      <c r="AT82" s="5"/>
      <c r="AU82" s="7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>
        <f t="shared" si="4"/>
        <v>4.6513407195847156</v>
      </c>
    </row>
    <row r="83" spans="1:83" x14ac:dyDescent="0.25">
      <c r="CE83">
        <f>MIN(CE2:CE75)</f>
        <v>4.0199999999999996</v>
      </c>
    </row>
    <row r="84" spans="1:83" x14ac:dyDescent="0.25">
      <c r="CE84">
        <f>MAX(CE2:CE75)</f>
        <v>10.859701560046606</v>
      </c>
    </row>
    <row r="85" spans="1:83" x14ac:dyDescent="0.25">
      <c r="P85">
        <f>MIN(P2:P74)</f>
        <v>1085.9000000000001</v>
      </c>
    </row>
    <row r="86" spans="1:83" x14ac:dyDescent="0.25">
      <c r="P86">
        <f>MAX(P2:P74)</f>
        <v>2523.9299999999998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6 testing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2020-07-27T02:41:59Z</dcterms:modified>
</cp:coreProperties>
</file>