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oRR\Desktop\"/>
    </mc:Choice>
  </mc:AlternateContent>
  <xr:revisionPtr revIDLastSave="0" documentId="13_ncr:1_{42C5BDCF-6E3D-4BB1-9625-87FF4ACEFC2A}" xr6:coauthVersionLast="47" xr6:coauthVersionMax="47" xr10:uidLastSave="{00000000-0000-0000-0000-000000000000}"/>
  <bookViews>
    <workbookView xWindow="-120" yWindow="-120" windowWidth="29040" windowHeight="15720" activeTab="3" xr2:uid="{90CF94CB-288E-4A61-8C58-A505CB7DBBE2}"/>
  </bookViews>
  <sheets>
    <sheet name="Tabla Amortizacion E1" sheetId="1" r:id="rId1"/>
    <sheet name="Tabla Amortizacion E2" sheetId="2" r:id="rId2"/>
    <sheet name="Tabla Amortizacion E3" sheetId="3" r:id="rId3"/>
    <sheet name="Tabla Amortizacion E4" sheetId="4" r:id="rId4"/>
    <sheet name="Tabla Amortizacion E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4" l="1"/>
  <c r="E4" i="5"/>
  <c r="C4" i="5"/>
  <c r="D13" i="5"/>
  <c r="B13" i="5"/>
  <c r="E12" i="5"/>
  <c r="C12" i="5"/>
  <c r="B12" i="5"/>
  <c r="I8" i="5"/>
  <c r="I9" i="5" s="1"/>
  <c r="I3" i="5"/>
  <c r="I7" i="5" s="1"/>
  <c r="E3" i="5"/>
  <c r="B4" i="5" s="1"/>
  <c r="D12" i="4"/>
  <c r="I8" i="4"/>
  <c r="I9" i="4" s="1"/>
  <c r="I3" i="4"/>
  <c r="I7" i="4" s="1"/>
  <c r="E3" i="4"/>
  <c r="B4" i="4" s="1"/>
  <c r="I9" i="3"/>
  <c r="B34" i="3"/>
  <c r="D34" i="3"/>
  <c r="C18" i="3"/>
  <c r="E18" i="3" s="1"/>
  <c r="C17" i="3"/>
  <c r="B17" i="3"/>
  <c r="C16" i="3"/>
  <c r="B16" i="3"/>
  <c r="E16" i="3"/>
  <c r="E17" i="3"/>
  <c r="B18" i="3" s="1"/>
  <c r="B4" i="2"/>
  <c r="I8" i="2"/>
  <c r="I9" i="2" s="1"/>
  <c r="I8" i="3"/>
  <c r="I7" i="3"/>
  <c r="B4" i="3"/>
  <c r="I3" i="3"/>
  <c r="E3" i="3"/>
  <c r="C6" i="2"/>
  <c r="I7" i="2"/>
  <c r="D16" i="2"/>
  <c r="E4" i="2"/>
  <c r="E3" i="2"/>
  <c r="I3" i="2"/>
  <c r="B14" i="1"/>
  <c r="D14" i="1"/>
  <c r="B13" i="1"/>
  <c r="B12" i="1"/>
  <c r="B11" i="1"/>
  <c r="B10" i="1"/>
  <c r="B9" i="1"/>
  <c r="C9" i="1"/>
  <c r="C8" i="1"/>
  <c r="E9" i="1"/>
  <c r="E8" i="1"/>
  <c r="B8" i="1"/>
  <c r="E7" i="1"/>
  <c r="C7" i="1"/>
  <c r="B7" i="1"/>
  <c r="E6" i="1"/>
  <c r="C6" i="1"/>
  <c r="B6" i="1"/>
  <c r="E5" i="1"/>
  <c r="C5" i="1"/>
  <c r="B5" i="1"/>
  <c r="E4" i="1"/>
  <c r="C4" i="1"/>
  <c r="B4" i="1"/>
  <c r="C4" i="4" l="1"/>
  <c r="E4" i="4" s="1"/>
  <c r="B19" i="3"/>
  <c r="C19" i="3" s="1"/>
  <c r="E19" i="3" s="1"/>
  <c r="C4" i="3"/>
  <c r="E4" i="3" s="1"/>
  <c r="B5" i="2"/>
  <c r="C10" i="1"/>
  <c r="E10" i="1" s="1"/>
  <c r="B5" i="5" l="1"/>
  <c r="B5" i="4"/>
  <c r="C20" i="3"/>
  <c r="E20" i="3" s="1"/>
  <c r="B20" i="3"/>
  <c r="B5" i="3"/>
  <c r="C5" i="3" s="1"/>
  <c r="E5" i="3" s="1"/>
  <c r="C5" i="2"/>
  <c r="E5" i="2" s="1"/>
  <c r="B6" i="2" s="1"/>
  <c r="C4" i="2"/>
  <c r="C11" i="1"/>
  <c r="E11" i="1" s="1"/>
  <c r="C5" i="5" l="1"/>
  <c r="E5" i="5" s="1"/>
  <c r="C5" i="4"/>
  <c r="E5" i="4" s="1"/>
  <c r="B21" i="3"/>
  <c r="C21" i="3" s="1"/>
  <c r="E21" i="3" s="1"/>
  <c r="B6" i="3"/>
  <c r="C6" i="3" s="1"/>
  <c r="E6" i="3" s="1"/>
  <c r="E6" i="2"/>
  <c r="B7" i="2" s="1"/>
  <c r="C12" i="1"/>
  <c r="E12" i="1" s="1"/>
  <c r="B6" i="5" l="1"/>
  <c r="B6" i="4"/>
  <c r="C22" i="3"/>
  <c r="E22" i="3" s="1"/>
  <c r="B22" i="3"/>
  <c r="B7" i="3"/>
  <c r="C7" i="2"/>
  <c r="E7" i="2" s="1"/>
  <c r="C13" i="1"/>
  <c r="E13" i="1" s="1"/>
  <c r="C6" i="5" l="1"/>
  <c r="E6" i="5" s="1"/>
  <c r="C6" i="4"/>
  <c r="E6" i="4" s="1"/>
  <c r="B7" i="4"/>
  <c r="C7" i="4" s="1"/>
  <c r="E7" i="4" s="1"/>
  <c r="C23" i="3"/>
  <c r="E23" i="3" s="1"/>
  <c r="B23" i="3"/>
  <c r="C7" i="3"/>
  <c r="E7" i="3" s="1"/>
  <c r="B8" i="2"/>
  <c r="C8" i="2" s="1"/>
  <c r="E8" i="2" s="1"/>
  <c r="B7" i="5" l="1"/>
  <c r="C7" i="5" s="1"/>
  <c r="E7" i="5" s="1"/>
  <c r="C8" i="4"/>
  <c r="E8" i="4" s="1"/>
  <c r="B24" i="3"/>
  <c r="C24" i="3" s="1"/>
  <c r="E24" i="3" s="1"/>
  <c r="B8" i="3"/>
  <c r="C8" i="3" s="1"/>
  <c r="E8" i="3" s="1"/>
  <c r="B9" i="2"/>
  <c r="C9" i="2" s="1"/>
  <c r="E9" i="2" s="1"/>
  <c r="B8" i="5" l="1"/>
  <c r="C8" i="5" s="1"/>
  <c r="E8" i="5" s="1"/>
  <c r="B9" i="4"/>
  <c r="C9" i="4" s="1"/>
  <c r="E9" i="4" s="1"/>
  <c r="B25" i="3"/>
  <c r="C25" i="3" s="1"/>
  <c r="E25" i="3" s="1"/>
  <c r="B9" i="3"/>
  <c r="C9" i="3" s="1"/>
  <c r="E9" i="3" s="1"/>
  <c r="B10" i="2"/>
  <c r="C10" i="2" s="1"/>
  <c r="E10" i="2" s="1"/>
  <c r="B9" i="5" l="1"/>
  <c r="C9" i="5" s="1"/>
  <c r="E9" i="5" s="1"/>
  <c r="B10" i="4"/>
  <c r="C10" i="4" s="1"/>
  <c r="E10" i="4" s="1"/>
  <c r="B26" i="3"/>
  <c r="C26" i="3" s="1"/>
  <c r="E26" i="3" s="1"/>
  <c r="B10" i="3"/>
  <c r="C10" i="3" s="1"/>
  <c r="E10" i="3" s="1"/>
  <c r="B11" i="2"/>
  <c r="C11" i="2" s="1"/>
  <c r="E11" i="2" s="1"/>
  <c r="B10" i="5" l="1"/>
  <c r="C10" i="5" s="1"/>
  <c r="E10" i="5" s="1"/>
  <c r="B11" i="4"/>
  <c r="B27" i="3"/>
  <c r="C27" i="3"/>
  <c r="E27" i="3" s="1"/>
  <c r="B11" i="3"/>
  <c r="C11" i="3" s="1"/>
  <c r="E11" i="3" s="1"/>
  <c r="B12" i="2"/>
  <c r="C12" i="2" s="1"/>
  <c r="E12" i="2" s="1"/>
  <c r="B11" i="5" l="1"/>
  <c r="C11" i="4"/>
  <c r="E11" i="4" s="1"/>
  <c r="B12" i="4"/>
  <c r="B28" i="3"/>
  <c r="C28" i="3" s="1"/>
  <c r="E28" i="3" s="1"/>
  <c r="B12" i="3"/>
  <c r="C12" i="3" s="1"/>
  <c r="E12" i="3" s="1"/>
  <c r="B13" i="2"/>
  <c r="C13" i="2" s="1"/>
  <c r="E13" i="2" s="1"/>
  <c r="C11" i="5" l="1"/>
  <c r="E11" i="5" s="1"/>
  <c r="B29" i="3"/>
  <c r="C29" i="3" s="1"/>
  <c r="E29" i="3" s="1"/>
  <c r="B13" i="3"/>
  <c r="C13" i="3" s="1"/>
  <c r="E13" i="3" s="1"/>
  <c r="B14" i="2"/>
  <c r="C14" i="2" s="1"/>
  <c r="E14" i="2" s="1"/>
  <c r="B30" i="3" l="1"/>
  <c r="C30" i="3"/>
  <c r="E30" i="3" s="1"/>
  <c r="B14" i="3"/>
  <c r="C14" i="3" s="1"/>
  <c r="E14" i="3" s="1"/>
  <c r="B15" i="2"/>
  <c r="B16" i="2" s="1"/>
  <c r="B31" i="3" l="1"/>
  <c r="C31" i="3"/>
  <c r="E31" i="3" s="1"/>
  <c r="B15" i="3"/>
  <c r="C15" i="2"/>
  <c r="E15" i="2" s="1"/>
  <c r="B32" i="3" l="1"/>
  <c r="C32" i="3"/>
  <c r="E32" i="3" s="1"/>
  <c r="C15" i="3"/>
  <c r="E15" i="3" s="1"/>
  <c r="B33" i="3" l="1"/>
  <c r="C33" i="3"/>
  <c r="E33" i="3" s="1"/>
</calcChain>
</file>

<file path=xl/sharedStrings.xml><?xml version="1.0" encoding="utf-8"?>
<sst xmlns="http://schemas.openxmlformats.org/spreadsheetml/2006/main" count="53" uniqueCount="12">
  <si>
    <t>AÑO</t>
  </si>
  <si>
    <t>INTERES</t>
  </si>
  <si>
    <t>DEUDA MAS INTERES</t>
  </si>
  <si>
    <t>PAGO A FIN DE AÑO - ANUALIDAD (a)</t>
  </si>
  <si>
    <t>DEUDA DESPUES DE PAGO</t>
  </si>
  <si>
    <t>C</t>
  </si>
  <si>
    <t>t</t>
  </si>
  <si>
    <t>n</t>
  </si>
  <si>
    <t>T</t>
  </si>
  <si>
    <t>a</t>
  </si>
  <si>
    <t>M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</si>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</sst>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lightUp">
        <bgColor rgb="FFC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/>
    <xf numFmtId="0" fontId="0" fillId="0" borderId="1" xfId="0" applyBorder="1" applyAlignment="1">
      <alignment horizontal="center" vertical="center"/>
    </xf>
    <xf numFmtId="44" fontId="0" fillId="0" borderId="1" xfId="1" applyFont="1" applyBorder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4" fontId="0" fillId="2" borderId="1" xfId="1" applyFont="1" applyFill="1" applyBorder="1"/>
    <xf numFmtId="9" fontId="2" fillId="5" borderId="1" xfId="2" applyFont="1" applyFill="1" applyBorder="1" applyAlignment="1">
      <alignment horizontal="center" vertical="center"/>
    </xf>
    <xf numFmtId="44" fontId="2" fillId="6" borderId="1" xfId="1" applyFont="1" applyFill="1" applyBorder="1"/>
    <xf numFmtId="44" fontId="0" fillId="6" borderId="1" xfId="1" applyFont="1" applyFill="1" applyBorder="1"/>
    <xf numFmtId="44" fontId="0" fillId="7" borderId="1" xfId="1" applyFont="1" applyFill="1" applyBorder="1"/>
    <xf numFmtId="0" fontId="0" fillId="7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9" fontId="2" fillId="5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0" fillId="0" borderId="1" xfId="1" applyFont="1" applyBorder="1" applyAlignment="1">
      <alignment wrapText="1"/>
    </xf>
    <xf numFmtId="44" fontId="0" fillId="2" borderId="1" xfId="1" applyFont="1" applyFill="1" applyBorder="1" applyAlignment="1">
      <alignment wrapText="1"/>
    </xf>
    <xf numFmtId="0" fontId="0" fillId="7" borderId="1" xfId="0" applyFill="1" applyBorder="1" applyAlignment="1">
      <alignment horizontal="center" vertical="center" wrapText="1"/>
    </xf>
    <xf numFmtId="44" fontId="0" fillId="6" borderId="1" xfId="1" applyFont="1" applyFill="1" applyBorder="1" applyAlignment="1">
      <alignment wrapText="1"/>
    </xf>
    <xf numFmtId="44" fontId="0" fillId="7" borderId="1" xfId="1" applyFont="1" applyFill="1" applyBorder="1" applyAlignment="1">
      <alignment wrapText="1"/>
    </xf>
    <xf numFmtId="44" fontId="2" fillId="6" borderId="1" xfId="1" applyFont="1" applyFill="1" applyBorder="1" applyAlignment="1">
      <alignment wrapText="1"/>
    </xf>
    <xf numFmtId="44" fontId="0" fillId="0" borderId="1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44" fontId="0" fillId="0" borderId="1" xfId="1" applyNumberFormat="1" applyFont="1" applyBorder="1"/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4" fontId="0" fillId="0" borderId="0" xfId="1" applyFont="1" applyFill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D210-2A9A-457D-A7DE-CA71736A176B}">
  <dimension ref="A1:E28"/>
  <sheetViews>
    <sheetView workbookViewId="0">
      <selection activeCell="D4" sqref="D4"/>
    </sheetView>
  </sheetViews>
  <sheetFormatPr baseColWidth="10" defaultRowHeight="15" x14ac:dyDescent="0.25"/>
  <cols>
    <col min="1" max="1" width="8.140625" customWidth="1"/>
    <col min="2" max="2" width="12.5703125" bestFit="1" customWidth="1"/>
    <col min="3" max="3" width="20" customWidth="1"/>
    <col min="4" max="4" width="26.85546875" customWidth="1"/>
    <col min="5" max="5" width="15.85546875" customWidth="1"/>
  </cols>
  <sheetData>
    <row r="1" spans="1:5" x14ac:dyDescent="0.25">
      <c r="A1" s="30" t="s">
        <v>0</v>
      </c>
      <c r="B1" s="6" t="s">
        <v>1</v>
      </c>
      <c r="C1" s="31" t="s">
        <v>2</v>
      </c>
      <c r="D1" s="32" t="s">
        <v>3</v>
      </c>
      <c r="E1" s="32" t="s">
        <v>4</v>
      </c>
    </row>
    <row r="2" spans="1:5" x14ac:dyDescent="0.25">
      <c r="A2" s="30"/>
      <c r="B2" s="8">
        <v>0.05</v>
      </c>
      <c r="C2" s="31"/>
      <c r="D2" s="32"/>
      <c r="E2" s="32"/>
    </row>
    <row r="3" spans="1:5" x14ac:dyDescent="0.25">
      <c r="A3" s="5">
        <v>0</v>
      </c>
      <c r="B3" s="4"/>
      <c r="C3" s="4"/>
      <c r="D3" s="4"/>
      <c r="E3" s="4">
        <v>400000</v>
      </c>
    </row>
    <row r="4" spans="1:5" x14ac:dyDescent="0.25">
      <c r="A4" s="5">
        <v>1</v>
      </c>
      <c r="B4" s="4">
        <f>E3*B2</f>
        <v>20000</v>
      </c>
      <c r="C4" s="4">
        <f t="shared" ref="C4:C13" si="0">E3+B4</f>
        <v>420000</v>
      </c>
      <c r="D4" s="7">
        <v>51801.83</v>
      </c>
      <c r="E4" s="4">
        <f t="shared" ref="E4:E13" si="1">C4-D4</f>
        <v>368198.17</v>
      </c>
    </row>
    <row r="5" spans="1:5" x14ac:dyDescent="0.25">
      <c r="A5" s="5">
        <v>2</v>
      </c>
      <c r="B5" s="4">
        <f>E4*B2</f>
        <v>18409.908500000001</v>
      </c>
      <c r="C5" s="4">
        <f t="shared" si="0"/>
        <v>386608.0785</v>
      </c>
      <c r="D5" s="7">
        <v>51801.83</v>
      </c>
      <c r="E5" s="4">
        <f t="shared" si="1"/>
        <v>334806.24849999999</v>
      </c>
    </row>
    <row r="6" spans="1:5" x14ac:dyDescent="0.25">
      <c r="A6" s="5">
        <v>3</v>
      </c>
      <c r="B6" s="4">
        <f>E5*B2</f>
        <v>16740.312425</v>
      </c>
      <c r="C6" s="4">
        <f t="shared" si="0"/>
        <v>351546.560925</v>
      </c>
      <c r="D6" s="7">
        <v>51801.83</v>
      </c>
      <c r="E6" s="4">
        <f t="shared" si="1"/>
        <v>299744.73092499998</v>
      </c>
    </row>
    <row r="7" spans="1:5" x14ac:dyDescent="0.25">
      <c r="A7" s="5">
        <v>4</v>
      </c>
      <c r="B7" s="4">
        <f>E6*B2</f>
        <v>14987.23654625</v>
      </c>
      <c r="C7" s="4">
        <f t="shared" si="0"/>
        <v>314731.96747124998</v>
      </c>
      <c r="D7" s="7">
        <v>51801.83</v>
      </c>
      <c r="E7" s="4">
        <f t="shared" si="1"/>
        <v>262930.13747124997</v>
      </c>
    </row>
    <row r="8" spans="1:5" x14ac:dyDescent="0.25">
      <c r="A8" s="5">
        <v>5</v>
      </c>
      <c r="B8" s="4">
        <f>E7*B2</f>
        <v>13146.506873562499</v>
      </c>
      <c r="C8" s="4">
        <f t="shared" si="0"/>
        <v>276076.64434481249</v>
      </c>
      <c r="D8" s="7">
        <v>51801.83</v>
      </c>
      <c r="E8" s="4">
        <f t="shared" si="1"/>
        <v>224274.81434481248</v>
      </c>
    </row>
    <row r="9" spans="1:5" x14ac:dyDescent="0.25">
      <c r="A9" s="5">
        <v>6</v>
      </c>
      <c r="B9" s="4">
        <f>E8*B2</f>
        <v>11213.740717240624</v>
      </c>
      <c r="C9" s="4">
        <f t="shared" si="0"/>
        <v>235488.55506205308</v>
      </c>
      <c r="D9" s="7">
        <v>51801.83</v>
      </c>
      <c r="E9" s="4">
        <f t="shared" si="1"/>
        <v>183686.72506205307</v>
      </c>
    </row>
    <row r="10" spans="1:5" x14ac:dyDescent="0.25">
      <c r="A10" s="5">
        <v>7</v>
      </c>
      <c r="B10" s="4">
        <f>E9*B2</f>
        <v>9184.3362531026542</v>
      </c>
      <c r="C10" s="4">
        <f t="shared" si="0"/>
        <v>192871.06131515573</v>
      </c>
      <c r="D10" s="7">
        <v>51801.83</v>
      </c>
      <c r="E10" s="4">
        <f t="shared" si="1"/>
        <v>141069.23131515575</v>
      </c>
    </row>
    <row r="11" spans="1:5" x14ac:dyDescent="0.25">
      <c r="A11" s="5">
        <v>8</v>
      </c>
      <c r="B11" s="4">
        <f>E10*B2</f>
        <v>7053.4615657577879</v>
      </c>
      <c r="C11" s="4">
        <f t="shared" si="0"/>
        <v>148122.69288091353</v>
      </c>
      <c r="D11" s="7">
        <v>51801.83</v>
      </c>
      <c r="E11" s="4">
        <f t="shared" si="1"/>
        <v>96320.862880913526</v>
      </c>
    </row>
    <row r="12" spans="1:5" x14ac:dyDescent="0.25">
      <c r="A12" s="5">
        <v>9</v>
      </c>
      <c r="B12" s="4">
        <f>E11*B2</f>
        <v>4816.0431440456769</v>
      </c>
      <c r="C12" s="4">
        <f t="shared" si="0"/>
        <v>101136.9060249592</v>
      </c>
      <c r="D12" s="7">
        <v>51801.83</v>
      </c>
      <c r="E12" s="4">
        <f t="shared" si="1"/>
        <v>49335.076024959199</v>
      </c>
    </row>
    <row r="13" spans="1:5" x14ac:dyDescent="0.25">
      <c r="A13" s="5">
        <v>10</v>
      </c>
      <c r="B13" s="4">
        <f>E12*B2</f>
        <v>2466.7538012479599</v>
      </c>
      <c r="C13" s="4">
        <f t="shared" si="0"/>
        <v>51801.829826207162</v>
      </c>
      <c r="D13" s="7">
        <v>51801.83</v>
      </c>
      <c r="E13" s="4">
        <f t="shared" si="1"/>
        <v>-1.7379283963236958E-4</v>
      </c>
    </row>
    <row r="14" spans="1:5" x14ac:dyDescent="0.25">
      <c r="A14" s="12"/>
      <c r="B14" s="10">
        <f>SUM(B4:B13)</f>
        <v>118018.29982620719</v>
      </c>
      <c r="C14" s="11"/>
      <c r="D14" s="9">
        <f>SUM(D4:D13)</f>
        <v>518018.3000000001</v>
      </c>
      <c r="E14" s="11"/>
    </row>
    <row r="15" spans="1:5" x14ac:dyDescent="0.25">
      <c r="A15" s="1"/>
      <c r="B15" s="2"/>
      <c r="C15" s="2"/>
      <c r="D15" s="2"/>
      <c r="E15" s="2"/>
    </row>
    <row r="16" spans="1:5" x14ac:dyDescent="0.25">
      <c r="A16" s="1"/>
      <c r="B16" s="2"/>
      <c r="C16" s="2"/>
      <c r="D16" s="2"/>
      <c r="E16" s="2"/>
    </row>
    <row r="17" spans="1:5" x14ac:dyDescent="0.25">
      <c r="A17" s="1"/>
      <c r="B17" s="2"/>
      <c r="C17" s="2"/>
      <c r="D17" s="2"/>
      <c r="E17" s="2"/>
    </row>
    <row r="18" spans="1:5" x14ac:dyDescent="0.25">
      <c r="A18" s="1"/>
      <c r="B18" s="2"/>
      <c r="C18" s="2"/>
      <c r="D18" s="2"/>
      <c r="E18" s="2"/>
    </row>
    <row r="19" spans="1:5" x14ac:dyDescent="0.25">
      <c r="A19" s="1"/>
      <c r="B19" s="2"/>
      <c r="C19" s="2"/>
      <c r="D19" s="2"/>
      <c r="E19" s="2"/>
    </row>
    <row r="20" spans="1:5" x14ac:dyDescent="0.25">
      <c r="A20" s="1"/>
      <c r="B20" s="2"/>
      <c r="C20" s="2"/>
      <c r="D20" s="2"/>
      <c r="E20" s="2"/>
    </row>
    <row r="21" spans="1:5" x14ac:dyDescent="0.25">
      <c r="A21" s="1"/>
      <c r="B21" s="2"/>
      <c r="C21" s="2"/>
      <c r="D21" s="2"/>
      <c r="E21" s="2"/>
    </row>
    <row r="22" spans="1:5" x14ac:dyDescent="0.25">
      <c r="A22" s="1"/>
      <c r="B22" s="2"/>
      <c r="C22" s="2"/>
      <c r="D22" s="2"/>
      <c r="E22" s="2"/>
    </row>
    <row r="23" spans="1:5" x14ac:dyDescent="0.25">
      <c r="A23" s="1"/>
      <c r="B23" s="2"/>
      <c r="C23" s="2"/>
      <c r="D23" s="2"/>
      <c r="E23" s="2"/>
    </row>
    <row r="24" spans="1:5" x14ac:dyDescent="0.25">
      <c r="A24" s="1"/>
      <c r="B24" s="2"/>
      <c r="C24" s="2"/>
      <c r="D24" s="2"/>
      <c r="E24" s="2"/>
    </row>
    <row r="25" spans="1:5" x14ac:dyDescent="0.25">
      <c r="A25" s="1"/>
      <c r="B25" s="2"/>
      <c r="C25" s="2"/>
      <c r="D25" s="2"/>
      <c r="E25" s="2"/>
    </row>
    <row r="26" spans="1:5" x14ac:dyDescent="0.25">
      <c r="A26" s="1"/>
      <c r="B26" s="2"/>
      <c r="C26" s="2"/>
      <c r="D26" s="2"/>
      <c r="E26" s="2"/>
    </row>
    <row r="27" spans="1:5" x14ac:dyDescent="0.25">
      <c r="A27" s="1"/>
      <c r="B27" s="2"/>
      <c r="C27" s="2"/>
      <c r="D27" s="2"/>
      <c r="E27" s="2"/>
    </row>
    <row r="28" spans="1:5" x14ac:dyDescent="0.25">
      <c r="A28" s="1"/>
      <c r="B28" s="2"/>
      <c r="C28" s="2"/>
      <c r="D28" s="2"/>
      <c r="E28" s="2"/>
    </row>
  </sheetData>
  <mergeCells count="4">
    <mergeCell ref="A1:A2"/>
    <mergeCell ref="C1:C2"/>
    <mergeCell ref="D1:D2"/>
    <mergeCell ref="E1:E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5E35-A448-4784-A0B5-EFEF0EEAC6F1}">
  <dimension ref="A1:I16"/>
  <sheetViews>
    <sheetView workbookViewId="0">
      <selection activeCell="A18" sqref="A18"/>
    </sheetView>
  </sheetViews>
  <sheetFormatPr baseColWidth="10" defaultRowHeight="15" x14ac:dyDescent="0.25"/>
  <cols>
    <col min="2" max="2" width="18.5703125" customWidth="1"/>
    <col min="3" max="3" width="17.7109375" customWidth="1"/>
    <col min="4" max="4" width="17.5703125" customWidth="1"/>
    <col min="5" max="5" width="19.85546875" customWidth="1"/>
    <col min="8" max="8" width="4" customWidth="1"/>
    <col min="9" max="9" width="16.42578125" customWidth="1"/>
  </cols>
  <sheetData>
    <row r="1" spans="1:9" x14ac:dyDescent="0.25">
      <c r="A1" s="33" t="s">
        <v>0</v>
      </c>
      <c r="B1" s="13" t="s">
        <v>1</v>
      </c>
      <c r="C1" s="32" t="s">
        <v>2</v>
      </c>
      <c r="D1" s="32" t="s">
        <v>3</v>
      </c>
      <c r="E1" s="32" t="s">
        <v>4</v>
      </c>
      <c r="H1" s="23" t="s">
        <v>5</v>
      </c>
      <c r="I1" s="22">
        <v>8500000</v>
      </c>
    </row>
    <row r="2" spans="1:9" x14ac:dyDescent="0.25">
      <c r="A2" s="33"/>
      <c r="B2" s="14">
        <v>0.03</v>
      </c>
      <c r="C2" s="32"/>
      <c r="D2" s="32"/>
      <c r="E2" s="32"/>
      <c r="H2" s="23" t="s">
        <v>8</v>
      </c>
      <c r="I2" s="3">
        <v>3</v>
      </c>
    </row>
    <row r="3" spans="1:9" x14ac:dyDescent="0.25">
      <c r="A3" s="15">
        <v>0</v>
      </c>
      <c r="B3" s="16"/>
      <c r="C3" s="16"/>
      <c r="D3" s="16"/>
      <c r="E3" s="16">
        <f>I1</f>
        <v>8500000</v>
      </c>
      <c r="H3" s="23" t="s">
        <v>6</v>
      </c>
      <c r="I3" s="3">
        <f>I2/100</f>
        <v>0.03</v>
      </c>
    </row>
    <row r="4" spans="1:9" x14ac:dyDescent="0.25">
      <c r="A4" s="15">
        <v>1</v>
      </c>
      <c r="B4" s="16">
        <f>E3*B2</f>
        <v>255000</v>
      </c>
      <c r="C4" s="16">
        <f t="shared" ref="C4:C15" si="0">E3+B4</f>
        <v>8755000</v>
      </c>
      <c r="D4" s="17">
        <v>853927.73</v>
      </c>
      <c r="E4" s="16">
        <f t="shared" ref="E4:E13" si="1">C4-D4</f>
        <v>7901072.2699999996</v>
      </c>
      <c r="H4" s="23" t="s">
        <v>7</v>
      </c>
      <c r="I4" s="3">
        <v>12</v>
      </c>
    </row>
    <row r="5" spans="1:9" x14ac:dyDescent="0.25">
      <c r="A5" s="15">
        <v>2</v>
      </c>
      <c r="B5" s="16">
        <f>E4*B2</f>
        <v>237032.16809999998</v>
      </c>
      <c r="C5" s="16">
        <f t="shared" si="0"/>
        <v>8138104.4380999999</v>
      </c>
      <c r="D5" s="17">
        <v>853927.73</v>
      </c>
      <c r="E5" s="16">
        <f t="shared" si="1"/>
        <v>7284176.7081000004</v>
      </c>
    </row>
    <row r="6" spans="1:9" x14ac:dyDescent="0.25">
      <c r="A6" s="15">
        <v>3</v>
      </c>
      <c r="B6" s="16">
        <f>E5*B2</f>
        <v>218525.30124299999</v>
      </c>
      <c r="C6" s="16">
        <f t="shared" si="0"/>
        <v>7502702.0093430001</v>
      </c>
      <c r="D6" s="17">
        <v>853927.73</v>
      </c>
      <c r="E6" s="16">
        <f t="shared" si="1"/>
        <v>6648774.2793429997</v>
      </c>
    </row>
    <row r="7" spans="1:9" x14ac:dyDescent="0.25">
      <c r="A7" s="15">
        <v>4</v>
      </c>
      <c r="B7" s="16">
        <f>E6*B2</f>
        <v>199463.22838028998</v>
      </c>
      <c r="C7" s="16">
        <f t="shared" si="0"/>
        <v>6848237.5077232895</v>
      </c>
      <c r="D7" s="17">
        <v>853927.73</v>
      </c>
      <c r="E7" s="16">
        <f t="shared" si="1"/>
        <v>5994309.77772329</v>
      </c>
      <c r="H7" s="24" t="s">
        <v>9</v>
      </c>
      <c r="I7" s="25">
        <f>((I1*I3)*((1+I3)^12))/(((1+I3)^12)-1)</f>
        <v>853927.72652018617</v>
      </c>
    </row>
    <row r="8" spans="1:9" x14ac:dyDescent="0.25">
      <c r="A8" s="15">
        <v>5</v>
      </c>
      <c r="B8" s="16">
        <f>E7*B2</f>
        <v>179829.29333169869</v>
      </c>
      <c r="C8" s="16">
        <f t="shared" si="0"/>
        <v>6174139.0710549885</v>
      </c>
      <c r="D8" s="17">
        <v>853927.73</v>
      </c>
      <c r="E8" s="16">
        <f t="shared" si="1"/>
        <v>5320211.341054989</v>
      </c>
      <c r="H8" s="24" t="s">
        <v>10</v>
      </c>
      <c r="I8" s="4">
        <f>853927.73*I4</f>
        <v>10247132.76</v>
      </c>
    </row>
    <row r="9" spans="1:9" x14ac:dyDescent="0.25">
      <c r="A9" s="15">
        <v>6</v>
      </c>
      <c r="B9" s="16">
        <f>E8*B2</f>
        <v>159606.34023164966</v>
      </c>
      <c r="C9" s="16">
        <f t="shared" si="0"/>
        <v>5479817.6812866386</v>
      </c>
      <c r="D9" s="17">
        <v>853927.73</v>
      </c>
      <c r="E9" s="16">
        <f t="shared" si="1"/>
        <v>4625889.9512866382</v>
      </c>
      <c r="H9" s="24" t="s">
        <v>11</v>
      </c>
      <c r="I9" s="4">
        <f>I8-I1</f>
        <v>1747132.7599999998</v>
      </c>
    </row>
    <row r="10" spans="1:9" x14ac:dyDescent="0.25">
      <c r="A10" s="15">
        <v>7</v>
      </c>
      <c r="B10" s="16">
        <f>E9*B2</f>
        <v>138776.69853859913</v>
      </c>
      <c r="C10" s="16">
        <f t="shared" si="0"/>
        <v>4764666.6498252377</v>
      </c>
      <c r="D10" s="17">
        <v>853927.73</v>
      </c>
      <c r="E10" s="16">
        <f t="shared" si="1"/>
        <v>3910738.9198252377</v>
      </c>
    </row>
    <row r="11" spans="1:9" x14ac:dyDescent="0.25">
      <c r="A11" s="15">
        <v>8</v>
      </c>
      <c r="B11" s="16">
        <f>E10*B2</f>
        <v>117322.16759475712</v>
      </c>
      <c r="C11" s="16">
        <f t="shared" si="0"/>
        <v>4028061.0874199946</v>
      </c>
      <c r="D11" s="17">
        <v>853927.73</v>
      </c>
      <c r="E11" s="16">
        <f t="shared" si="1"/>
        <v>3174133.3574199947</v>
      </c>
    </row>
    <row r="12" spans="1:9" x14ac:dyDescent="0.25">
      <c r="A12" s="15">
        <v>9</v>
      </c>
      <c r="B12" s="16">
        <f>E11*B2</f>
        <v>95224.000722599842</v>
      </c>
      <c r="C12" s="16">
        <f t="shared" si="0"/>
        <v>3269357.3581425943</v>
      </c>
      <c r="D12" s="17">
        <v>853927.73</v>
      </c>
      <c r="E12" s="16">
        <f t="shared" si="1"/>
        <v>2415429.6281425944</v>
      </c>
    </row>
    <row r="13" spans="1:9" x14ac:dyDescent="0.25">
      <c r="A13" s="15">
        <v>10</v>
      </c>
      <c r="B13" s="16">
        <f>E12*B2</f>
        <v>72462.888844277826</v>
      </c>
      <c r="C13" s="16">
        <f t="shared" si="0"/>
        <v>2487892.5169868721</v>
      </c>
      <c r="D13" s="17">
        <v>853927.73</v>
      </c>
      <c r="E13" s="16">
        <f t="shared" si="1"/>
        <v>1633964.7869868721</v>
      </c>
    </row>
    <row r="14" spans="1:9" x14ac:dyDescent="0.25">
      <c r="A14" s="15">
        <v>11</v>
      </c>
      <c r="B14" s="16">
        <f>E13*B2</f>
        <v>49018.943609606162</v>
      </c>
      <c r="C14" s="16">
        <f t="shared" si="0"/>
        <v>1682983.7305964783</v>
      </c>
      <c r="D14" s="17">
        <v>853927.73</v>
      </c>
      <c r="E14" s="16">
        <f>C14-D14</f>
        <v>829056.00059647835</v>
      </c>
    </row>
    <row r="15" spans="1:9" x14ac:dyDescent="0.25">
      <c r="A15" s="15">
        <v>12</v>
      </c>
      <c r="B15" s="16">
        <f>E14*B2</f>
        <v>24871.680017894349</v>
      </c>
      <c r="C15" s="16">
        <f t="shared" si="0"/>
        <v>853927.68061437272</v>
      </c>
      <c r="D15" s="17">
        <v>853927.73</v>
      </c>
      <c r="E15" s="16">
        <f>C15-D15</f>
        <v>-4.9385627266019583E-2</v>
      </c>
    </row>
    <row r="16" spans="1:9" x14ac:dyDescent="0.25">
      <c r="A16" s="18"/>
      <c r="B16" s="19">
        <f>SUM(B4:B15)</f>
        <v>1747132.710614373</v>
      </c>
      <c r="C16" s="20"/>
      <c r="D16" s="21">
        <f>SUM(D4:D15)</f>
        <v>10247132.760000004</v>
      </c>
      <c r="E16" s="20"/>
    </row>
  </sheetData>
  <mergeCells count="4">
    <mergeCell ref="A1:A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578DE-3D03-486E-8387-13E467A50F78}">
  <dimension ref="A1:I34"/>
  <sheetViews>
    <sheetView topLeftCell="A13" workbookViewId="0">
      <selection activeCell="E32" sqref="E32"/>
    </sheetView>
  </sheetViews>
  <sheetFormatPr baseColWidth="10" defaultRowHeight="15" x14ac:dyDescent="0.25"/>
  <cols>
    <col min="1" max="1" width="8.140625" customWidth="1"/>
    <col min="2" max="2" width="21.85546875" customWidth="1"/>
    <col min="3" max="3" width="20.85546875" customWidth="1"/>
    <col min="4" max="4" width="20.5703125" customWidth="1"/>
    <col min="5" max="5" width="19.140625" customWidth="1"/>
    <col min="9" max="9" width="20.42578125" customWidth="1"/>
  </cols>
  <sheetData>
    <row r="1" spans="1:9" x14ac:dyDescent="0.25">
      <c r="A1" s="33" t="s">
        <v>0</v>
      </c>
      <c r="B1" s="13" t="s">
        <v>1</v>
      </c>
      <c r="C1" s="32" t="s">
        <v>2</v>
      </c>
      <c r="D1" s="32" t="s">
        <v>3</v>
      </c>
      <c r="E1" s="32" t="s">
        <v>4</v>
      </c>
      <c r="H1" s="23" t="s">
        <v>5</v>
      </c>
      <c r="I1" s="22">
        <v>5000000</v>
      </c>
    </row>
    <row r="2" spans="1:9" x14ac:dyDescent="0.25">
      <c r="A2" s="33"/>
      <c r="B2" s="14">
        <v>0.06</v>
      </c>
      <c r="C2" s="32"/>
      <c r="D2" s="32"/>
      <c r="E2" s="32"/>
      <c r="H2" s="23" t="s">
        <v>8</v>
      </c>
      <c r="I2" s="3">
        <v>6</v>
      </c>
    </row>
    <row r="3" spans="1:9" x14ac:dyDescent="0.25">
      <c r="A3" s="15">
        <v>0</v>
      </c>
      <c r="B3" s="16"/>
      <c r="C3" s="16"/>
      <c r="D3" s="16"/>
      <c r="E3" s="16">
        <f>I1</f>
        <v>5000000</v>
      </c>
      <c r="H3" s="23" t="s">
        <v>6</v>
      </c>
      <c r="I3" s="3">
        <f>I2/100</f>
        <v>0.06</v>
      </c>
    </row>
    <row r="4" spans="1:9" x14ac:dyDescent="0.25">
      <c r="A4" s="15">
        <v>1</v>
      </c>
      <c r="B4" s="16">
        <f>E3*B2</f>
        <v>300000</v>
      </c>
      <c r="C4" s="16">
        <f t="shared" ref="C4:C13" si="0">E3+B4</f>
        <v>5300000</v>
      </c>
      <c r="D4" s="17">
        <v>363244.56</v>
      </c>
      <c r="E4" s="16">
        <f t="shared" ref="E4:E33" si="1">C4-D4</f>
        <v>4936755.4400000004</v>
      </c>
      <c r="H4" s="23" t="s">
        <v>7</v>
      </c>
      <c r="I4" s="3">
        <v>30</v>
      </c>
    </row>
    <row r="5" spans="1:9" x14ac:dyDescent="0.25">
      <c r="A5" s="15">
        <v>2</v>
      </c>
      <c r="B5" s="16">
        <f>E4*B2</f>
        <v>296205.32640000002</v>
      </c>
      <c r="C5" s="16">
        <f t="shared" si="0"/>
        <v>5232960.7664000001</v>
      </c>
      <c r="D5" s="17">
        <v>363244.56</v>
      </c>
      <c r="E5" s="16">
        <f t="shared" si="1"/>
        <v>4869716.2064000005</v>
      </c>
    </row>
    <row r="6" spans="1:9" x14ac:dyDescent="0.25">
      <c r="A6" s="15">
        <v>3</v>
      </c>
      <c r="B6" s="16">
        <f>E5*B2</f>
        <v>292182.97238400002</v>
      </c>
      <c r="C6" s="16">
        <f t="shared" si="0"/>
        <v>5161899.1787840007</v>
      </c>
      <c r="D6" s="17">
        <v>363244.56</v>
      </c>
      <c r="E6" s="16">
        <f t="shared" si="1"/>
        <v>4798654.6187840011</v>
      </c>
    </row>
    <row r="7" spans="1:9" x14ac:dyDescent="0.25">
      <c r="A7" s="15">
        <v>4</v>
      </c>
      <c r="B7" s="16">
        <f>E6*B2</f>
        <v>287919.27712704003</v>
      </c>
      <c r="C7" s="16">
        <f t="shared" si="0"/>
        <v>5086573.8959110407</v>
      </c>
      <c r="D7" s="17">
        <v>363244.56</v>
      </c>
      <c r="E7" s="16">
        <f t="shared" si="1"/>
        <v>4723329.3359110411</v>
      </c>
      <c r="H7" s="24" t="s">
        <v>9</v>
      </c>
      <c r="I7" s="25">
        <f>((I1*I3)*((1+I3)^30))/(((1+I3)^30)-1)</f>
        <v>363244.557450236</v>
      </c>
    </row>
    <row r="8" spans="1:9" x14ac:dyDescent="0.25">
      <c r="A8" s="15">
        <v>5</v>
      </c>
      <c r="B8" s="16">
        <f>E7*B2</f>
        <v>283399.76015466248</v>
      </c>
      <c r="C8" s="16">
        <f t="shared" si="0"/>
        <v>5006729.0960657038</v>
      </c>
      <c r="D8" s="17">
        <v>363244.56</v>
      </c>
      <c r="E8" s="16">
        <f t="shared" si="1"/>
        <v>4643484.5360657042</v>
      </c>
      <c r="H8" s="24" t="s">
        <v>10</v>
      </c>
      <c r="I8" s="25">
        <f>363244.56*I4</f>
        <v>10897336.800000001</v>
      </c>
    </row>
    <row r="9" spans="1:9" x14ac:dyDescent="0.25">
      <c r="A9" s="15">
        <v>6</v>
      </c>
      <c r="B9" s="16">
        <f>E8*B2</f>
        <v>278609.07216394227</v>
      </c>
      <c r="C9" s="16">
        <f t="shared" si="0"/>
        <v>4922093.6082296465</v>
      </c>
      <c r="D9" s="17">
        <v>363244.56</v>
      </c>
      <c r="E9" s="16">
        <f t="shared" si="1"/>
        <v>4558849.0482296469</v>
      </c>
      <c r="H9" s="24" t="s">
        <v>11</v>
      </c>
      <c r="I9" s="4">
        <f>I8-I1</f>
        <v>5897336.8000000007</v>
      </c>
    </row>
    <row r="10" spans="1:9" x14ac:dyDescent="0.25">
      <c r="A10" s="15">
        <v>7</v>
      </c>
      <c r="B10" s="16">
        <f>E9*B2</f>
        <v>273530.94289377879</v>
      </c>
      <c r="C10" s="16">
        <f t="shared" si="0"/>
        <v>4832379.9911234258</v>
      </c>
      <c r="D10" s="17">
        <v>363244.56</v>
      </c>
      <c r="E10" s="16">
        <f t="shared" si="1"/>
        <v>4469135.4311234262</v>
      </c>
    </row>
    <row r="11" spans="1:9" x14ac:dyDescent="0.25">
      <c r="A11" s="15">
        <v>8</v>
      </c>
      <c r="B11" s="16">
        <f>E10*B2</f>
        <v>268148.12586740556</v>
      </c>
      <c r="C11" s="16">
        <f t="shared" si="0"/>
        <v>4737283.5569908321</v>
      </c>
      <c r="D11" s="17">
        <v>363244.56</v>
      </c>
      <c r="E11" s="16">
        <f t="shared" si="1"/>
        <v>4374038.9969908325</v>
      </c>
    </row>
    <row r="12" spans="1:9" x14ac:dyDescent="0.25">
      <c r="A12" s="15">
        <v>9</v>
      </c>
      <c r="B12" s="16">
        <f>E11*B2</f>
        <v>262442.33981944993</v>
      </c>
      <c r="C12" s="16">
        <f t="shared" si="0"/>
        <v>4636481.3368102824</v>
      </c>
      <c r="D12" s="17">
        <v>363244.56</v>
      </c>
      <c r="E12" s="16">
        <f t="shared" si="1"/>
        <v>4273236.7768102828</v>
      </c>
    </row>
    <row r="13" spans="1:9" x14ac:dyDescent="0.25">
      <c r="A13" s="15">
        <v>10</v>
      </c>
      <c r="B13" s="16">
        <f>E12*B2</f>
        <v>256394.20660861695</v>
      </c>
      <c r="C13" s="16">
        <f t="shared" si="0"/>
        <v>4529630.9834188996</v>
      </c>
      <c r="D13" s="17">
        <v>363244.56</v>
      </c>
      <c r="E13" s="16">
        <f t="shared" si="1"/>
        <v>4166386.4234188995</v>
      </c>
    </row>
    <row r="14" spans="1:9" x14ac:dyDescent="0.25">
      <c r="A14" s="15">
        <v>11</v>
      </c>
      <c r="B14" s="16">
        <f>E13*B2</f>
        <v>249983.18540513396</v>
      </c>
      <c r="C14" s="16">
        <f t="shared" ref="C14:C33" si="2">E13+B14</f>
        <v>4416369.6088240333</v>
      </c>
      <c r="D14" s="17">
        <v>363244.56</v>
      </c>
      <c r="E14" s="16">
        <f t="shared" si="1"/>
        <v>4053125.0488240332</v>
      </c>
    </row>
    <row r="15" spans="1:9" x14ac:dyDescent="0.25">
      <c r="A15" s="15">
        <v>12</v>
      </c>
      <c r="B15" s="16">
        <f>E14*B2</f>
        <v>243187.50292944198</v>
      </c>
      <c r="C15" s="16">
        <f t="shared" si="2"/>
        <v>4296312.5517534753</v>
      </c>
      <c r="D15" s="17">
        <v>363244.56</v>
      </c>
      <c r="E15" s="16">
        <f t="shared" si="1"/>
        <v>3933067.9917534753</v>
      </c>
    </row>
    <row r="16" spans="1:9" x14ac:dyDescent="0.25">
      <c r="A16" s="15">
        <v>13</v>
      </c>
      <c r="B16" s="16">
        <f>E15*B2</f>
        <v>235984.0795052085</v>
      </c>
      <c r="C16" s="16">
        <f t="shared" si="2"/>
        <v>4169052.0712586837</v>
      </c>
      <c r="D16" s="17">
        <v>363244.56</v>
      </c>
      <c r="E16" s="16">
        <f t="shared" si="1"/>
        <v>3805807.5112586836</v>
      </c>
    </row>
    <row r="17" spans="1:5" x14ac:dyDescent="0.25">
      <c r="A17" s="15">
        <v>14</v>
      </c>
      <c r="B17" s="16">
        <f>E16*B2</f>
        <v>228348.45067552102</v>
      </c>
      <c r="C17" s="16">
        <f t="shared" si="2"/>
        <v>4034155.9619342047</v>
      </c>
      <c r="D17" s="17">
        <v>363244.56</v>
      </c>
      <c r="E17" s="16">
        <f t="shared" si="1"/>
        <v>3670911.4019342046</v>
      </c>
    </row>
    <row r="18" spans="1:5" x14ac:dyDescent="0.25">
      <c r="A18" s="15">
        <v>15</v>
      </c>
      <c r="B18" s="16">
        <f>E17*B2</f>
        <v>220254.68411605226</v>
      </c>
      <c r="C18" s="16">
        <f t="shared" si="2"/>
        <v>3891166.0860502571</v>
      </c>
      <c r="D18" s="17">
        <v>363244.56</v>
      </c>
      <c r="E18" s="16">
        <f t="shared" si="1"/>
        <v>3527921.526050257</v>
      </c>
    </row>
    <row r="19" spans="1:5" x14ac:dyDescent="0.25">
      <c r="A19" s="15">
        <v>16</v>
      </c>
      <c r="B19" s="16">
        <f>E18*B2</f>
        <v>211675.2915630154</v>
      </c>
      <c r="C19" s="16">
        <f t="shared" si="2"/>
        <v>3739596.8176132725</v>
      </c>
      <c r="D19" s="17">
        <v>363244.56</v>
      </c>
      <c r="E19" s="16">
        <f t="shared" si="1"/>
        <v>3376352.2576132724</v>
      </c>
    </row>
    <row r="20" spans="1:5" x14ac:dyDescent="0.25">
      <c r="A20" s="15">
        <v>17</v>
      </c>
      <c r="B20" s="16">
        <f>E19*B2</f>
        <v>202581.13545679633</v>
      </c>
      <c r="C20" s="16">
        <f t="shared" si="2"/>
        <v>3578933.3930700687</v>
      </c>
      <c r="D20" s="17">
        <v>363244.56</v>
      </c>
      <c r="E20" s="16">
        <f t="shared" si="1"/>
        <v>3215688.8330700686</v>
      </c>
    </row>
    <row r="21" spans="1:5" x14ac:dyDescent="0.25">
      <c r="A21" s="15">
        <v>18</v>
      </c>
      <c r="B21" s="16">
        <f>E20*B2</f>
        <v>192941.32998420412</v>
      </c>
      <c r="C21" s="16">
        <f t="shared" si="2"/>
        <v>3408630.1630542725</v>
      </c>
      <c r="D21" s="17">
        <v>363244.56</v>
      </c>
      <c r="E21" s="16">
        <f t="shared" si="1"/>
        <v>3045385.6030542725</v>
      </c>
    </row>
    <row r="22" spans="1:5" x14ac:dyDescent="0.25">
      <c r="A22" s="15">
        <v>19</v>
      </c>
      <c r="B22" s="16">
        <f>E21*B2</f>
        <v>182723.13618325634</v>
      </c>
      <c r="C22" s="16">
        <f t="shared" si="2"/>
        <v>3228108.7392375288</v>
      </c>
      <c r="D22" s="17">
        <v>363244.56</v>
      </c>
      <c r="E22" s="16">
        <f t="shared" si="1"/>
        <v>2864864.1792375287</v>
      </c>
    </row>
    <row r="23" spans="1:5" x14ac:dyDescent="0.25">
      <c r="A23" s="15">
        <v>20</v>
      </c>
      <c r="B23" s="16">
        <f>E22*B2</f>
        <v>171891.8507542517</v>
      </c>
      <c r="C23" s="16">
        <f t="shared" si="2"/>
        <v>3036756.0299917804</v>
      </c>
      <c r="D23" s="17">
        <v>363244.56</v>
      </c>
      <c r="E23" s="16">
        <f t="shared" si="1"/>
        <v>2673511.4699917804</v>
      </c>
    </row>
    <row r="24" spans="1:5" x14ac:dyDescent="0.25">
      <c r="A24" s="15">
        <v>21</v>
      </c>
      <c r="B24" s="16">
        <f>E23*B2</f>
        <v>160410.68819950681</v>
      </c>
      <c r="C24" s="16">
        <f t="shared" si="2"/>
        <v>2833922.158191287</v>
      </c>
      <c r="D24" s="17">
        <v>363244.56</v>
      </c>
      <c r="E24" s="16">
        <f t="shared" si="1"/>
        <v>2470677.5981912869</v>
      </c>
    </row>
    <row r="25" spans="1:5" x14ac:dyDescent="0.25">
      <c r="A25" s="15">
        <v>22</v>
      </c>
      <c r="B25" s="16">
        <f>E24*B2</f>
        <v>148240.65589147722</v>
      </c>
      <c r="C25" s="16">
        <f t="shared" si="2"/>
        <v>2618918.254082764</v>
      </c>
      <c r="D25" s="17">
        <v>363244.56</v>
      </c>
      <c r="E25" s="16">
        <f t="shared" si="1"/>
        <v>2255673.694082764</v>
      </c>
    </row>
    <row r="26" spans="1:5" x14ac:dyDescent="0.25">
      <c r="A26" s="15">
        <v>23</v>
      </c>
      <c r="B26" s="16">
        <f>E25*B2</f>
        <v>135340.42164496583</v>
      </c>
      <c r="C26" s="16">
        <f t="shared" si="2"/>
        <v>2391014.1157277296</v>
      </c>
      <c r="D26" s="17">
        <v>363244.56</v>
      </c>
      <c r="E26" s="16">
        <f t="shared" si="1"/>
        <v>2027769.5557277296</v>
      </c>
    </row>
    <row r="27" spans="1:5" x14ac:dyDescent="0.25">
      <c r="A27" s="15">
        <v>24</v>
      </c>
      <c r="B27" s="16">
        <f>E26*B2</f>
        <v>121666.17334366377</v>
      </c>
      <c r="C27" s="16">
        <f t="shared" si="2"/>
        <v>2149435.7290713931</v>
      </c>
      <c r="D27" s="17">
        <v>363244.56</v>
      </c>
      <c r="E27" s="16">
        <f t="shared" si="1"/>
        <v>1786191.1690713931</v>
      </c>
    </row>
    <row r="28" spans="1:5" x14ac:dyDescent="0.25">
      <c r="A28" s="15">
        <v>25</v>
      </c>
      <c r="B28" s="16">
        <f>E27*B2</f>
        <v>107171.47014428358</v>
      </c>
      <c r="C28" s="16">
        <f t="shared" si="2"/>
        <v>1893362.6392156766</v>
      </c>
      <c r="D28" s="17">
        <v>363244.56</v>
      </c>
      <c r="E28" s="16">
        <f t="shared" si="1"/>
        <v>1530118.0792156765</v>
      </c>
    </row>
    <row r="29" spans="1:5" x14ac:dyDescent="0.25">
      <c r="A29" s="15">
        <v>26</v>
      </c>
      <c r="B29" s="16">
        <f>E28*B2</f>
        <v>91807.084752940587</v>
      </c>
      <c r="C29" s="16">
        <f t="shared" si="2"/>
        <v>1621925.1639686171</v>
      </c>
      <c r="D29" s="17">
        <v>363244.56</v>
      </c>
      <c r="E29" s="16">
        <f t="shared" si="1"/>
        <v>1258680.603968617</v>
      </c>
    </row>
    <row r="30" spans="1:5" x14ac:dyDescent="0.25">
      <c r="A30" s="15">
        <v>27</v>
      </c>
      <c r="B30" s="16">
        <f>E29*B2</f>
        <v>75520.836238117015</v>
      </c>
      <c r="C30" s="16">
        <f t="shared" si="2"/>
        <v>1334201.440206734</v>
      </c>
      <c r="D30" s="17">
        <v>363244.56</v>
      </c>
      <c r="E30" s="16">
        <f t="shared" si="1"/>
        <v>970956.88020673394</v>
      </c>
    </row>
    <row r="31" spans="1:5" x14ac:dyDescent="0.25">
      <c r="A31" s="15">
        <v>28</v>
      </c>
      <c r="B31" s="16">
        <f>E30*B2</f>
        <v>58257.412812404036</v>
      </c>
      <c r="C31" s="16">
        <f t="shared" si="2"/>
        <v>1029214.2930191379</v>
      </c>
      <c r="D31" s="17">
        <v>363244.56</v>
      </c>
      <c r="E31" s="16">
        <f t="shared" si="1"/>
        <v>665969.73301913799</v>
      </c>
    </row>
    <row r="32" spans="1:5" x14ac:dyDescent="0.25">
      <c r="A32" s="15">
        <v>29</v>
      </c>
      <c r="B32" s="16">
        <f>E31*B2</f>
        <v>39958.183981148279</v>
      </c>
      <c r="C32" s="16">
        <f t="shared" si="2"/>
        <v>705927.91700028628</v>
      </c>
      <c r="D32" s="17">
        <v>363244.56</v>
      </c>
      <c r="E32" s="16">
        <f t="shared" si="1"/>
        <v>342683.35700028628</v>
      </c>
    </row>
    <row r="33" spans="1:5" x14ac:dyDescent="0.25">
      <c r="A33" s="15">
        <v>30</v>
      </c>
      <c r="B33" s="16">
        <f>E32*B2</f>
        <v>20561.001420017175</v>
      </c>
      <c r="C33" s="16">
        <f t="shared" si="2"/>
        <v>363244.35842030344</v>
      </c>
      <c r="D33" s="17">
        <v>363244.56</v>
      </c>
      <c r="E33" s="16">
        <f t="shared" si="1"/>
        <v>-0.20157969655701891</v>
      </c>
    </row>
    <row r="34" spans="1:5" x14ac:dyDescent="0.25">
      <c r="A34" s="18"/>
      <c r="B34" s="19">
        <f>SUM(B4:B33)</f>
        <v>5897336.5984203033</v>
      </c>
      <c r="C34" s="20"/>
      <c r="D34" s="21">
        <f>SUM(D4:D33)</f>
        <v>10897336.799999999</v>
      </c>
      <c r="E34" s="20"/>
    </row>
  </sheetData>
  <mergeCells count="4">
    <mergeCell ref="A1:A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16ABC-4182-4602-A2C2-7CCB8FD65406}">
  <dimension ref="A1:I15"/>
  <sheetViews>
    <sheetView tabSelected="1" workbookViewId="0">
      <selection activeCell="E10" sqref="E10"/>
    </sheetView>
  </sheetViews>
  <sheetFormatPr baseColWidth="10" defaultRowHeight="15" x14ac:dyDescent="0.25"/>
  <cols>
    <col min="1" max="1" width="9.140625" customWidth="1"/>
    <col min="2" max="2" width="23" customWidth="1"/>
    <col min="3" max="3" width="21.7109375" customWidth="1"/>
    <col min="4" max="4" width="23.85546875" customWidth="1"/>
    <col min="5" max="5" width="23" customWidth="1"/>
    <col min="9" max="9" width="19.5703125" customWidth="1"/>
  </cols>
  <sheetData>
    <row r="1" spans="1:9" ht="15" customHeight="1" x14ac:dyDescent="0.25">
      <c r="A1" s="33" t="s">
        <v>0</v>
      </c>
      <c r="B1" s="26" t="s">
        <v>1</v>
      </c>
      <c r="C1" s="32" t="s">
        <v>2</v>
      </c>
      <c r="D1" s="32" t="s">
        <v>3</v>
      </c>
      <c r="E1" s="32" t="s">
        <v>4</v>
      </c>
      <c r="H1" s="23" t="s">
        <v>5</v>
      </c>
      <c r="I1" s="22">
        <v>300000000</v>
      </c>
    </row>
    <row r="2" spans="1:9" x14ac:dyDescent="0.25">
      <c r="A2" s="33"/>
      <c r="B2" s="14">
        <v>0.04</v>
      </c>
      <c r="C2" s="32"/>
      <c r="D2" s="32"/>
      <c r="E2" s="32"/>
      <c r="H2" s="23" t="s">
        <v>8</v>
      </c>
      <c r="I2" s="3">
        <v>4</v>
      </c>
    </row>
    <row r="3" spans="1:9" x14ac:dyDescent="0.25">
      <c r="A3" s="27">
        <v>0</v>
      </c>
      <c r="B3" s="16"/>
      <c r="C3" s="16"/>
      <c r="D3" s="16"/>
      <c r="E3" s="16">
        <f>I1</f>
        <v>300000000</v>
      </c>
      <c r="H3" s="23" t="s">
        <v>6</v>
      </c>
      <c r="I3" s="3">
        <f>I2/100</f>
        <v>0.04</v>
      </c>
    </row>
    <row r="4" spans="1:9" x14ac:dyDescent="0.25">
      <c r="A4" s="27">
        <v>1</v>
      </c>
      <c r="B4" s="16">
        <f>E3*B2</f>
        <v>12000000</v>
      </c>
      <c r="C4" s="16">
        <f t="shared" ref="C4:C11" si="0">E3+B4</f>
        <v>312000000</v>
      </c>
      <c r="D4" s="17">
        <v>44558349.609999999</v>
      </c>
      <c r="E4" s="16">
        <f t="shared" ref="E4:E11" si="1">C4-D4</f>
        <v>267441650.38999999</v>
      </c>
      <c r="H4" s="23" t="s">
        <v>7</v>
      </c>
      <c r="I4" s="3">
        <v>8</v>
      </c>
    </row>
    <row r="5" spans="1:9" x14ac:dyDescent="0.25">
      <c r="A5" s="27">
        <v>2</v>
      </c>
      <c r="B5" s="16">
        <f>E4*B2</f>
        <v>10697666.0156</v>
      </c>
      <c r="C5" s="16">
        <f t="shared" si="0"/>
        <v>278139316.40560001</v>
      </c>
      <c r="D5" s="17">
        <v>44558349.609999999</v>
      </c>
      <c r="E5" s="16">
        <f t="shared" si="1"/>
        <v>233580966.7956</v>
      </c>
    </row>
    <row r="6" spans="1:9" x14ac:dyDescent="0.25">
      <c r="A6" s="27">
        <v>3</v>
      </c>
      <c r="B6" s="16">
        <f>E5*B2</f>
        <v>9343238.6718240008</v>
      </c>
      <c r="C6" s="16">
        <f t="shared" si="0"/>
        <v>242924205.46742401</v>
      </c>
      <c r="D6" s="17">
        <v>44558349.609999999</v>
      </c>
      <c r="E6" s="16">
        <f t="shared" si="1"/>
        <v>198365855.85742402</v>
      </c>
    </row>
    <row r="7" spans="1:9" x14ac:dyDescent="0.25">
      <c r="A7" s="27">
        <v>4</v>
      </c>
      <c r="B7" s="16">
        <f>E6*B2</f>
        <v>7934634.2342969608</v>
      </c>
      <c r="C7" s="16">
        <f t="shared" si="0"/>
        <v>206300490.09172097</v>
      </c>
      <c r="D7" s="17">
        <v>44558349.609999999</v>
      </c>
      <c r="E7" s="16">
        <f t="shared" si="1"/>
        <v>161742140.48172098</v>
      </c>
      <c r="H7" s="24" t="s">
        <v>9</v>
      </c>
      <c r="I7" s="25">
        <f>((I1*I3)*((1+I3)^I4))/(((1+I3)^I4)-1)</f>
        <v>44558349.614013828</v>
      </c>
    </row>
    <row r="8" spans="1:9" x14ac:dyDescent="0.25">
      <c r="A8" s="27">
        <v>5</v>
      </c>
      <c r="B8" s="16">
        <f>E7*B2</f>
        <v>6469685.6192688392</v>
      </c>
      <c r="C8" s="16">
        <f t="shared" si="0"/>
        <v>168211826.10098982</v>
      </c>
      <c r="D8" s="17">
        <v>44558349.609999999</v>
      </c>
      <c r="E8" s="16">
        <f t="shared" si="1"/>
        <v>123653476.49098982</v>
      </c>
      <c r="H8" s="24" t="s">
        <v>10</v>
      </c>
      <c r="I8" s="4">
        <f>44558349.61*I4</f>
        <v>356466796.88</v>
      </c>
    </row>
    <row r="9" spans="1:9" x14ac:dyDescent="0.25">
      <c r="A9" s="27">
        <v>6</v>
      </c>
      <c r="B9" s="16">
        <f>E8*B2</f>
        <v>4946139.0596395927</v>
      </c>
      <c r="C9" s="16">
        <f t="shared" si="0"/>
        <v>128599615.55062941</v>
      </c>
      <c r="D9" s="17">
        <v>44558349.609999999</v>
      </c>
      <c r="E9" s="16">
        <f t="shared" si="1"/>
        <v>84041265.940629408</v>
      </c>
      <c r="H9" s="24" t="s">
        <v>11</v>
      </c>
      <c r="I9" s="4">
        <f>I8-I1</f>
        <v>56466796.879999995</v>
      </c>
    </row>
    <row r="10" spans="1:9" x14ac:dyDescent="0.25">
      <c r="A10" s="27">
        <v>7</v>
      </c>
      <c r="B10" s="16">
        <f>E9*B2</f>
        <v>3361650.6376251765</v>
      </c>
      <c r="C10" s="16">
        <f t="shared" si="0"/>
        <v>87402916.57825458</v>
      </c>
      <c r="D10" s="17">
        <v>44558349.609999999</v>
      </c>
      <c r="E10" s="16">
        <f t="shared" si="1"/>
        <v>42844566.968254581</v>
      </c>
    </row>
    <row r="11" spans="1:9" x14ac:dyDescent="0.25">
      <c r="A11" s="27">
        <v>8</v>
      </c>
      <c r="B11" s="16">
        <f>E10*B2</f>
        <v>1713782.6787301833</v>
      </c>
      <c r="C11" s="16">
        <f t="shared" si="0"/>
        <v>44558349.646984763</v>
      </c>
      <c r="D11" s="17">
        <v>44558349.609999999</v>
      </c>
      <c r="E11" s="16">
        <f t="shared" si="1"/>
        <v>3.6984764039516449E-2</v>
      </c>
    </row>
    <row r="12" spans="1:9" x14ac:dyDescent="0.25">
      <c r="A12" s="18"/>
      <c r="B12" s="19">
        <f>SUM(B4:B11)</f>
        <v>56466796.916984759</v>
      </c>
      <c r="C12" s="20"/>
      <c r="D12" s="21">
        <f>SUM(D4:D11)</f>
        <v>356466796.88000005</v>
      </c>
      <c r="E12" s="20"/>
    </row>
    <row r="13" spans="1:9" x14ac:dyDescent="0.25">
      <c r="A13" s="28"/>
      <c r="B13" s="29"/>
      <c r="C13" s="29"/>
      <c r="D13" s="29"/>
      <c r="E13" s="29"/>
    </row>
    <row r="14" spans="1:9" x14ac:dyDescent="0.25">
      <c r="A14" s="28"/>
      <c r="B14" s="29"/>
      <c r="C14" s="29"/>
      <c r="D14" s="29"/>
      <c r="E14" s="29"/>
    </row>
    <row r="15" spans="1:9" x14ac:dyDescent="0.25">
      <c r="A15" s="28"/>
      <c r="B15" s="29"/>
      <c r="C15" s="29"/>
      <c r="D15" s="29"/>
      <c r="E15" s="29"/>
    </row>
  </sheetData>
  <mergeCells count="4">
    <mergeCell ref="A1:A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3BE6-C3BB-4B9E-95F9-67F733140978}">
  <dimension ref="A1:I13"/>
  <sheetViews>
    <sheetView workbookViewId="0">
      <selection activeCell="F4" sqref="F4"/>
    </sheetView>
  </sheetViews>
  <sheetFormatPr baseColWidth="10" defaultRowHeight="15" x14ac:dyDescent="0.25"/>
  <cols>
    <col min="1" max="1" width="7.5703125" customWidth="1"/>
    <col min="2" max="2" width="16.85546875" customWidth="1"/>
    <col min="3" max="3" width="21.140625" customWidth="1"/>
    <col min="4" max="4" width="21.5703125" customWidth="1"/>
    <col min="5" max="5" width="25.85546875" customWidth="1"/>
    <col min="8" max="8" width="6" customWidth="1"/>
    <col min="9" max="9" width="19" customWidth="1"/>
  </cols>
  <sheetData>
    <row r="1" spans="1:9" x14ac:dyDescent="0.25">
      <c r="A1" s="33" t="s">
        <v>0</v>
      </c>
      <c r="B1" s="26" t="s">
        <v>1</v>
      </c>
      <c r="C1" s="32" t="s">
        <v>2</v>
      </c>
      <c r="D1" s="32" t="s">
        <v>3</v>
      </c>
      <c r="E1" s="32" t="s">
        <v>4</v>
      </c>
      <c r="H1" s="23" t="s">
        <v>5</v>
      </c>
      <c r="I1" s="22">
        <v>45000000</v>
      </c>
    </row>
    <row r="2" spans="1:9" x14ac:dyDescent="0.25">
      <c r="A2" s="33"/>
      <c r="B2" s="14">
        <v>0.03</v>
      </c>
      <c r="C2" s="32"/>
      <c r="D2" s="32"/>
      <c r="E2" s="32"/>
      <c r="H2" s="23" t="s">
        <v>8</v>
      </c>
      <c r="I2" s="3">
        <v>3</v>
      </c>
    </row>
    <row r="3" spans="1:9" x14ac:dyDescent="0.25">
      <c r="A3" s="27">
        <v>0</v>
      </c>
      <c r="B3" s="16"/>
      <c r="C3" s="16"/>
      <c r="D3" s="16"/>
      <c r="E3" s="16">
        <f>I1</f>
        <v>45000000</v>
      </c>
      <c r="H3" s="23" t="s">
        <v>6</v>
      </c>
      <c r="I3" s="3">
        <f>I2/100</f>
        <v>0.03</v>
      </c>
    </row>
    <row r="4" spans="1:9" x14ac:dyDescent="0.25">
      <c r="A4" s="27">
        <v>1</v>
      </c>
      <c r="B4" s="16">
        <f>E3*B2</f>
        <v>1350000</v>
      </c>
      <c r="C4" s="16">
        <f>E3+B4</f>
        <v>46350000</v>
      </c>
      <c r="D4" s="17">
        <v>5779523.5700000003</v>
      </c>
      <c r="E4" s="16">
        <f>C4-D4</f>
        <v>40570476.43</v>
      </c>
      <c r="H4" s="23" t="s">
        <v>7</v>
      </c>
      <c r="I4" s="3">
        <v>9</v>
      </c>
    </row>
    <row r="5" spans="1:9" x14ac:dyDescent="0.25">
      <c r="A5" s="27">
        <v>2</v>
      </c>
      <c r="B5" s="16">
        <f>E4*B2</f>
        <v>1217114.2929</v>
      </c>
      <c r="C5" s="16">
        <f t="shared" ref="C5:C12" si="0">E4+B5</f>
        <v>41787590.722900003</v>
      </c>
      <c r="D5" s="17">
        <v>5779523.5700000003</v>
      </c>
      <c r="E5" s="16">
        <f t="shared" ref="E5:E12" si="1">C5-D5</f>
        <v>36008067.152900003</v>
      </c>
    </row>
    <row r="6" spans="1:9" x14ac:dyDescent="0.25">
      <c r="A6" s="27">
        <v>3</v>
      </c>
      <c r="B6" s="16">
        <f>E5*B2</f>
        <v>1080242.014587</v>
      </c>
      <c r="C6" s="16">
        <f t="shared" si="0"/>
        <v>37088309.167487003</v>
      </c>
      <c r="D6" s="17">
        <v>5779523.5700000003</v>
      </c>
      <c r="E6" s="16">
        <f t="shared" si="1"/>
        <v>31308785.597487003</v>
      </c>
    </row>
    <row r="7" spans="1:9" x14ac:dyDescent="0.25">
      <c r="A7" s="27">
        <v>4</v>
      </c>
      <c r="B7" s="16">
        <f>E6*B2</f>
        <v>939263.56792460999</v>
      </c>
      <c r="C7" s="16">
        <f t="shared" si="0"/>
        <v>32248049.165411614</v>
      </c>
      <c r="D7" s="17">
        <v>5779523.5700000003</v>
      </c>
      <c r="E7" s="16">
        <f t="shared" si="1"/>
        <v>26468525.595411614</v>
      </c>
      <c r="H7" s="24" t="s">
        <v>9</v>
      </c>
      <c r="I7" s="25">
        <f>((I1*I3)*((1+I3)^I4))/(((1+I3)^I4)-1)</f>
        <v>5779523.5658146543</v>
      </c>
    </row>
    <row r="8" spans="1:9" x14ac:dyDescent="0.25">
      <c r="A8" s="27">
        <v>5</v>
      </c>
      <c r="B8" s="16">
        <f>E7*B2</f>
        <v>794055.76786234835</v>
      </c>
      <c r="C8" s="16">
        <f t="shared" si="0"/>
        <v>27262581.363273963</v>
      </c>
      <c r="D8" s="17">
        <v>5779523.5700000003</v>
      </c>
      <c r="E8" s="16">
        <f t="shared" si="1"/>
        <v>21483057.793273963</v>
      </c>
      <c r="H8" s="24" t="s">
        <v>10</v>
      </c>
      <c r="I8" s="4">
        <f>5779523.57*I4</f>
        <v>52015712.130000003</v>
      </c>
    </row>
    <row r="9" spans="1:9" x14ac:dyDescent="0.25">
      <c r="A9" s="27">
        <v>6</v>
      </c>
      <c r="B9" s="16">
        <f>E8*B2</f>
        <v>644491.73379821889</v>
      </c>
      <c r="C9" s="16">
        <f t="shared" si="0"/>
        <v>22127549.527072184</v>
      </c>
      <c r="D9" s="17">
        <v>5779523.5700000003</v>
      </c>
      <c r="E9" s="16">
        <f t="shared" si="1"/>
        <v>16348025.957072183</v>
      </c>
      <c r="H9" s="24" t="s">
        <v>11</v>
      </c>
      <c r="I9" s="4">
        <f>I8-I1</f>
        <v>7015712.1300000027</v>
      </c>
    </row>
    <row r="10" spans="1:9" x14ac:dyDescent="0.25">
      <c r="A10" s="27">
        <v>7</v>
      </c>
      <c r="B10" s="16">
        <f>E9*B2</f>
        <v>490440.77871216548</v>
      </c>
      <c r="C10" s="16">
        <f t="shared" si="0"/>
        <v>16838466.735784348</v>
      </c>
      <c r="D10" s="17">
        <v>5779523.5700000003</v>
      </c>
      <c r="E10" s="16">
        <f t="shared" si="1"/>
        <v>11058943.165784348</v>
      </c>
    </row>
    <row r="11" spans="1:9" x14ac:dyDescent="0.25">
      <c r="A11" s="27">
        <v>8</v>
      </c>
      <c r="B11" s="16">
        <f>E10*B2</f>
        <v>331768.2949735304</v>
      </c>
      <c r="C11" s="16">
        <f t="shared" si="0"/>
        <v>11390711.460757878</v>
      </c>
      <c r="D11" s="17">
        <v>5779523.5700000003</v>
      </c>
      <c r="E11" s="16">
        <f t="shared" si="1"/>
        <v>5611187.8907578774</v>
      </c>
    </row>
    <row r="12" spans="1:9" x14ac:dyDescent="0.25">
      <c r="A12" s="27">
        <v>9</v>
      </c>
      <c r="B12" s="16">
        <f>E11*B2</f>
        <v>168335.63672273632</v>
      </c>
      <c r="C12" s="16">
        <f t="shared" si="0"/>
        <v>5779523.5274806134</v>
      </c>
      <c r="D12" s="17">
        <v>5779523.5700000003</v>
      </c>
      <c r="E12" s="16">
        <f t="shared" si="1"/>
        <v>-4.2519386857748032E-2</v>
      </c>
    </row>
    <row r="13" spans="1:9" x14ac:dyDescent="0.25">
      <c r="A13" s="18"/>
      <c r="B13" s="19">
        <f>SUM(B4:B12)</f>
        <v>7015712.0874806102</v>
      </c>
      <c r="C13" s="20"/>
      <c r="D13" s="21">
        <f>SUM(D4:D12)</f>
        <v>52015712.130000003</v>
      </c>
      <c r="E13" s="20"/>
    </row>
  </sheetData>
  <mergeCells count="4">
    <mergeCell ref="A1:A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 Amortizacion E1</vt:lpstr>
      <vt:lpstr>Tabla Amortizacion E2</vt:lpstr>
      <vt:lpstr>Tabla Amortizacion E3</vt:lpstr>
      <vt:lpstr>Tabla Amortizacion E4</vt:lpstr>
      <vt:lpstr>Tabla Amortizacion 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Rios Ramos</dc:creator>
  <cp:lastModifiedBy>Arturo Rios Ramos</cp:lastModifiedBy>
  <dcterms:created xsi:type="dcterms:W3CDTF">2022-04-12T15:47:09Z</dcterms:created>
  <dcterms:modified xsi:type="dcterms:W3CDTF">2022-04-14T00:15:16Z</dcterms:modified>
</cp:coreProperties>
</file>