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nath\Downloads\14-05-2024\New folder\"/>
    </mc:Choice>
  </mc:AlternateContent>
  <xr:revisionPtr revIDLastSave="0" documentId="13_ncr:1_{3E119DE0-AE29-4BB8-86B4-4099AB485753}" xr6:coauthVersionLast="47" xr6:coauthVersionMax="47" xr10:uidLastSave="{00000000-0000-0000-0000-000000000000}"/>
  <bookViews>
    <workbookView xWindow="-120" yWindow="-120" windowWidth="20730" windowHeight="11160" tabRatio="641" firstSheet="18" activeTab="22" xr2:uid="{00000000-000D-0000-FFFF-FFFF00000000}"/>
  </bookViews>
  <sheets>
    <sheet name="table_list" sheetId="1" r:id="rId1"/>
    <sheet name="s_alert_template_txt_m" sheetId="37" r:id="rId2"/>
    <sheet name="S_TAB_M" sheetId="3" r:id="rId3"/>
    <sheet name="S_TAB_COLS_M" sheetId="4" r:id="rId4"/>
    <sheet name="s_ratio_component_m" sheetId="5" r:id="rId5"/>
    <sheet name="s_ratio_component_source_d" sheetId="6" r:id="rId6"/>
    <sheet name="s_gl_group_reference_mNot_use" sheetId="7" r:id="rId7"/>
    <sheet name="s_charge_type_m" sheetId="8" r:id="rId8"/>
    <sheet name="s_instrument_type_m" sheetId="9" r:id="rId9"/>
    <sheet name="s_main_gl_group_m" sheetId="15" r:id="rId10"/>
    <sheet name="s_instr_type_gl_group_d" sheetId="16" r:id="rId11"/>
    <sheet name="s_balance_type_m" sheetId="17" r:id="rId12"/>
    <sheet name="s_tran_spl_type_m" sheetId="20" r:id="rId13"/>
    <sheet name="s_arrear_type_m" sheetId="21" r:id="rId14"/>
    <sheet name="s_arrear_tran_model_d " sheetId="22" r:id="rId15"/>
    <sheet name="s_rfc_column_m" sheetId="25" r:id="rId16"/>
    <sheet name="s_rfc_acct_bal_sum_type_m" sheetId="26" r:id="rId17"/>
    <sheet name="s_gl_deposit_scheme_m" sheetId="31" r:id="rId18"/>
    <sheet name="s_fin_year_m" sheetId="32" r:id="rId19"/>
    <sheet name="s_tran_source_m" sheetId="33" r:id="rId20"/>
    <sheet name="s_eft_iface_type_m" sheetId="35" r:id="rId21"/>
    <sheet name="s_process_type_m" sheetId="29" r:id="rId22"/>
    <sheet name="s_day_process_m" sheetId="36" r:id="rId23"/>
  </sheets>
  <definedNames>
    <definedName name="_xlnm._FilterDatabase" localSheetId="3">S_TAB_COLS_M!$A$1:$Y$62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0" l="1"/>
  <c r="K27" i="8"/>
  <c r="R12" i="36"/>
  <c r="E25" i="16"/>
  <c r="N13" i="33"/>
  <c r="G15" i="26"/>
  <c r="G14" i="26"/>
  <c r="E2661" i="4"/>
  <c r="E2660" i="4"/>
  <c r="D2660" i="4" s="1"/>
  <c r="E2659" i="4"/>
  <c r="D2659" i="4" s="1"/>
  <c r="E2658" i="4"/>
  <c r="D2658" i="4" s="1"/>
  <c r="E2657" i="4"/>
  <c r="D2657" i="4" s="1"/>
  <c r="H117" i="3"/>
  <c r="J117" i="3"/>
  <c r="M2658" i="4"/>
  <c r="M2657" i="4"/>
  <c r="G2658" i="4"/>
  <c r="G2659" i="4"/>
  <c r="M2659" i="4" s="1"/>
  <c r="G2660" i="4"/>
  <c r="M2660" i="4" s="1"/>
  <c r="G2661" i="4"/>
  <c r="D2661" i="4" s="1"/>
  <c r="G2657" i="4"/>
  <c r="R17" i="36"/>
  <c r="R16" i="36"/>
  <c r="G13" i="26"/>
  <c r="G12" i="26"/>
  <c r="M2661" i="4" l="1"/>
  <c r="R11" i="36"/>
  <c r="B13" i="29"/>
  <c r="I13" i="29"/>
  <c r="N12" i="33"/>
  <c r="I69" i="6"/>
  <c r="I70" i="6"/>
  <c r="I71" i="6"/>
  <c r="I72" i="6"/>
  <c r="I73" i="6"/>
  <c r="I68" i="6"/>
  <c r="I63" i="6"/>
  <c r="I64" i="6"/>
  <c r="I62" i="6"/>
  <c r="I59" i="6"/>
  <c r="I58" i="6"/>
  <c r="J28" i="5"/>
  <c r="I21" i="6" l="1"/>
  <c r="I49" i="6" l="1"/>
  <c r="I50" i="6"/>
  <c r="I51" i="6"/>
  <c r="I54" i="6"/>
  <c r="I55" i="6"/>
  <c r="I26" i="6"/>
  <c r="I27" i="6"/>
  <c r="I28" i="6"/>
  <c r="I34" i="6"/>
  <c r="I37" i="6"/>
  <c r="I39" i="6"/>
  <c r="I41" i="6"/>
  <c r="I48" i="6"/>
  <c r="R10" i="36"/>
  <c r="J27" i="5"/>
  <c r="I19" i="6" l="1"/>
  <c r="I18" i="6"/>
  <c r="J26" i="5" l="1"/>
  <c r="I16" i="6"/>
  <c r="I15" i="6"/>
  <c r="I10" i="6"/>
  <c r="I11" i="6"/>
  <c r="I12" i="6"/>
  <c r="I9" i="6"/>
  <c r="E2643" i="4" l="1"/>
  <c r="D2643" i="4" s="1"/>
  <c r="E2644" i="4"/>
  <c r="D2644" i="4" s="1"/>
  <c r="E2645" i="4"/>
  <c r="D2645" i="4" s="1"/>
  <c r="E2646" i="4"/>
  <c r="D2646" i="4" s="1"/>
  <c r="E2647" i="4"/>
  <c r="D2647" i="4" s="1"/>
  <c r="E2648" i="4"/>
  <c r="D2648" i="4" s="1"/>
  <c r="E2649" i="4"/>
  <c r="D2649" i="4" s="1"/>
  <c r="E2650" i="4"/>
  <c r="D2650" i="4" s="1"/>
  <c r="E2651" i="4"/>
  <c r="D2651" i="4" s="1"/>
  <c r="E2652" i="4"/>
  <c r="D2652" i="4" s="1"/>
  <c r="E2653" i="4"/>
  <c r="D2653" i="4" s="1"/>
  <c r="E2642" i="4"/>
  <c r="D2642" i="4" s="1"/>
  <c r="G2643" i="4"/>
  <c r="M2643" i="4" s="1"/>
  <c r="G2644" i="4"/>
  <c r="M2644" i="4" s="1"/>
  <c r="G2645" i="4"/>
  <c r="M2645" i="4" s="1"/>
  <c r="G2646" i="4"/>
  <c r="M2646" i="4" s="1"/>
  <c r="G2647" i="4"/>
  <c r="M2647" i="4" s="1"/>
  <c r="G2648" i="4"/>
  <c r="M2648" i="4" s="1"/>
  <c r="G2649" i="4"/>
  <c r="M2649" i="4" s="1"/>
  <c r="G2650" i="4"/>
  <c r="M2650" i="4" s="1"/>
  <c r="G2651" i="4"/>
  <c r="M2651" i="4" s="1"/>
  <c r="G2652" i="4"/>
  <c r="M2652" i="4" s="1"/>
  <c r="G2653" i="4"/>
  <c r="M2653" i="4" s="1"/>
  <c r="G2642" i="4"/>
  <c r="M2642" i="4" s="1"/>
  <c r="H116" i="3"/>
  <c r="J116" i="3"/>
  <c r="B12" i="29"/>
  <c r="I12" i="29"/>
  <c r="K26" i="8"/>
  <c r="K25" i="8"/>
  <c r="R9" i="36" l="1"/>
  <c r="J26" i="37"/>
  <c r="J27" i="37"/>
  <c r="J28" i="37"/>
  <c r="J25" i="37"/>
  <c r="J21" i="37"/>
  <c r="J22" i="37"/>
  <c r="J23" i="37"/>
  <c r="J20" i="37"/>
  <c r="J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" i="37"/>
  <c r="E2639" i="4"/>
  <c r="G2639" i="4"/>
  <c r="M2639" i="4" s="1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21" i="4"/>
  <c r="G2622" i="4"/>
  <c r="M2622" i="4" s="1"/>
  <c r="G2623" i="4"/>
  <c r="M2623" i="4" s="1"/>
  <c r="G2624" i="4"/>
  <c r="M2624" i="4" s="1"/>
  <c r="G2625" i="4"/>
  <c r="M2625" i="4" s="1"/>
  <c r="G2626" i="4"/>
  <c r="M2626" i="4" s="1"/>
  <c r="G2627" i="4"/>
  <c r="M2627" i="4" s="1"/>
  <c r="G2628" i="4"/>
  <c r="M2628" i="4" s="1"/>
  <c r="G2629" i="4"/>
  <c r="M2629" i="4" s="1"/>
  <c r="G2630" i="4"/>
  <c r="M2630" i="4" s="1"/>
  <c r="G2631" i="4"/>
  <c r="M2631" i="4" s="1"/>
  <c r="G2632" i="4"/>
  <c r="M2632" i="4" s="1"/>
  <c r="G2633" i="4"/>
  <c r="M2633" i="4" s="1"/>
  <c r="G2634" i="4"/>
  <c r="M2634" i="4" s="1"/>
  <c r="G2635" i="4"/>
  <c r="M2635" i="4" s="1"/>
  <c r="G2636" i="4"/>
  <c r="M2636" i="4" s="1"/>
  <c r="G2637" i="4"/>
  <c r="M2637" i="4" s="1"/>
  <c r="G2638" i="4"/>
  <c r="M2638" i="4" s="1"/>
  <c r="G2621" i="4"/>
  <c r="M2621" i="4" s="1"/>
  <c r="H115" i="3"/>
  <c r="J115" i="3"/>
  <c r="R8" i="36"/>
  <c r="R6" i="36"/>
  <c r="R4" i="36"/>
  <c r="R5" i="36"/>
  <c r="R3" i="36"/>
  <c r="N11" i="33"/>
  <c r="N10" i="33"/>
  <c r="G11" i="26"/>
  <c r="G10" i="26"/>
  <c r="G9" i="26"/>
  <c r="G8" i="26"/>
  <c r="I11" i="29"/>
  <c r="I10" i="29"/>
  <c r="B11" i="29"/>
  <c r="B10" i="29"/>
  <c r="B9" i="29"/>
  <c r="G7" i="26"/>
  <c r="E2614" i="4"/>
  <c r="E2615" i="4"/>
  <c r="E2616" i="4"/>
  <c r="E2617" i="4"/>
  <c r="E2618" i="4"/>
  <c r="E2613" i="4"/>
  <c r="G2614" i="4"/>
  <c r="G2615" i="4"/>
  <c r="G2616" i="4"/>
  <c r="M2616" i="4" s="1"/>
  <c r="G2617" i="4"/>
  <c r="M2617" i="4" s="1"/>
  <c r="G2618" i="4"/>
  <c r="G2613" i="4"/>
  <c r="M2614" i="4"/>
  <c r="M2615" i="4"/>
  <c r="M2618" i="4"/>
  <c r="M2613" i="4"/>
  <c r="H114" i="3"/>
  <c r="J114" i="3"/>
  <c r="K24" i="8"/>
  <c r="N9" i="33"/>
  <c r="D2613" i="4" l="1"/>
  <c r="D2618" i="4"/>
  <c r="D2617" i="4"/>
  <c r="D2616" i="4"/>
  <c r="D2615" i="4"/>
  <c r="D2614" i="4"/>
  <c r="D2621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39" i="4"/>
  <c r="K23" i="8"/>
  <c r="N8" i="33"/>
  <c r="N7" i="33"/>
  <c r="I9" i="29"/>
  <c r="E13" i="16"/>
  <c r="G1796" i="4"/>
  <c r="M1796" i="4" s="1"/>
  <c r="G1795" i="4"/>
  <c r="M1795" i="4" s="1"/>
  <c r="N4" i="33"/>
  <c r="N5" i="33"/>
  <c r="N6" i="33"/>
  <c r="N3" i="33"/>
  <c r="E1014" i="4"/>
  <c r="E1015" i="4"/>
  <c r="E1016" i="4"/>
  <c r="G1014" i="4"/>
  <c r="G1015" i="4"/>
  <c r="G1016" i="4"/>
  <c r="G1011" i="4"/>
  <c r="M1011" i="4" s="1"/>
  <c r="G1012" i="4"/>
  <c r="M1012" i="4" s="1"/>
  <c r="G1013" i="4"/>
  <c r="M1013" i="4" s="1"/>
  <c r="E1013" i="4"/>
  <c r="E1012" i="4"/>
  <c r="E1011" i="4"/>
  <c r="D1011" i="4" s="1"/>
  <c r="F5" i="32"/>
  <c r="F6" i="32"/>
  <c r="F7" i="32"/>
  <c r="F8" i="32"/>
  <c r="F9" i="32"/>
  <c r="F10" i="32"/>
  <c r="F4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11" i="32"/>
  <c r="J113" i="3"/>
  <c r="E2600" i="4"/>
  <c r="E2601" i="4"/>
  <c r="E2602" i="4"/>
  <c r="E2603" i="4"/>
  <c r="E2604" i="4"/>
  <c r="E2605" i="4"/>
  <c r="E2606" i="4"/>
  <c r="E2607" i="4"/>
  <c r="E2608" i="4"/>
  <c r="E2609" i="4"/>
  <c r="E2610" i="4"/>
  <c r="E2599" i="4"/>
  <c r="G2600" i="4"/>
  <c r="G2601" i="4"/>
  <c r="G2602" i="4"/>
  <c r="G2603" i="4"/>
  <c r="G2604" i="4"/>
  <c r="G2605" i="4"/>
  <c r="G2606" i="4"/>
  <c r="G2607" i="4"/>
  <c r="G2608" i="4"/>
  <c r="G2609" i="4"/>
  <c r="G2610" i="4"/>
  <c r="G2599" i="4"/>
  <c r="H113" i="3"/>
  <c r="D1012" i="4" l="1"/>
  <c r="D1013" i="4"/>
  <c r="M1016" i="4"/>
  <c r="D1016" i="4"/>
  <c r="M1015" i="4"/>
  <c r="D1015" i="4"/>
  <c r="M1014" i="4"/>
  <c r="D1014" i="4"/>
  <c r="D2599" i="4"/>
  <c r="M2599" i="4"/>
  <c r="D2610" i="4"/>
  <c r="M2610" i="4"/>
  <c r="D2609" i="4"/>
  <c r="M2609" i="4"/>
  <c r="D2608" i="4"/>
  <c r="M2608" i="4"/>
  <c r="D2607" i="4"/>
  <c r="M2607" i="4"/>
  <c r="D2606" i="4"/>
  <c r="M2606" i="4"/>
  <c r="D2605" i="4"/>
  <c r="M2605" i="4"/>
  <c r="D2604" i="4"/>
  <c r="M2604" i="4"/>
  <c r="D2603" i="4"/>
  <c r="M2603" i="4"/>
  <c r="D2602" i="4"/>
  <c r="M2602" i="4"/>
  <c r="D2601" i="4"/>
  <c r="M2601" i="4"/>
  <c r="D2600" i="4"/>
  <c r="M2600" i="4"/>
  <c r="H112" i="3"/>
  <c r="J112" i="3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78" i="4"/>
  <c r="D2578" i="4" s="1"/>
  <c r="E12" i="16"/>
  <c r="E1792" i="4"/>
  <c r="E1793" i="4"/>
  <c r="E1794" i="4"/>
  <c r="G1792" i="4"/>
  <c r="G1793" i="4"/>
  <c r="G1794" i="4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2" i="35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2" i="35"/>
  <c r="B8" i="29"/>
  <c r="I8" i="29"/>
  <c r="B7" i="29"/>
  <c r="I7" i="29"/>
  <c r="E63" i="4"/>
  <c r="G63" i="4"/>
  <c r="M63" i="4" s="1"/>
  <c r="I6" i="29"/>
  <c r="B6" i="29"/>
  <c r="K22" i="8"/>
  <c r="B5" i="29"/>
  <c r="I5" i="29"/>
  <c r="B3" i="29"/>
  <c r="B4" i="29"/>
  <c r="B2" i="29"/>
  <c r="E431" i="4"/>
  <c r="E432" i="4"/>
  <c r="E433" i="4"/>
  <c r="E434" i="4"/>
  <c r="E435" i="4"/>
  <c r="E436" i="4"/>
  <c r="E437" i="4"/>
  <c r="E438" i="4"/>
  <c r="E439" i="4"/>
  <c r="G431" i="4"/>
  <c r="M431" i="4" s="1"/>
  <c r="G432" i="4"/>
  <c r="M432" i="4" s="1"/>
  <c r="G433" i="4"/>
  <c r="M433" i="4" s="1"/>
  <c r="G434" i="4"/>
  <c r="M434" i="4" s="1"/>
  <c r="G435" i="4"/>
  <c r="M435" i="4" s="1"/>
  <c r="G436" i="4"/>
  <c r="M436" i="4" s="1"/>
  <c r="G437" i="4"/>
  <c r="M437" i="4" s="1"/>
  <c r="G438" i="4"/>
  <c r="M438" i="4" s="1"/>
  <c r="G439" i="4"/>
  <c r="M439" i="4" s="1"/>
  <c r="P8" i="21"/>
  <c r="P7" i="21"/>
  <c r="P6" i="21"/>
  <c r="P5" i="21"/>
  <c r="P4" i="21"/>
  <c r="P3" i="21"/>
  <c r="G1227" i="4"/>
  <c r="M1227" i="4" s="1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32" i="32"/>
  <c r="K21" i="8"/>
  <c r="B21" i="8"/>
  <c r="D63" i="4" l="1"/>
  <c r="M2578" i="4"/>
  <c r="M1794" i="4"/>
  <c r="D1794" i="4"/>
  <c r="M1793" i="4"/>
  <c r="D1793" i="4"/>
  <c r="M1792" i="4"/>
  <c r="D1792" i="4"/>
  <c r="M2596" i="4"/>
  <c r="D2596" i="4"/>
  <c r="M2595" i="4"/>
  <c r="D2595" i="4"/>
  <c r="M2594" i="4"/>
  <c r="D2594" i="4"/>
  <c r="M2593" i="4"/>
  <c r="D2593" i="4"/>
  <c r="M2592" i="4"/>
  <c r="D2592" i="4"/>
  <c r="M2591" i="4"/>
  <c r="D2591" i="4"/>
  <c r="M2590" i="4"/>
  <c r="D2590" i="4"/>
  <c r="M2589" i="4"/>
  <c r="D2589" i="4"/>
  <c r="M2588" i="4"/>
  <c r="D2588" i="4"/>
  <c r="M2587" i="4"/>
  <c r="D2587" i="4"/>
  <c r="M2586" i="4"/>
  <c r="D2586" i="4"/>
  <c r="M2585" i="4"/>
  <c r="D2585" i="4"/>
  <c r="M2584" i="4"/>
  <c r="D2584" i="4"/>
  <c r="M2583" i="4"/>
  <c r="D2583" i="4"/>
  <c r="M2582" i="4"/>
  <c r="D2582" i="4"/>
  <c r="M2581" i="4"/>
  <c r="D2581" i="4"/>
  <c r="M2580" i="4"/>
  <c r="D2580" i="4"/>
  <c r="M2579" i="4"/>
  <c r="D2579" i="4"/>
  <c r="D439" i="4"/>
  <c r="D438" i="4"/>
  <c r="D437" i="4"/>
  <c r="D436" i="4"/>
  <c r="D435" i="4"/>
  <c r="D434" i="4"/>
  <c r="D433" i="4"/>
  <c r="D432" i="4"/>
  <c r="D431" i="4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58" i="4"/>
  <c r="G2559" i="4"/>
  <c r="M2559" i="4" s="1"/>
  <c r="G2560" i="4"/>
  <c r="M2560" i="4" s="1"/>
  <c r="G2561" i="4"/>
  <c r="M2561" i="4" s="1"/>
  <c r="G2562" i="4"/>
  <c r="M2562" i="4" s="1"/>
  <c r="G2563" i="4"/>
  <c r="M2563" i="4" s="1"/>
  <c r="G2564" i="4"/>
  <c r="M2564" i="4" s="1"/>
  <c r="G2565" i="4"/>
  <c r="M2565" i="4" s="1"/>
  <c r="G2566" i="4"/>
  <c r="M2566" i="4" s="1"/>
  <c r="G2567" i="4"/>
  <c r="M2567" i="4" s="1"/>
  <c r="G2568" i="4"/>
  <c r="M2568" i="4" s="1"/>
  <c r="G2569" i="4"/>
  <c r="M2569" i="4" s="1"/>
  <c r="G2570" i="4"/>
  <c r="M2570" i="4" s="1"/>
  <c r="G2571" i="4"/>
  <c r="M2571" i="4" s="1"/>
  <c r="G2572" i="4"/>
  <c r="M2572" i="4" s="1"/>
  <c r="G2573" i="4"/>
  <c r="M2573" i="4" s="1"/>
  <c r="G2574" i="4"/>
  <c r="M2574" i="4" s="1"/>
  <c r="G2575" i="4"/>
  <c r="M2575" i="4" s="1"/>
  <c r="G2558" i="4"/>
  <c r="M2558" i="4" s="1"/>
  <c r="H111" i="3"/>
  <c r="J111" i="3"/>
  <c r="D2558" i="4" l="1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AC3" i="31"/>
  <c r="AC4" i="31"/>
  <c r="AC5" i="31"/>
  <c r="AC6" i="31"/>
  <c r="AC7" i="31"/>
  <c r="AC8" i="31"/>
  <c r="AC2" i="31"/>
  <c r="I3" i="29"/>
  <c r="I4" i="29"/>
  <c r="I2" i="29"/>
  <c r="J4" i="25"/>
  <c r="E911" i="4"/>
  <c r="E912" i="4"/>
  <c r="E913" i="4"/>
  <c r="G913" i="4"/>
  <c r="M913" i="4" s="1"/>
  <c r="G912" i="4"/>
  <c r="M912" i="4" s="1"/>
  <c r="G911" i="4"/>
  <c r="M911" i="4" s="1"/>
  <c r="B20" i="8"/>
  <c r="K20" i="8"/>
  <c r="D20" i="8"/>
  <c r="D913" i="4" l="1"/>
  <c r="D912" i="4"/>
  <c r="D911" i="4"/>
  <c r="E1716" i="4"/>
  <c r="G1716" i="4"/>
  <c r="M1716" i="4" s="1"/>
  <c r="G1835" i="4"/>
  <c r="M1835" i="4" s="1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20" i="4"/>
  <c r="G2521" i="4"/>
  <c r="M2521" i="4" s="1"/>
  <c r="G2522" i="4"/>
  <c r="M2522" i="4" s="1"/>
  <c r="G2523" i="4"/>
  <c r="M2523" i="4" s="1"/>
  <c r="G2524" i="4"/>
  <c r="M2524" i="4" s="1"/>
  <c r="G2525" i="4"/>
  <c r="M2525" i="4" s="1"/>
  <c r="G2526" i="4"/>
  <c r="M2526" i="4" s="1"/>
  <c r="G2527" i="4"/>
  <c r="M2527" i="4" s="1"/>
  <c r="G2528" i="4"/>
  <c r="M2528" i="4" s="1"/>
  <c r="G2529" i="4"/>
  <c r="M2529" i="4" s="1"/>
  <c r="G2530" i="4"/>
  <c r="M2530" i="4" s="1"/>
  <c r="G2531" i="4"/>
  <c r="M2531" i="4" s="1"/>
  <c r="G2532" i="4"/>
  <c r="M2532" i="4" s="1"/>
  <c r="G2533" i="4"/>
  <c r="M2533" i="4" s="1"/>
  <c r="G2534" i="4"/>
  <c r="M2534" i="4" s="1"/>
  <c r="G2535" i="4"/>
  <c r="M2535" i="4" s="1"/>
  <c r="G2536" i="4"/>
  <c r="M2536" i="4" s="1"/>
  <c r="G2537" i="4"/>
  <c r="M2537" i="4" s="1"/>
  <c r="G2538" i="4"/>
  <c r="M2538" i="4" s="1"/>
  <c r="G2539" i="4"/>
  <c r="M2539" i="4" s="1"/>
  <c r="G2540" i="4"/>
  <c r="M2540" i="4" s="1"/>
  <c r="G2541" i="4"/>
  <c r="M2541" i="4" s="1"/>
  <c r="G2542" i="4"/>
  <c r="M2542" i="4" s="1"/>
  <c r="G2543" i="4"/>
  <c r="M2543" i="4" s="1"/>
  <c r="G2544" i="4"/>
  <c r="M2544" i="4" s="1"/>
  <c r="G2545" i="4"/>
  <c r="M2545" i="4" s="1"/>
  <c r="G2546" i="4"/>
  <c r="M2546" i="4" s="1"/>
  <c r="G2547" i="4"/>
  <c r="M2547" i="4" s="1"/>
  <c r="G2548" i="4"/>
  <c r="M2548" i="4" s="1"/>
  <c r="G2549" i="4"/>
  <c r="M2549" i="4" s="1"/>
  <c r="G2550" i="4"/>
  <c r="M2550" i="4" s="1"/>
  <c r="G2551" i="4"/>
  <c r="M2551" i="4" s="1"/>
  <c r="G2552" i="4"/>
  <c r="M2552" i="4" s="1"/>
  <c r="G2553" i="4"/>
  <c r="M2553" i="4" s="1"/>
  <c r="G2554" i="4"/>
  <c r="M2554" i="4" s="1"/>
  <c r="G2555" i="4"/>
  <c r="M2555" i="4" s="1"/>
  <c r="G2520" i="4"/>
  <c r="M2520" i="4" s="1"/>
  <c r="H110" i="3"/>
  <c r="J110" i="3"/>
  <c r="G6" i="26"/>
  <c r="G5" i="26"/>
  <c r="G4" i="26"/>
  <c r="J6" i="25"/>
  <c r="J5" i="25"/>
  <c r="M13" i="22"/>
  <c r="M12" i="22"/>
  <c r="M11" i="22"/>
  <c r="M8" i="22"/>
  <c r="M7" i="22"/>
  <c r="M6" i="22"/>
  <c r="M3" i="22"/>
  <c r="J6" i="20"/>
  <c r="J5" i="20"/>
  <c r="J4" i="20"/>
  <c r="J3" i="20"/>
  <c r="J2" i="20"/>
  <c r="B33" i="17"/>
  <c r="B32" i="17"/>
  <c r="B31" i="17"/>
  <c r="B30" i="17"/>
  <c r="B29" i="17"/>
  <c r="B28" i="17"/>
  <c r="B27" i="17"/>
  <c r="B26" i="17"/>
  <c r="O15" i="17"/>
  <c r="B15" i="17"/>
  <c r="O14" i="17"/>
  <c r="B14" i="17"/>
  <c r="O13" i="17"/>
  <c r="B13" i="17"/>
  <c r="O12" i="17"/>
  <c r="B12" i="17"/>
  <c r="O11" i="17"/>
  <c r="B11" i="17"/>
  <c r="O10" i="17"/>
  <c r="B10" i="17"/>
  <c r="O9" i="17"/>
  <c r="B9" i="17"/>
  <c r="O8" i="17"/>
  <c r="B8" i="17"/>
  <c r="O7" i="17"/>
  <c r="B7" i="17"/>
  <c r="O6" i="17"/>
  <c r="B6" i="17"/>
  <c r="O5" i="17"/>
  <c r="B5" i="17"/>
  <c r="O4" i="17"/>
  <c r="B4" i="17"/>
  <c r="O3" i="17"/>
  <c r="B3" i="17"/>
  <c r="O2" i="17"/>
  <c r="B2" i="17"/>
  <c r="E19" i="16"/>
  <c r="E18" i="16"/>
  <c r="E17" i="16"/>
  <c r="E16" i="16"/>
  <c r="E15" i="16"/>
  <c r="E14" i="16"/>
  <c r="E11" i="16"/>
  <c r="E10" i="16"/>
  <c r="E9" i="16"/>
  <c r="E8" i="16"/>
  <c r="E7" i="16"/>
  <c r="E6" i="16"/>
  <c r="E5" i="16"/>
  <c r="E4" i="16"/>
  <c r="E3" i="16"/>
  <c r="E2" i="16"/>
  <c r="E8" i="15"/>
  <c r="E7" i="15"/>
  <c r="E6" i="15"/>
  <c r="E5" i="15"/>
  <c r="E4" i="15"/>
  <c r="E3" i="15"/>
  <c r="E2" i="15"/>
  <c r="K11" i="9"/>
  <c r="K10" i="9"/>
  <c r="K9" i="9"/>
  <c r="K8" i="9"/>
  <c r="K7" i="9"/>
  <c r="K6" i="9"/>
  <c r="K19" i="8"/>
  <c r="D19" i="8"/>
  <c r="B19" i="8"/>
  <c r="K18" i="8"/>
  <c r="D18" i="8"/>
  <c r="B18" i="8"/>
  <c r="K17" i="8"/>
  <c r="D17" i="8"/>
  <c r="B17" i="8"/>
  <c r="K16" i="8"/>
  <c r="D16" i="8"/>
  <c r="B16" i="8"/>
  <c r="K15" i="8"/>
  <c r="D15" i="8"/>
  <c r="B15" i="8"/>
  <c r="K14" i="8"/>
  <c r="D14" i="8"/>
  <c r="B14" i="8"/>
  <c r="K13" i="8"/>
  <c r="D13" i="8"/>
  <c r="B13" i="8"/>
  <c r="K12" i="8"/>
  <c r="D12" i="8"/>
  <c r="B12" i="8"/>
  <c r="K11" i="8"/>
  <c r="D11" i="8"/>
  <c r="B11" i="8"/>
  <c r="K10" i="8"/>
  <c r="D10" i="8"/>
  <c r="B10" i="8"/>
  <c r="K9" i="8"/>
  <c r="D9" i="8"/>
  <c r="B9" i="8"/>
  <c r="K8" i="8"/>
  <c r="D8" i="8"/>
  <c r="B8" i="8"/>
  <c r="K7" i="8"/>
  <c r="D7" i="8"/>
  <c r="B7" i="8"/>
  <c r="K6" i="8"/>
  <c r="D6" i="8"/>
  <c r="B6" i="8"/>
  <c r="K5" i="8"/>
  <c r="D5" i="8"/>
  <c r="B5" i="8"/>
  <c r="K4" i="8"/>
  <c r="D4" i="8"/>
  <c r="B4" i="8"/>
  <c r="K3" i="8"/>
  <c r="D3" i="8"/>
  <c r="B3" i="8"/>
  <c r="K2" i="8"/>
  <c r="D2" i="8"/>
  <c r="B2" i="8"/>
  <c r="I74" i="7"/>
  <c r="I73" i="7"/>
  <c r="I72" i="7"/>
  <c r="I71" i="7"/>
  <c r="I70" i="7"/>
  <c r="I69" i="7"/>
  <c r="I68" i="7"/>
  <c r="I65" i="7"/>
  <c r="I64" i="7"/>
  <c r="I63" i="7"/>
  <c r="I62" i="7"/>
  <c r="I61" i="7"/>
  <c r="I60" i="7"/>
  <c r="I59" i="7"/>
  <c r="I54" i="7"/>
  <c r="I53" i="7"/>
  <c r="I52" i="7"/>
  <c r="I51" i="7"/>
  <c r="I50" i="7"/>
  <c r="I49" i="7"/>
  <c r="I48" i="7"/>
  <c r="I43" i="7"/>
  <c r="I42" i="7"/>
  <c r="I41" i="7"/>
  <c r="I40" i="7"/>
  <c r="I39" i="7"/>
  <c r="I38" i="7"/>
  <c r="I37" i="7"/>
  <c r="I34" i="7"/>
  <c r="I33" i="7"/>
  <c r="I32" i="7"/>
  <c r="I31" i="7"/>
  <c r="I30" i="7"/>
  <c r="I29" i="7"/>
  <c r="I28" i="7"/>
  <c r="I25" i="7"/>
  <c r="I22" i="7"/>
  <c r="I21" i="7"/>
  <c r="I18" i="7"/>
  <c r="I17" i="7"/>
  <c r="I16" i="7"/>
  <c r="I15" i="7"/>
  <c r="I12" i="7"/>
  <c r="I11" i="7"/>
  <c r="I10" i="7"/>
  <c r="I6" i="7"/>
  <c r="I5" i="7"/>
  <c r="I2" i="7"/>
  <c r="J11" i="5"/>
  <c r="G2516" i="4"/>
  <c r="M2516" i="4" s="1"/>
  <c r="E2516" i="4"/>
  <c r="D2516" i="4"/>
  <c r="G2515" i="4"/>
  <c r="M2515" i="4" s="1"/>
  <c r="E2515" i="4"/>
  <c r="G2514" i="4"/>
  <c r="M2514" i="4" s="1"/>
  <c r="E2514" i="4"/>
  <c r="D2514" i="4"/>
  <c r="G2513" i="4"/>
  <c r="M2513" i="4" s="1"/>
  <c r="E2513" i="4"/>
  <c r="D2513" i="4" s="1"/>
  <c r="G2512" i="4"/>
  <c r="M2512" i="4" s="1"/>
  <c r="E2512" i="4"/>
  <c r="D2512" i="4" s="1"/>
  <c r="G2511" i="4"/>
  <c r="M2511" i="4" s="1"/>
  <c r="E2511" i="4"/>
  <c r="D2511" i="4"/>
  <c r="G2510" i="4"/>
  <c r="M2510" i="4" s="1"/>
  <c r="E2510" i="4"/>
  <c r="D2510" i="4" s="1"/>
  <c r="G2509" i="4"/>
  <c r="M2509" i="4" s="1"/>
  <c r="E2509" i="4"/>
  <c r="D2509" i="4" s="1"/>
  <c r="G2508" i="4"/>
  <c r="M2508" i="4" s="1"/>
  <c r="E2508" i="4"/>
  <c r="D2508" i="4" s="1"/>
  <c r="G2507" i="4"/>
  <c r="M2507" i="4" s="1"/>
  <c r="E2507" i="4"/>
  <c r="D2507" i="4"/>
  <c r="G2506" i="4"/>
  <c r="M2506" i="4" s="1"/>
  <c r="E2506" i="4"/>
  <c r="D2506" i="4" s="1"/>
  <c r="G2505" i="4"/>
  <c r="M2505" i="4" s="1"/>
  <c r="E2505" i="4"/>
  <c r="D2505" i="4" s="1"/>
  <c r="G2504" i="4"/>
  <c r="M2504" i="4" s="1"/>
  <c r="E2504" i="4"/>
  <c r="D2504" i="4" s="1"/>
  <c r="G2503" i="4"/>
  <c r="M2503" i="4" s="1"/>
  <c r="E2503" i="4"/>
  <c r="D2503" i="4"/>
  <c r="G2500" i="4"/>
  <c r="M2500" i="4" s="1"/>
  <c r="E2500" i="4"/>
  <c r="G2499" i="4"/>
  <c r="M2499" i="4" s="1"/>
  <c r="E2499" i="4"/>
  <c r="D2499" i="4" s="1"/>
  <c r="G2498" i="4"/>
  <c r="M2498" i="4" s="1"/>
  <c r="E2498" i="4"/>
  <c r="G2497" i="4"/>
  <c r="M2497" i="4" s="1"/>
  <c r="E2497" i="4"/>
  <c r="G2496" i="4"/>
  <c r="M2496" i="4" s="1"/>
  <c r="E2496" i="4"/>
  <c r="G2495" i="4"/>
  <c r="M2495" i="4" s="1"/>
  <c r="E2495" i="4"/>
  <c r="G2494" i="4"/>
  <c r="M2494" i="4" s="1"/>
  <c r="E2494" i="4"/>
  <c r="G2493" i="4"/>
  <c r="M2493" i="4" s="1"/>
  <c r="E2493" i="4"/>
  <c r="G2492" i="4"/>
  <c r="M2492" i="4" s="1"/>
  <c r="E2492" i="4"/>
  <c r="G2491" i="4"/>
  <c r="M2491" i="4" s="1"/>
  <c r="E2491" i="4"/>
  <c r="G2488" i="4"/>
  <c r="M2488" i="4" s="1"/>
  <c r="E2488" i="4"/>
  <c r="G2487" i="4"/>
  <c r="M2487" i="4" s="1"/>
  <c r="E2487" i="4"/>
  <c r="G2486" i="4"/>
  <c r="M2486" i="4" s="1"/>
  <c r="E2486" i="4"/>
  <c r="G2485" i="4"/>
  <c r="M2485" i="4" s="1"/>
  <c r="E2485" i="4"/>
  <c r="G2484" i="4"/>
  <c r="M2484" i="4" s="1"/>
  <c r="E2484" i="4"/>
  <c r="G2483" i="4"/>
  <c r="M2483" i="4" s="1"/>
  <c r="E2483" i="4"/>
  <c r="G2482" i="4"/>
  <c r="M2482" i="4" s="1"/>
  <c r="E2482" i="4"/>
  <c r="G2481" i="4"/>
  <c r="M2481" i="4" s="1"/>
  <c r="E2481" i="4"/>
  <c r="G2480" i="4"/>
  <c r="M2480" i="4" s="1"/>
  <c r="E2480" i="4"/>
  <c r="G2479" i="4"/>
  <c r="M2479" i="4" s="1"/>
  <c r="E2479" i="4"/>
  <c r="G2475" i="4"/>
  <c r="M2475" i="4" s="1"/>
  <c r="E2475" i="4"/>
  <c r="G2474" i="4"/>
  <c r="M2474" i="4" s="1"/>
  <c r="E2474" i="4"/>
  <c r="G2473" i="4"/>
  <c r="M2473" i="4" s="1"/>
  <c r="E2473" i="4"/>
  <c r="G2472" i="4"/>
  <c r="M2472" i="4" s="1"/>
  <c r="E2472" i="4"/>
  <c r="G2471" i="4"/>
  <c r="M2471" i="4" s="1"/>
  <c r="E2471" i="4"/>
  <c r="G2470" i="4"/>
  <c r="M2470" i="4" s="1"/>
  <c r="E2470" i="4"/>
  <c r="G2469" i="4"/>
  <c r="M2469" i="4" s="1"/>
  <c r="E2469" i="4"/>
  <c r="G2468" i="4"/>
  <c r="M2468" i="4" s="1"/>
  <c r="E2468" i="4"/>
  <c r="G2467" i="4"/>
  <c r="M2467" i="4" s="1"/>
  <c r="E2467" i="4"/>
  <c r="G2466" i="4"/>
  <c r="M2466" i="4" s="1"/>
  <c r="E2466" i="4"/>
  <c r="G2465" i="4"/>
  <c r="M2465" i="4" s="1"/>
  <c r="E2465" i="4"/>
  <c r="G2464" i="4"/>
  <c r="M2464" i="4" s="1"/>
  <c r="E2464" i="4"/>
  <c r="G2463" i="4"/>
  <c r="M2463" i="4" s="1"/>
  <c r="E2463" i="4"/>
  <c r="G2462" i="4"/>
  <c r="M2462" i="4" s="1"/>
  <c r="E2462" i="4"/>
  <c r="G2461" i="4"/>
  <c r="M2461" i="4" s="1"/>
  <c r="E2461" i="4"/>
  <c r="G2460" i="4"/>
  <c r="M2460" i="4" s="1"/>
  <c r="E2460" i="4"/>
  <c r="G2459" i="4"/>
  <c r="M2459" i="4" s="1"/>
  <c r="E2459" i="4"/>
  <c r="G2458" i="4"/>
  <c r="M2458" i="4" s="1"/>
  <c r="E2458" i="4"/>
  <c r="G2457" i="4"/>
  <c r="M2457" i="4" s="1"/>
  <c r="E2457" i="4"/>
  <c r="G2456" i="4"/>
  <c r="M2456" i="4" s="1"/>
  <c r="E2456" i="4"/>
  <c r="G2455" i="4"/>
  <c r="M2455" i="4" s="1"/>
  <c r="E2455" i="4"/>
  <c r="G2454" i="4"/>
  <c r="M2454" i="4" s="1"/>
  <c r="E2454" i="4"/>
  <c r="G2453" i="4"/>
  <c r="M2453" i="4" s="1"/>
  <c r="E2453" i="4"/>
  <c r="G2452" i="4"/>
  <c r="M2452" i="4" s="1"/>
  <c r="E2452" i="4"/>
  <c r="G2451" i="4"/>
  <c r="M2451" i="4" s="1"/>
  <c r="E2451" i="4"/>
  <c r="G2450" i="4"/>
  <c r="M2450" i="4" s="1"/>
  <c r="E2450" i="4"/>
  <c r="G2449" i="4"/>
  <c r="M2449" i="4" s="1"/>
  <c r="E2449" i="4"/>
  <c r="G2448" i="4"/>
  <c r="M2448" i="4" s="1"/>
  <c r="E2448" i="4"/>
  <c r="G2447" i="4"/>
  <c r="M2447" i="4" s="1"/>
  <c r="E2447" i="4"/>
  <c r="G2446" i="4"/>
  <c r="M2446" i="4" s="1"/>
  <c r="E2446" i="4"/>
  <c r="G2445" i="4"/>
  <c r="M2445" i="4" s="1"/>
  <c r="E2445" i="4"/>
  <c r="G2444" i="4"/>
  <c r="M2444" i="4" s="1"/>
  <c r="E2444" i="4"/>
  <c r="G2443" i="4"/>
  <c r="M2443" i="4" s="1"/>
  <c r="E2443" i="4"/>
  <c r="G2442" i="4"/>
  <c r="M2442" i="4" s="1"/>
  <c r="E2442" i="4"/>
  <c r="G2441" i="4"/>
  <c r="M2441" i="4" s="1"/>
  <c r="E2441" i="4"/>
  <c r="G2440" i="4"/>
  <c r="M2440" i="4" s="1"/>
  <c r="E2440" i="4"/>
  <c r="G2439" i="4"/>
  <c r="M2439" i="4" s="1"/>
  <c r="E2439" i="4"/>
  <c r="G2438" i="4"/>
  <c r="M2438" i="4" s="1"/>
  <c r="E2438" i="4"/>
  <c r="G2437" i="4"/>
  <c r="M2437" i="4" s="1"/>
  <c r="E2437" i="4"/>
  <c r="G2436" i="4"/>
  <c r="M2436" i="4" s="1"/>
  <c r="E2436" i="4"/>
  <c r="G2435" i="4"/>
  <c r="M2435" i="4" s="1"/>
  <c r="E2435" i="4"/>
  <c r="G2434" i="4"/>
  <c r="M2434" i="4" s="1"/>
  <c r="E2434" i="4"/>
  <c r="G2433" i="4"/>
  <c r="M2433" i="4" s="1"/>
  <c r="E2433" i="4"/>
  <c r="G2432" i="4"/>
  <c r="M2432" i="4" s="1"/>
  <c r="E2432" i="4"/>
  <c r="G2431" i="4"/>
  <c r="M2431" i="4" s="1"/>
  <c r="E2431" i="4"/>
  <c r="G2430" i="4"/>
  <c r="M2430" i="4" s="1"/>
  <c r="E2430" i="4"/>
  <c r="G2429" i="4"/>
  <c r="M2429" i="4" s="1"/>
  <c r="E2429" i="4"/>
  <c r="G2428" i="4"/>
  <c r="M2428" i="4" s="1"/>
  <c r="E2428" i="4"/>
  <c r="G2427" i="4"/>
  <c r="M2427" i="4" s="1"/>
  <c r="E2427" i="4"/>
  <c r="G2426" i="4"/>
  <c r="M2426" i="4" s="1"/>
  <c r="E2426" i="4"/>
  <c r="G2425" i="4"/>
  <c r="M2425" i="4" s="1"/>
  <c r="E2425" i="4"/>
  <c r="G2422" i="4"/>
  <c r="M2422" i="4" s="1"/>
  <c r="E2422" i="4"/>
  <c r="G2421" i="4"/>
  <c r="M2421" i="4" s="1"/>
  <c r="E2421" i="4"/>
  <c r="G2420" i="4"/>
  <c r="M2420" i="4" s="1"/>
  <c r="E2420" i="4"/>
  <c r="G2419" i="4"/>
  <c r="M2419" i="4" s="1"/>
  <c r="E2419" i="4"/>
  <c r="G2418" i="4"/>
  <c r="M2418" i="4" s="1"/>
  <c r="E2418" i="4"/>
  <c r="G2417" i="4"/>
  <c r="M2417" i="4" s="1"/>
  <c r="E2417" i="4"/>
  <c r="G2416" i="4"/>
  <c r="M2416" i="4" s="1"/>
  <c r="E2416" i="4"/>
  <c r="G2415" i="4"/>
  <c r="M2415" i="4" s="1"/>
  <c r="E2415" i="4"/>
  <c r="G2414" i="4"/>
  <c r="M2414" i="4" s="1"/>
  <c r="E2414" i="4"/>
  <c r="G2413" i="4"/>
  <c r="M2413" i="4" s="1"/>
  <c r="E2413" i="4"/>
  <c r="G2412" i="4"/>
  <c r="M2412" i="4" s="1"/>
  <c r="E2412" i="4"/>
  <c r="G2411" i="4"/>
  <c r="M2411" i="4" s="1"/>
  <c r="E2411" i="4"/>
  <c r="G2408" i="4"/>
  <c r="M2408" i="4" s="1"/>
  <c r="E2408" i="4"/>
  <c r="G2407" i="4"/>
  <c r="M2407" i="4" s="1"/>
  <c r="E2407" i="4"/>
  <c r="G2406" i="4"/>
  <c r="M2406" i="4" s="1"/>
  <c r="E2406" i="4"/>
  <c r="G2405" i="4"/>
  <c r="M2405" i="4" s="1"/>
  <c r="E2405" i="4"/>
  <c r="G2404" i="4"/>
  <c r="M2404" i="4" s="1"/>
  <c r="E2404" i="4"/>
  <c r="G2403" i="4"/>
  <c r="M2403" i="4" s="1"/>
  <c r="E2403" i="4"/>
  <c r="G2402" i="4"/>
  <c r="M2402" i="4" s="1"/>
  <c r="E2402" i="4"/>
  <c r="G2401" i="4"/>
  <c r="M2401" i="4" s="1"/>
  <c r="E2401" i="4"/>
  <c r="G2400" i="4"/>
  <c r="M2400" i="4" s="1"/>
  <c r="E2400" i="4"/>
  <c r="G2399" i="4"/>
  <c r="M2399" i="4" s="1"/>
  <c r="E2399" i="4"/>
  <c r="G2398" i="4"/>
  <c r="M2398" i="4" s="1"/>
  <c r="E2398" i="4"/>
  <c r="G2397" i="4"/>
  <c r="M2397" i="4" s="1"/>
  <c r="E2397" i="4"/>
  <c r="G2396" i="4"/>
  <c r="M2396" i="4" s="1"/>
  <c r="E2396" i="4"/>
  <c r="G2395" i="4"/>
  <c r="M2395" i="4" s="1"/>
  <c r="E2395" i="4"/>
  <c r="G2394" i="4"/>
  <c r="M2394" i="4" s="1"/>
  <c r="E2394" i="4"/>
  <c r="G2393" i="4"/>
  <c r="M2393" i="4" s="1"/>
  <c r="E2393" i="4"/>
  <c r="G2390" i="4"/>
  <c r="M2390" i="4" s="1"/>
  <c r="E2390" i="4"/>
  <c r="G2389" i="4"/>
  <c r="M2389" i="4" s="1"/>
  <c r="E2389" i="4"/>
  <c r="G2388" i="4"/>
  <c r="M2388" i="4" s="1"/>
  <c r="E2388" i="4"/>
  <c r="G2387" i="4"/>
  <c r="M2387" i="4" s="1"/>
  <c r="E2387" i="4"/>
  <c r="G2386" i="4"/>
  <c r="M2386" i="4" s="1"/>
  <c r="E2386" i="4"/>
  <c r="G2385" i="4"/>
  <c r="M2385" i="4" s="1"/>
  <c r="E2385" i="4"/>
  <c r="G2384" i="4"/>
  <c r="M2384" i="4" s="1"/>
  <c r="E2384" i="4"/>
  <c r="G2383" i="4"/>
  <c r="M2383" i="4" s="1"/>
  <c r="E2383" i="4"/>
  <c r="G2382" i="4"/>
  <c r="M2382" i="4" s="1"/>
  <c r="E2382" i="4"/>
  <c r="G2381" i="4"/>
  <c r="M2381" i="4" s="1"/>
  <c r="E2381" i="4"/>
  <c r="G2380" i="4"/>
  <c r="M2380" i="4" s="1"/>
  <c r="E2380" i="4"/>
  <c r="G2379" i="4"/>
  <c r="M2379" i="4" s="1"/>
  <c r="E2379" i="4"/>
  <c r="G2378" i="4"/>
  <c r="M2378" i="4" s="1"/>
  <c r="E2378" i="4"/>
  <c r="G2377" i="4"/>
  <c r="M2377" i="4" s="1"/>
  <c r="E2377" i="4"/>
  <c r="G2376" i="4"/>
  <c r="M2376" i="4" s="1"/>
  <c r="E2376" i="4"/>
  <c r="G2375" i="4"/>
  <c r="M2375" i="4" s="1"/>
  <c r="E2375" i="4"/>
  <c r="G2374" i="4"/>
  <c r="M2374" i="4" s="1"/>
  <c r="E2374" i="4"/>
  <c r="G2373" i="4"/>
  <c r="M2373" i="4" s="1"/>
  <c r="E2373" i="4"/>
  <c r="G2372" i="4"/>
  <c r="M2372" i="4" s="1"/>
  <c r="E2372" i="4"/>
  <c r="G2367" i="4"/>
  <c r="M2367" i="4" s="1"/>
  <c r="E2367" i="4"/>
  <c r="G2366" i="4"/>
  <c r="M2366" i="4" s="1"/>
  <c r="E2366" i="4"/>
  <c r="G2365" i="4"/>
  <c r="M2365" i="4" s="1"/>
  <c r="E2365" i="4"/>
  <c r="G2364" i="4"/>
  <c r="M2364" i="4" s="1"/>
  <c r="E2364" i="4"/>
  <c r="G2363" i="4"/>
  <c r="M2363" i="4" s="1"/>
  <c r="E2363" i="4"/>
  <c r="G2362" i="4"/>
  <c r="M2362" i="4" s="1"/>
  <c r="E2362" i="4"/>
  <c r="G2361" i="4"/>
  <c r="M2361" i="4" s="1"/>
  <c r="E2361" i="4"/>
  <c r="G2360" i="4"/>
  <c r="M2360" i="4" s="1"/>
  <c r="E2360" i="4"/>
  <c r="G2359" i="4"/>
  <c r="M2359" i="4" s="1"/>
  <c r="E2359" i="4"/>
  <c r="G2358" i="4"/>
  <c r="M2358" i="4" s="1"/>
  <c r="E2358" i="4"/>
  <c r="G2357" i="4"/>
  <c r="M2357" i="4" s="1"/>
  <c r="E2357" i="4"/>
  <c r="G2356" i="4"/>
  <c r="M2356" i="4" s="1"/>
  <c r="E2356" i="4"/>
  <c r="G2355" i="4"/>
  <c r="M2355" i="4" s="1"/>
  <c r="E2355" i="4"/>
  <c r="G2354" i="4"/>
  <c r="M2354" i="4" s="1"/>
  <c r="E2354" i="4"/>
  <c r="G2353" i="4"/>
  <c r="M2353" i="4" s="1"/>
  <c r="E2353" i="4"/>
  <c r="G2352" i="4"/>
  <c r="M2352" i="4" s="1"/>
  <c r="E2352" i="4"/>
  <c r="G2351" i="4"/>
  <c r="M2351" i="4" s="1"/>
  <c r="E2351" i="4"/>
  <c r="G2350" i="4"/>
  <c r="M2350" i="4" s="1"/>
  <c r="E2350" i="4"/>
  <c r="G2347" i="4"/>
  <c r="M2347" i="4" s="1"/>
  <c r="E2347" i="4"/>
  <c r="G2346" i="4"/>
  <c r="M2346" i="4" s="1"/>
  <c r="E2346" i="4"/>
  <c r="G2345" i="4"/>
  <c r="M2345" i="4" s="1"/>
  <c r="E2345" i="4"/>
  <c r="G2344" i="4"/>
  <c r="M2344" i="4" s="1"/>
  <c r="E2344" i="4"/>
  <c r="G2343" i="4"/>
  <c r="M2343" i="4" s="1"/>
  <c r="E2343" i="4"/>
  <c r="G2342" i="4"/>
  <c r="M2342" i="4" s="1"/>
  <c r="E2342" i="4"/>
  <c r="G2341" i="4"/>
  <c r="M2341" i="4" s="1"/>
  <c r="E2341" i="4"/>
  <c r="G2340" i="4"/>
  <c r="M2340" i="4" s="1"/>
  <c r="E2340" i="4"/>
  <c r="G2339" i="4"/>
  <c r="M2339" i="4" s="1"/>
  <c r="E2339" i="4"/>
  <c r="G2338" i="4"/>
  <c r="M2338" i="4" s="1"/>
  <c r="E2338" i="4"/>
  <c r="G2337" i="4"/>
  <c r="M2337" i="4" s="1"/>
  <c r="E2337" i="4"/>
  <c r="G2336" i="4"/>
  <c r="M2336" i="4" s="1"/>
  <c r="E2336" i="4"/>
  <c r="G2335" i="4"/>
  <c r="M2335" i="4" s="1"/>
  <c r="E2335" i="4"/>
  <c r="G2334" i="4"/>
  <c r="M2334" i="4" s="1"/>
  <c r="E2334" i="4"/>
  <c r="G2331" i="4"/>
  <c r="M2331" i="4" s="1"/>
  <c r="E2331" i="4"/>
  <c r="G2330" i="4"/>
  <c r="M2330" i="4" s="1"/>
  <c r="E2330" i="4"/>
  <c r="G2329" i="4"/>
  <c r="M2329" i="4" s="1"/>
  <c r="E2329" i="4"/>
  <c r="G2328" i="4"/>
  <c r="M2328" i="4" s="1"/>
  <c r="E2328" i="4"/>
  <c r="G2327" i="4"/>
  <c r="M2327" i="4" s="1"/>
  <c r="E2327" i="4"/>
  <c r="G2326" i="4"/>
  <c r="M2326" i="4" s="1"/>
  <c r="E2326" i="4"/>
  <c r="G2325" i="4"/>
  <c r="M2325" i="4" s="1"/>
  <c r="E2325" i="4"/>
  <c r="G2324" i="4"/>
  <c r="M2324" i="4" s="1"/>
  <c r="E2324" i="4"/>
  <c r="G2323" i="4"/>
  <c r="M2323" i="4" s="1"/>
  <c r="E2323" i="4"/>
  <c r="G2322" i="4"/>
  <c r="M2322" i="4" s="1"/>
  <c r="E2322" i="4"/>
  <c r="G2321" i="4"/>
  <c r="M2321" i="4" s="1"/>
  <c r="E2321" i="4"/>
  <c r="G2320" i="4"/>
  <c r="M2320" i="4" s="1"/>
  <c r="E2320" i="4"/>
  <c r="G2319" i="4"/>
  <c r="M2319" i="4" s="1"/>
  <c r="E2319" i="4"/>
  <c r="G2318" i="4"/>
  <c r="M2318" i="4" s="1"/>
  <c r="E2318" i="4"/>
  <c r="G2317" i="4"/>
  <c r="M2317" i="4" s="1"/>
  <c r="E2317" i="4"/>
  <c r="G2316" i="4"/>
  <c r="M2316" i="4" s="1"/>
  <c r="E2316" i="4"/>
  <c r="G2315" i="4"/>
  <c r="M2315" i="4" s="1"/>
  <c r="E2315" i="4"/>
  <c r="G2314" i="4"/>
  <c r="M2314" i="4" s="1"/>
  <c r="E2314" i="4"/>
  <c r="G2313" i="4"/>
  <c r="M2313" i="4" s="1"/>
  <c r="E2313" i="4"/>
  <c r="G2312" i="4"/>
  <c r="M2312" i="4" s="1"/>
  <c r="E2312" i="4"/>
  <c r="G2311" i="4"/>
  <c r="M2311" i="4" s="1"/>
  <c r="E2311" i="4"/>
  <c r="G2310" i="4"/>
  <c r="M2310" i="4" s="1"/>
  <c r="E2310" i="4"/>
  <c r="G2309" i="4"/>
  <c r="M2309" i="4" s="1"/>
  <c r="E2309" i="4"/>
  <c r="G2308" i="4"/>
  <c r="M2308" i="4" s="1"/>
  <c r="E2308" i="4"/>
  <c r="G2307" i="4"/>
  <c r="M2307" i="4" s="1"/>
  <c r="E2307" i="4"/>
  <c r="G2304" i="4"/>
  <c r="M2304" i="4" s="1"/>
  <c r="E2304" i="4"/>
  <c r="G2303" i="4"/>
  <c r="M2303" i="4" s="1"/>
  <c r="E2303" i="4"/>
  <c r="G2302" i="4"/>
  <c r="M2302" i="4" s="1"/>
  <c r="E2302" i="4"/>
  <c r="G2299" i="4"/>
  <c r="M2299" i="4" s="1"/>
  <c r="E2299" i="4"/>
  <c r="G2298" i="4"/>
  <c r="M2298" i="4" s="1"/>
  <c r="E2298" i="4"/>
  <c r="G2297" i="4"/>
  <c r="M2297" i="4" s="1"/>
  <c r="E2297" i="4"/>
  <c r="G2296" i="4"/>
  <c r="M2296" i="4" s="1"/>
  <c r="E2296" i="4"/>
  <c r="G2295" i="4"/>
  <c r="M2295" i="4" s="1"/>
  <c r="E2295" i="4"/>
  <c r="G2294" i="4"/>
  <c r="M2294" i="4" s="1"/>
  <c r="E2294" i="4"/>
  <c r="G2293" i="4"/>
  <c r="M2293" i="4" s="1"/>
  <c r="E2293" i="4"/>
  <c r="G2292" i="4"/>
  <c r="M2292" i="4" s="1"/>
  <c r="E2292" i="4"/>
  <c r="G2291" i="4"/>
  <c r="M2291" i="4" s="1"/>
  <c r="E2291" i="4"/>
  <c r="G2290" i="4"/>
  <c r="M2290" i="4" s="1"/>
  <c r="E2290" i="4"/>
  <c r="G2289" i="4"/>
  <c r="M2289" i="4" s="1"/>
  <c r="E2289" i="4"/>
  <c r="G2288" i="4"/>
  <c r="M2288" i="4" s="1"/>
  <c r="E2288" i="4"/>
  <c r="G2284" i="4"/>
  <c r="M2284" i="4" s="1"/>
  <c r="E2284" i="4"/>
  <c r="G2283" i="4"/>
  <c r="M2283" i="4" s="1"/>
  <c r="E2283" i="4"/>
  <c r="G2282" i="4"/>
  <c r="M2282" i="4" s="1"/>
  <c r="E2282" i="4"/>
  <c r="G2281" i="4"/>
  <c r="M2281" i="4" s="1"/>
  <c r="E2281" i="4"/>
  <c r="G2280" i="4"/>
  <c r="M2280" i="4" s="1"/>
  <c r="E2280" i="4"/>
  <c r="G2279" i="4"/>
  <c r="M2279" i="4" s="1"/>
  <c r="E2279" i="4"/>
  <c r="G2278" i="4"/>
  <c r="M2278" i="4" s="1"/>
  <c r="E2278" i="4"/>
  <c r="G2277" i="4"/>
  <c r="M2277" i="4" s="1"/>
  <c r="E2277" i="4"/>
  <c r="G2276" i="4"/>
  <c r="M2276" i="4" s="1"/>
  <c r="E2276" i="4"/>
  <c r="G2275" i="4"/>
  <c r="M2275" i="4" s="1"/>
  <c r="E2275" i="4"/>
  <c r="G2274" i="4"/>
  <c r="M2274" i="4" s="1"/>
  <c r="E2274" i="4"/>
  <c r="G2271" i="4"/>
  <c r="M2271" i="4" s="1"/>
  <c r="E2271" i="4"/>
  <c r="G2270" i="4"/>
  <c r="M2270" i="4" s="1"/>
  <c r="E2270" i="4"/>
  <c r="G2269" i="4"/>
  <c r="M2269" i="4" s="1"/>
  <c r="E2269" i="4"/>
  <c r="G2268" i="4"/>
  <c r="M2268" i="4" s="1"/>
  <c r="E2268" i="4"/>
  <c r="G2267" i="4"/>
  <c r="M2267" i="4" s="1"/>
  <c r="E2267" i="4"/>
  <c r="G2266" i="4"/>
  <c r="M2266" i="4" s="1"/>
  <c r="E2266" i="4"/>
  <c r="G2265" i="4"/>
  <c r="M2265" i="4" s="1"/>
  <c r="E2265" i="4"/>
  <c r="G2264" i="4"/>
  <c r="M2264" i="4" s="1"/>
  <c r="E2264" i="4"/>
  <c r="G2263" i="4"/>
  <c r="M2263" i="4" s="1"/>
  <c r="E2263" i="4"/>
  <c r="G2262" i="4"/>
  <c r="M2262" i="4" s="1"/>
  <c r="E2262" i="4"/>
  <c r="G2261" i="4"/>
  <c r="M2261" i="4" s="1"/>
  <c r="E2261" i="4"/>
  <c r="G2260" i="4"/>
  <c r="M2260" i="4" s="1"/>
  <c r="E2260" i="4"/>
  <c r="G2259" i="4"/>
  <c r="M2259" i="4" s="1"/>
  <c r="E2259" i="4"/>
  <c r="G2258" i="4"/>
  <c r="M2258" i="4" s="1"/>
  <c r="E2258" i="4"/>
  <c r="G2257" i="4"/>
  <c r="M2257" i="4" s="1"/>
  <c r="E2257" i="4"/>
  <c r="G2250" i="4"/>
  <c r="M2250" i="4" s="1"/>
  <c r="E2250" i="4"/>
  <c r="G2249" i="4"/>
  <c r="M2249" i="4" s="1"/>
  <c r="E2249" i="4"/>
  <c r="G2248" i="4"/>
  <c r="M2248" i="4" s="1"/>
  <c r="E2248" i="4"/>
  <c r="G2247" i="4"/>
  <c r="M2247" i="4" s="1"/>
  <c r="E2247" i="4"/>
  <c r="G2246" i="4"/>
  <c r="M2246" i="4" s="1"/>
  <c r="E2246" i="4"/>
  <c r="D2246" i="4"/>
  <c r="G2245" i="4"/>
  <c r="M2245" i="4" s="1"/>
  <c r="E2245" i="4"/>
  <c r="D2245" i="4" s="1"/>
  <c r="G2244" i="4"/>
  <c r="M2244" i="4" s="1"/>
  <c r="E2244" i="4"/>
  <c r="D2244" i="4" s="1"/>
  <c r="G2243" i="4"/>
  <c r="M2243" i="4" s="1"/>
  <c r="E2243" i="4"/>
  <c r="G2242" i="4"/>
  <c r="M2242" i="4" s="1"/>
  <c r="E2242" i="4"/>
  <c r="D2242" i="4"/>
  <c r="G2241" i="4"/>
  <c r="M2241" i="4" s="1"/>
  <c r="E2241" i="4"/>
  <c r="D2241" i="4" s="1"/>
  <c r="G2240" i="4"/>
  <c r="M2240" i="4" s="1"/>
  <c r="E2240" i="4"/>
  <c r="D2240" i="4" s="1"/>
  <c r="G2239" i="4"/>
  <c r="M2239" i="4" s="1"/>
  <c r="E2239" i="4"/>
  <c r="G2238" i="4"/>
  <c r="M2238" i="4" s="1"/>
  <c r="E2238" i="4"/>
  <c r="G2237" i="4"/>
  <c r="M2237" i="4" s="1"/>
  <c r="E2237" i="4"/>
  <c r="D2237" i="4" s="1"/>
  <c r="G2236" i="4"/>
  <c r="M2236" i="4" s="1"/>
  <c r="E2236" i="4"/>
  <c r="D2236" i="4" s="1"/>
  <c r="G2235" i="4"/>
  <c r="M2235" i="4" s="1"/>
  <c r="E2235" i="4"/>
  <c r="G2234" i="4"/>
  <c r="M2234" i="4" s="1"/>
  <c r="E2234" i="4"/>
  <c r="D2234" i="4"/>
  <c r="G2233" i="4"/>
  <c r="M2233" i="4" s="1"/>
  <c r="E2233" i="4"/>
  <c r="D2233" i="4" s="1"/>
  <c r="G2232" i="4"/>
  <c r="M2232" i="4" s="1"/>
  <c r="E2232" i="4"/>
  <c r="D2232" i="4" s="1"/>
  <c r="G2231" i="4"/>
  <c r="M2231" i="4" s="1"/>
  <c r="E2231" i="4"/>
  <c r="G2230" i="4"/>
  <c r="M2230" i="4" s="1"/>
  <c r="E2230" i="4"/>
  <c r="D2230" i="4"/>
  <c r="G2229" i="4"/>
  <c r="M2229" i="4" s="1"/>
  <c r="E2229" i="4"/>
  <c r="D2229" i="4" s="1"/>
  <c r="G2228" i="4"/>
  <c r="M2228" i="4" s="1"/>
  <c r="E2228" i="4"/>
  <c r="D2228" i="4" s="1"/>
  <c r="G2227" i="4"/>
  <c r="M2227" i="4" s="1"/>
  <c r="E2227" i="4"/>
  <c r="G2226" i="4"/>
  <c r="M2226" i="4" s="1"/>
  <c r="E2226" i="4"/>
  <c r="D2226" i="4"/>
  <c r="G2225" i="4"/>
  <c r="M2225" i="4" s="1"/>
  <c r="E2225" i="4"/>
  <c r="D2225" i="4" s="1"/>
  <c r="G2224" i="4"/>
  <c r="M2224" i="4" s="1"/>
  <c r="E2224" i="4"/>
  <c r="D2224" i="4" s="1"/>
  <c r="G2223" i="4"/>
  <c r="M2223" i="4" s="1"/>
  <c r="E2223" i="4"/>
  <c r="G2222" i="4"/>
  <c r="M2222" i="4" s="1"/>
  <c r="E2222" i="4"/>
  <c r="G2221" i="4"/>
  <c r="M2221" i="4" s="1"/>
  <c r="E2221" i="4"/>
  <c r="D2221" i="4" s="1"/>
  <c r="G2220" i="4"/>
  <c r="M2220" i="4" s="1"/>
  <c r="E2220" i="4"/>
  <c r="D2220" i="4" s="1"/>
  <c r="G2219" i="4"/>
  <c r="M2219" i="4" s="1"/>
  <c r="E2219" i="4"/>
  <c r="G2218" i="4"/>
  <c r="M2218" i="4" s="1"/>
  <c r="E2218" i="4"/>
  <c r="D2218" i="4"/>
  <c r="G2217" i="4"/>
  <c r="M2217" i="4" s="1"/>
  <c r="E2217" i="4"/>
  <c r="D2217" i="4" s="1"/>
  <c r="G2216" i="4"/>
  <c r="M2216" i="4" s="1"/>
  <c r="E2216" i="4"/>
  <c r="D2216" i="4" s="1"/>
  <c r="G2215" i="4"/>
  <c r="M2215" i="4" s="1"/>
  <c r="E2215" i="4"/>
  <c r="G2214" i="4"/>
  <c r="M2214" i="4" s="1"/>
  <c r="E2214" i="4"/>
  <c r="D2214" i="4"/>
  <c r="G2213" i="4"/>
  <c r="M2213" i="4" s="1"/>
  <c r="E2213" i="4"/>
  <c r="D2213" i="4" s="1"/>
  <c r="G2212" i="4"/>
  <c r="M2212" i="4" s="1"/>
  <c r="E2212" i="4"/>
  <c r="D2212" i="4" s="1"/>
  <c r="G2211" i="4"/>
  <c r="M2211" i="4" s="1"/>
  <c r="E2211" i="4"/>
  <c r="G2210" i="4"/>
  <c r="M2210" i="4" s="1"/>
  <c r="E2210" i="4"/>
  <c r="D2210" i="4"/>
  <c r="G2209" i="4"/>
  <c r="M2209" i="4" s="1"/>
  <c r="E2209" i="4"/>
  <c r="D2209" i="4" s="1"/>
  <c r="G2208" i="4"/>
  <c r="M2208" i="4" s="1"/>
  <c r="E2208" i="4"/>
  <c r="D2208" i="4" s="1"/>
  <c r="G2207" i="4"/>
  <c r="M2207" i="4" s="1"/>
  <c r="E2207" i="4"/>
  <c r="G2206" i="4"/>
  <c r="M2206" i="4" s="1"/>
  <c r="E2206" i="4"/>
  <c r="G2205" i="4"/>
  <c r="M2205" i="4" s="1"/>
  <c r="E2205" i="4"/>
  <c r="D2205" i="4" s="1"/>
  <c r="G2204" i="4"/>
  <c r="M2204" i="4" s="1"/>
  <c r="E2204" i="4"/>
  <c r="D2204" i="4" s="1"/>
  <c r="G2199" i="4"/>
  <c r="M2199" i="4" s="1"/>
  <c r="E2199" i="4"/>
  <c r="G2198" i="4"/>
  <c r="M2198" i="4" s="1"/>
  <c r="E2198" i="4"/>
  <c r="D2198" i="4"/>
  <c r="G2197" i="4"/>
  <c r="M2197" i="4" s="1"/>
  <c r="E2197" i="4"/>
  <c r="D2197" i="4" s="1"/>
  <c r="G2196" i="4"/>
  <c r="M2196" i="4" s="1"/>
  <c r="E2196" i="4"/>
  <c r="D2196" i="4" s="1"/>
  <c r="G2195" i="4"/>
  <c r="M2195" i="4" s="1"/>
  <c r="E2195" i="4"/>
  <c r="G2194" i="4"/>
  <c r="M2194" i="4" s="1"/>
  <c r="E2194" i="4"/>
  <c r="D2194" i="4"/>
  <c r="G2193" i="4"/>
  <c r="M2193" i="4" s="1"/>
  <c r="E2193" i="4"/>
  <c r="D2193" i="4" s="1"/>
  <c r="G2192" i="4"/>
  <c r="M2192" i="4" s="1"/>
  <c r="E2192" i="4"/>
  <c r="D2192" i="4" s="1"/>
  <c r="G2191" i="4"/>
  <c r="M2191" i="4" s="1"/>
  <c r="E2191" i="4"/>
  <c r="G2190" i="4"/>
  <c r="M2190" i="4" s="1"/>
  <c r="E2190" i="4"/>
  <c r="D2190" i="4"/>
  <c r="G2189" i="4"/>
  <c r="M2189" i="4" s="1"/>
  <c r="E2189" i="4"/>
  <c r="D2189" i="4" s="1"/>
  <c r="G2188" i="4"/>
  <c r="M2188" i="4" s="1"/>
  <c r="E2188" i="4"/>
  <c r="D2188" i="4" s="1"/>
  <c r="G2187" i="4"/>
  <c r="M2187" i="4" s="1"/>
  <c r="E2187" i="4"/>
  <c r="G2186" i="4"/>
  <c r="M2186" i="4" s="1"/>
  <c r="E2186" i="4"/>
  <c r="G2185" i="4"/>
  <c r="M2185" i="4" s="1"/>
  <c r="E2185" i="4"/>
  <c r="D2185" i="4" s="1"/>
  <c r="G2184" i="4"/>
  <c r="M2184" i="4" s="1"/>
  <c r="E2184" i="4"/>
  <c r="D2184" i="4" s="1"/>
  <c r="G2183" i="4"/>
  <c r="M2183" i="4" s="1"/>
  <c r="E2183" i="4"/>
  <c r="G2182" i="4"/>
  <c r="M2182" i="4" s="1"/>
  <c r="E2182" i="4"/>
  <c r="D2182" i="4"/>
  <c r="G2181" i="4"/>
  <c r="M2181" i="4" s="1"/>
  <c r="E2181" i="4"/>
  <c r="D2181" i="4" s="1"/>
  <c r="G2180" i="4"/>
  <c r="M2180" i="4" s="1"/>
  <c r="E2180" i="4"/>
  <c r="D2180" i="4" s="1"/>
  <c r="G2179" i="4"/>
  <c r="M2179" i="4" s="1"/>
  <c r="E2179" i="4"/>
  <c r="G2178" i="4"/>
  <c r="M2178" i="4" s="1"/>
  <c r="E2178" i="4"/>
  <c r="D2178" i="4"/>
  <c r="G2177" i="4"/>
  <c r="M2177" i="4" s="1"/>
  <c r="E2177" i="4"/>
  <c r="D2177" i="4" s="1"/>
  <c r="G2176" i="4"/>
  <c r="M2176" i="4" s="1"/>
  <c r="E2176" i="4"/>
  <c r="G2175" i="4"/>
  <c r="M2175" i="4" s="1"/>
  <c r="E2175" i="4"/>
  <c r="D2175" i="4" s="1"/>
  <c r="G2174" i="4"/>
  <c r="M2174" i="4" s="1"/>
  <c r="E2174" i="4"/>
  <c r="G2173" i="4"/>
  <c r="M2173" i="4" s="1"/>
  <c r="E2173" i="4"/>
  <c r="D2173" i="4" s="1"/>
  <c r="G2172" i="4"/>
  <c r="M2172" i="4" s="1"/>
  <c r="E2172" i="4"/>
  <c r="D2172" i="4"/>
  <c r="G2171" i="4"/>
  <c r="M2171" i="4" s="1"/>
  <c r="E2171" i="4"/>
  <c r="D2171" i="4" s="1"/>
  <c r="G2170" i="4"/>
  <c r="M2170" i="4" s="1"/>
  <c r="E2170" i="4"/>
  <c r="D2170" i="4"/>
  <c r="G2169" i="4"/>
  <c r="M2169" i="4" s="1"/>
  <c r="E2169" i="4"/>
  <c r="D2169" i="4" s="1"/>
  <c r="G2168" i="4"/>
  <c r="M2168" i="4" s="1"/>
  <c r="E2168" i="4"/>
  <c r="G2167" i="4"/>
  <c r="M2167" i="4" s="1"/>
  <c r="E2167" i="4"/>
  <c r="D2167" i="4" s="1"/>
  <c r="G2166" i="4"/>
  <c r="M2166" i="4" s="1"/>
  <c r="E2166" i="4"/>
  <c r="G2165" i="4"/>
  <c r="M2165" i="4" s="1"/>
  <c r="E2165" i="4"/>
  <c r="D2165" i="4" s="1"/>
  <c r="G2164" i="4"/>
  <c r="M2164" i="4" s="1"/>
  <c r="E2164" i="4"/>
  <c r="D2164" i="4"/>
  <c r="G2163" i="4"/>
  <c r="M2163" i="4" s="1"/>
  <c r="E2163" i="4"/>
  <c r="D2163" i="4" s="1"/>
  <c r="G2160" i="4"/>
  <c r="M2160" i="4" s="1"/>
  <c r="E2160" i="4"/>
  <c r="D2160" i="4"/>
  <c r="G2159" i="4"/>
  <c r="M2159" i="4" s="1"/>
  <c r="E2159" i="4"/>
  <c r="D2159" i="4" s="1"/>
  <c r="G2158" i="4"/>
  <c r="M2158" i="4" s="1"/>
  <c r="E2158" i="4"/>
  <c r="D2158" i="4" s="1"/>
  <c r="G2157" i="4"/>
  <c r="M2157" i="4" s="1"/>
  <c r="E2157" i="4"/>
  <c r="G2156" i="4"/>
  <c r="M2156" i="4" s="1"/>
  <c r="E2156" i="4"/>
  <c r="G2155" i="4"/>
  <c r="M2155" i="4" s="1"/>
  <c r="E2155" i="4"/>
  <c r="G2154" i="4"/>
  <c r="M2154" i="4" s="1"/>
  <c r="E2154" i="4"/>
  <c r="G2153" i="4"/>
  <c r="M2153" i="4" s="1"/>
  <c r="E2153" i="4"/>
  <c r="G2152" i="4"/>
  <c r="M2152" i="4" s="1"/>
  <c r="E2152" i="4"/>
  <c r="G2151" i="4"/>
  <c r="M2151" i="4" s="1"/>
  <c r="E2151" i="4"/>
  <c r="G2150" i="4"/>
  <c r="M2150" i="4" s="1"/>
  <c r="E2150" i="4"/>
  <c r="G2149" i="4"/>
  <c r="M2149" i="4" s="1"/>
  <c r="E2149" i="4"/>
  <c r="G2148" i="4"/>
  <c r="M2148" i="4" s="1"/>
  <c r="E2148" i="4"/>
  <c r="G2145" i="4"/>
  <c r="M2145" i="4" s="1"/>
  <c r="E2145" i="4"/>
  <c r="G2144" i="4"/>
  <c r="M2144" i="4" s="1"/>
  <c r="E2144" i="4"/>
  <c r="G2143" i="4"/>
  <c r="M2143" i="4" s="1"/>
  <c r="E2143" i="4"/>
  <c r="G2142" i="4"/>
  <c r="M2142" i="4" s="1"/>
  <c r="E2142" i="4"/>
  <c r="G2141" i="4"/>
  <c r="M2141" i="4" s="1"/>
  <c r="E2141" i="4"/>
  <c r="G2140" i="4"/>
  <c r="M2140" i="4" s="1"/>
  <c r="E2140" i="4"/>
  <c r="G2139" i="4"/>
  <c r="M2139" i="4" s="1"/>
  <c r="E2139" i="4"/>
  <c r="G2138" i="4"/>
  <c r="M2138" i="4" s="1"/>
  <c r="E2138" i="4"/>
  <c r="G2137" i="4"/>
  <c r="M2137" i="4" s="1"/>
  <c r="E2137" i="4"/>
  <c r="G2136" i="4"/>
  <c r="M2136" i="4" s="1"/>
  <c r="E2136" i="4"/>
  <c r="G2135" i="4"/>
  <c r="M2135" i="4" s="1"/>
  <c r="E2135" i="4"/>
  <c r="G2134" i="4"/>
  <c r="M2134" i="4" s="1"/>
  <c r="E2134" i="4"/>
  <c r="G2133" i="4"/>
  <c r="M2133" i="4" s="1"/>
  <c r="E2133" i="4"/>
  <c r="G2132" i="4"/>
  <c r="M2132" i="4" s="1"/>
  <c r="E2132" i="4"/>
  <c r="G2129" i="4"/>
  <c r="M2129" i="4" s="1"/>
  <c r="E2129" i="4"/>
  <c r="G2128" i="4"/>
  <c r="M2128" i="4" s="1"/>
  <c r="E2128" i="4"/>
  <c r="G2127" i="4"/>
  <c r="M2127" i="4" s="1"/>
  <c r="E2127" i="4"/>
  <c r="G2126" i="4"/>
  <c r="M2126" i="4" s="1"/>
  <c r="E2126" i="4"/>
  <c r="G2125" i="4"/>
  <c r="M2125" i="4" s="1"/>
  <c r="E2125" i="4"/>
  <c r="G2124" i="4"/>
  <c r="M2124" i="4" s="1"/>
  <c r="E2124" i="4"/>
  <c r="G2123" i="4"/>
  <c r="M2123" i="4" s="1"/>
  <c r="E2123" i="4"/>
  <c r="G2122" i="4"/>
  <c r="M2122" i="4" s="1"/>
  <c r="E2122" i="4"/>
  <c r="G2121" i="4"/>
  <c r="M2121" i="4" s="1"/>
  <c r="E2121" i="4"/>
  <c r="G2120" i="4"/>
  <c r="M2120" i="4" s="1"/>
  <c r="E2120" i="4"/>
  <c r="G2119" i="4"/>
  <c r="M2119" i="4" s="1"/>
  <c r="E2119" i="4"/>
  <c r="G2118" i="4"/>
  <c r="M2118" i="4" s="1"/>
  <c r="E2118" i="4"/>
  <c r="G2117" i="4"/>
  <c r="M2117" i="4" s="1"/>
  <c r="E2117" i="4"/>
  <c r="G2116" i="4"/>
  <c r="M2116" i="4" s="1"/>
  <c r="E2116" i="4"/>
  <c r="G2115" i="4"/>
  <c r="M2115" i="4" s="1"/>
  <c r="E2115" i="4"/>
  <c r="G2114" i="4"/>
  <c r="M2114" i="4" s="1"/>
  <c r="E2114" i="4"/>
  <c r="G2113" i="4"/>
  <c r="M2113" i="4" s="1"/>
  <c r="E2113" i="4"/>
  <c r="G2112" i="4"/>
  <c r="M2112" i="4" s="1"/>
  <c r="E2112" i="4"/>
  <c r="G2111" i="4"/>
  <c r="M2111" i="4" s="1"/>
  <c r="E2111" i="4"/>
  <c r="G2110" i="4"/>
  <c r="M2110" i="4" s="1"/>
  <c r="E2110" i="4"/>
  <c r="G2109" i="4"/>
  <c r="M2109" i="4" s="1"/>
  <c r="E2109" i="4"/>
  <c r="G2108" i="4"/>
  <c r="M2108" i="4" s="1"/>
  <c r="E2108" i="4"/>
  <c r="G2107" i="4"/>
  <c r="M2107" i="4" s="1"/>
  <c r="E2107" i="4"/>
  <c r="G2106" i="4"/>
  <c r="M2106" i="4" s="1"/>
  <c r="E2106" i="4"/>
  <c r="G2105" i="4"/>
  <c r="M2105" i="4" s="1"/>
  <c r="E2105" i="4"/>
  <c r="G2103" i="4"/>
  <c r="M2103" i="4" s="1"/>
  <c r="E2103" i="4"/>
  <c r="G2102" i="4"/>
  <c r="M2102" i="4" s="1"/>
  <c r="E2102" i="4"/>
  <c r="G2101" i="4"/>
  <c r="M2101" i="4" s="1"/>
  <c r="E2101" i="4"/>
  <c r="G2100" i="4"/>
  <c r="M2100" i="4" s="1"/>
  <c r="E2100" i="4"/>
  <c r="G2099" i="4"/>
  <c r="M2099" i="4" s="1"/>
  <c r="E2099" i="4"/>
  <c r="G2098" i="4"/>
  <c r="M2098" i="4" s="1"/>
  <c r="E2098" i="4"/>
  <c r="G2097" i="4"/>
  <c r="M2097" i="4" s="1"/>
  <c r="E2097" i="4"/>
  <c r="G2096" i="4"/>
  <c r="M2096" i="4" s="1"/>
  <c r="E2096" i="4"/>
  <c r="G2095" i="4"/>
  <c r="M2095" i="4" s="1"/>
  <c r="E2095" i="4"/>
  <c r="G2094" i="4"/>
  <c r="M2094" i="4" s="1"/>
  <c r="E2094" i="4"/>
  <c r="G2093" i="4"/>
  <c r="M2093" i="4" s="1"/>
  <c r="E2093" i="4"/>
  <c r="G2090" i="4"/>
  <c r="M2090" i="4" s="1"/>
  <c r="E2090" i="4"/>
  <c r="G2089" i="4"/>
  <c r="M2089" i="4" s="1"/>
  <c r="E2089" i="4"/>
  <c r="G2088" i="4"/>
  <c r="M2088" i="4" s="1"/>
  <c r="E2088" i="4"/>
  <c r="G2087" i="4"/>
  <c r="M2087" i="4" s="1"/>
  <c r="E2087" i="4"/>
  <c r="G2086" i="4"/>
  <c r="M2086" i="4" s="1"/>
  <c r="E2086" i="4"/>
  <c r="G2085" i="4"/>
  <c r="M2085" i="4" s="1"/>
  <c r="E2085" i="4"/>
  <c r="G2084" i="4"/>
  <c r="M2084" i="4" s="1"/>
  <c r="E2084" i="4"/>
  <c r="G2083" i="4"/>
  <c r="M2083" i="4" s="1"/>
  <c r="E2083" i="4"/>
  <c r="G2082" i="4"/>
  <c r="M2082" i="4" s="1"/>
  <c r="E2082" i="4"/>
  <c r="G2081" i="4"/>
  <c r="M2081" i="4" s="1"/>
  <c r="E2081" i="4"/>
  <c r="G2080" i="4"/>
  <c r="M2080" i="4" s="1"/>
  <c r="E2080" i="4"/>
  <c r="G2075" i="4"/>
  <c r="M2075" i="4" s="1"/>
  <c r="E2075" i="4"/>
  <c r="G2074" i="4"/>
  <c r="M2074" i="4" s="1"/>
  <c r="E2074" i="4"/>
  <c r="G2073" i="4"/>
  <c r="M2073" i="4" s="1"/>
  <c r="E2073" i="4"/>
  <c r="G2072" i="4"/>
  <c r="M2072" i="4" s="1"/>
  <c r="E2072" i="4"/>
  <c r="G2071" i="4"/>
  <c r="M2071" i="4" s="1"/>
  <c r="E2071" i="4"/>
  <c r="G2070" i="4"/>
  <c r="M2070" i="4" s="1"/>
  <c r="E2070" i="4"/>
  <c r="G2069" i="4"/>
  <c r="M2069" i="4" s="1"/>
  <c r="E2069" i="4"/>
  <c r="G2068" i="4"/>
  <c r="M2068" i="4" s="1"/>
  <c r="E2068" i="4"/>
  <c r="G2067" i="4"/>
  <c r="M2067" i="4" s="1"/>
  <c r="E2067" i="4"/>
  <c r="G2066" i="4"/>
  <c r="M2066" i="4" s="1"/>
  <c r="E2066" i="4"/>
  <c r="G2065" i="4"/>
  <c r="M2065" i="4" s="1"/>
  <c r="E2065" i="4"/>
  <c r="G2064" i="4"/>
  <c r="M2064" i="4" s="1"/>
  <c r="E2064" i="4"/>
  <c r="G2063" i="4"/>
  <c r="M2063" i="4" s="1"/>
  <c r="E2063" i="4"/>
  <c r="G2062" i="4"/>
  <c r="M2062" i="4" s="1"/>
  <c r="E2062" i="4"/>
  <c r="G2061" i="4"/>
  <c r="M2061" i="4" s="1"/>
  <c r="E2061" i="4"/>
  <c r="G2060" i="4"/>
  <c r="M2060" i="4" s="1"/>
  <c r="E2060" i="4"/>
  <c r="G2059" i="4"/>
  <c r="M2059" i="4" s="1"/>
  <c r="E2059" i="4"/>
  <c r="G2058" i="4"/>
  <c r="M2058" i="4" s="1"/>
  <c r="E2058" i="4"/>
  <c r="G2057" i="4"/>
  <c r="M2057" i="4" s="1"/>
  <c r="E2057" i="4"/>
  <c r="G2056" i="4"/>
  <c r="M2056" i="4" s="1"/>
  <c r="E2056" i="4"/>
  <c r="G2055" i="4"/>
  <c r="M2055" i="4" s="1"/>
  <c r="E2055" i="4"/>
  <c r="G2054" i="4"/>
  <c r="M2054" i="4" s="1"/>
  <c r="E2054" i="4"/>
  <c r="G2053" i="4"/>
  <c r="M2053" i="4" s="1"/>
  <c r="E2053" i="4"/>
  <c r="G2052" i="4"/>
  <c r="M2052" i="4" s="1"/>
  <c r="E2052" i="4"/>
  <c r="G2051" i="4"/>
  <c r="M2051" i="4" s="1"/>
  <c r="E2051" i="4"/>
  <c r="G2050" i="4"/>
  <c r="M2050" i="4" s="1"/>
  <c r="E2050" i="4"/>
  <c r="G2049" i="4"/>
  <c r="M2049" i="4" s="1"/>
  <c r="E2049" i="4"/>
  <c r="G2048" i="4"/>
  <c r="M2048" i="4" s="1"/>
  <c r="E2048" i="4"/>
  <c r="G2047" i="4"/>
  <c r="M2047" i="4" s="1"/>
  <c r="E2047" i="4"/>
  <c r="G2046" i="4"/>
  <c r="M2046" i="4" s="1"/>
  <c r="E2046" i="4"/>
  <c r="G2045" i="4"/>
  <c r="M2045" i="4" s="1"/>
  <c r="E2045" i="4"/>
  <c r="G2044" i="4"/>
  <c r="M2044" i="4" s="1"/>
  <c r="E2044" i="4"/>
  <c r="G2043" i="4"/>
  <c r="M2043" i="4" s="1"/>
  <c r="E2043" i="4"/>
  <c r="G2042" i="4"/>
  <c r="M2042" i="4" s="1"/>
  <c r="E2042" i="4"/>
  <c r="G2041" i="4"/>
  <c r="M2041" i="4" s="1"/>
  <c r="E2041" i="4"/>
  <c r="G2040" i="4"/>
  <c r="M2040" i="4" s="1"/>
  <c r="E2040" i="4"/>
  <c r="G2039" i="4"/>
  <c r="M2039" i="4" s="1"/>
  <c r="E2039" i="4"/>
  <c r="G2038" i="4"/>
  <c r="M2038" i="4" s="1"/>
  <c r="E2038" i="4"/>
  <c r="G2037" i="4"/>
  <c r="M2037" i="4" s="1"/>
  <c r="E2037" i="4"/>
  <c r="G2036" i="4"/>
  <c r="M2036" i="4" s="1"/>
  <c r="E2036" i="4"/>
  <c r="G2033" i="4"/>
  <c r="M2033" i="4" s="1"/>
  <c r="E2033" i="4"/>
  <c r="G2032" i="4"/>
  <c r="M2032" i="4" s="1"/>
  <c r="E2032" i="4"/>
  <c r="G2031" i="4"/>
  <c r="M2031" i="4" s="1"/>
  <c r="E2031" i="4"/>
  <c r="G2030" i="4"/>
  <c r="M2030" i="4" s="1"/>
  <c r="E2030" i="4"/>
  <c r="G2029" i="4"/>
  <c r="M2029" i="4" s="1"/>
  <c r="E2029" i="4"/>
  <c r="G2028" i="4"/>
  <c r="M2028" i="4" s="1"/>
  <c r="E2028" i="4"/>
  <c r="G2027" i="4"/>
  <c r="M2027" i="4" s="1"/>
  <c r="E2027" i="4"/>
  <c r="G2026" i="4"/>
  <c r="M2026" i="4" s="1"/>
  <c r="E2026" i="4"/>
  <c r="G2025" i="4"/>
  <c r="M2025" i="4" s="1"/>
  <c r="E2025" i="4"/>
  <c r="G2024" i="4"/>
  <c r="M2024" i="4" s="1"/>
  <c r="E2024" i="4"/>
  <c r="G2023" i="4"/>
  <c r="M2023" i="4" s="1"/>
  <c r="E2023" i="4"/>
  <c r="G2022" i="4"/>
  <c r="M2022" i="4" s="1"/>
  <c r="E2022" i="4"/>
  <c r="G2021" i="4"/>
  <c r="M2021" i="4" s="1"/>
  <c r="E2021" i="4"/>
  <c r="G2020" i="4"/>
  <c r="M2020" i="4" s="1"/>
  <c r="E2020" i="4"/>
  <c r="G2019" i="4"/>
  <c r="M2019" i="4" s="1"/>
  <c r="E2019" i="4"/>
  <c r="G2016" i="4"/>
  <c r="M2016" i="4" s="1"/>
  <c r="E2016" i="4"/>
  <c r="G2015" i="4"/>
  <c r="M2015" i="4" s="1"/>
  <c r="E2015" i="4"/>
  <c r="G2014" i="4"/>
  <c r="M2014" i="4" s="1"/>
  <c r="E2014" i="4"/>
  <c r="G2013" i="4"/>
  <c r="M2013" i="4" s="1"/>
  <c r="E2013" i="4"/>
  <c r="G2012" i="4"/>
  <c r="M2012" i="4" s="1"/>
  <c r="E2012" i="4"/>
  <c r="G2011" i="4"/>
  <c r="M2011" i="4" s="1"/>
  <c r="E2011" i="4"/>
  <c r="G2010" i="4"/>
  <c r="M2010" i="4" s="1"/>
  <c r="E2010" i="4"/>
  <c r="G2009" i="4"/>
  <c r="M2009" i="4" s="1"/>
  <c r="E2009" i="4"/>
  <c r="G2008" i="4"/>
  <c r="M2008" i="4" s="1"/>
  <c r="E2008" i="4"/>
  <c r="G2007" i="4"/>
  <c r="M2007" i="4" s="1"/>
  <c r="E2007" i="4"/>
  <c r="G2006" i="4"/>
  <c r="M2006" i="4" s="1"/>
  <c r="E2006" i="4"/>
  <c r="G2005" i="4"/>
  <c r="M2005" i="4" s="1"/>
  <c r="E2005" i="4"/>
  <c r="G2001" i="4"/>
  <c r="M2001" i="4" s="1"/>
  <c r="E2001" i="4"/>
  <c r="G2000" i="4"/>
  <c r="M2000" i="4" s="1"/>
  <c r="E2000" i="4"/>
  <c r="G1999" i="4"/>
  <c r="M1999" i="4" s="1"/>
  <c r="E1999" i="4"/>
  <c r="G1998" i="4"/>
  <c r="M1998" i="4" s="1"/>
  <c r="E1998" i="4"/>
  <c r="G1997" i="4"/>
  <c r="M1997" i="4" s="1"/>
  <c r="E1997" i="4"/>
  <c r="G1996" i="4"/>
  <c r="M1996" i="4" s="1"/>
  <c r="E1996" i="4"/>
  <c r="G1995" i="4"/>
  <c r="M1995" i="4" s="1"/>
  <c r="E1995" i="4"/>
  <c r="G1994" i="4"/>
  <c r="M1994" i="4" s="1"/>
  <c r="E1994" i="4"/>
  <c r="G1993" i="4"/>
  <c r="M1993" i="4" s="1"/>
  <c r="E1993" i="4"/>
  <c r="G1992" i="4"/>
  <c r="M1992" i="4" s="1"/>
  <c r="E1992" i="4"/>
  <c r="G1991" i="4"/>
  <c r="M1991" i="4" s="1"/>
  <c r="E1991" i="4"/>
  <c r="G1990" i="4"/>
  <c r="M1990" i="4" s="1"/>
  <c r="E1990" i="4"/>
  <c r="G1989" i="4"/>
  <c r="M1989" i="4" s="1"/>
  <c r="E1989" i="4"/>
  <c r="G1988" i="4"/>
  <c r="M1988" i="4" s="1"/>
  <c r="E1988" i="4"/>
  <c r="G1987" i="4"/>
  <c r="M1987" i="4" s="1"/>
  <c r="E1987" i="4"/>
  <c r="G1986" i="4"/>
  <c r="M1986" i="4" s="1"/>
  <c r="E1986" i="4"/>
  <c r="G1985" i="4"/>
  <c r="M1985" i="4" s="1"/>
  <c r="E1985" i="4"/>
  <c r="G1984" i="4"/>
  <c r="M1984" i="4" s="1"/>
  <c r="E1984" i="4"/>
  <c r="G1983" i="4"/>
  <c r="M1983" i="4" s="1"/>
  <c r="E1983" i="4"/>
  <c r="G1982" i="4"/>
  <c r="M1982" i="4" s="1"/>
  <c r="E1982" i="4"/>
  <c r="G1981" i="4"/>
  <c r="M1981" i="4" s="1"/>
  <c r="E1981" i="4"/>
  <c r="G1976" i="4"/>
  <c r="M1976" i="4" s="1"/>
  <c r="E1976" i="4"/>
  <c r="G1975" i="4"/>
  <c r="M1975" i="4" s="1"/>
  <c r="E1975" i="4"/>
  <c r="G1974" i="4"/>
  <c r="M1974" i="4" s="1"/>
  <c r="E1974" i="4"/>
  <c r="G1973" i="4"/>
  <c r="M1973" i="4" s="1"/>
  <c r="E1973" i="4"/>
  <c r="G1972" i="4"/>
  <c r="M1972" i="4" s="1"/>
  <c r="E1972" i="4"/>
  <c r="G1971" i="4"/>
  <c r="M1971" i="4" s="1"/>
  <c r="E1971" i="4"/>
  <c r="G1970" i="4"/>
  <c r="M1970" i="4" s="1"/>
  <c r="E1970" i="4"/>
  <c r="G1969" i="4"/>
  <c r="M1969" i="4" s="1"/>
  <c r="E1969" i="4"/>
  <c r="G1968" i="4"/>
  <c r="M1968" i="4" s="1"/>
  <c r="E1968" i="4"/>
  <c r="G1967" i="4"/>
  <c r="M1967" i="4" s="1"/>
  <c r="E1967" i="4"/>
  <c r="G1966" i="4"/>
  <c r="M1966" i="4" s="1"/>
  <c r="E1966" i="4"/>
  <c r="G1965" i="4"/>
  <c r="M1965" i="4" s="1"/>
  <c r="E1965" i="4"/>
  <c r="G1964" i="4"/>
  <c r="M1964" i="4" s="1"/>
  <c r="E1964" i="4"/>
  <c r="G1963" i="4"/>
  <c r="M1963" i="4" s="1"/>
  <c r="E1963" i="4"/>
  <c r="G1962" i="4"/>
  <c r="M1962" i="4" s="1"/>
  <c r="E1962" i="4"/>
  <c r="G1961" i="4"/>
  <c r="M1961" i="4" s="1"/>
  <c r="E1961" i="4"/>
  <c r="G1960" i="4"/>
  <c r="M1960" i="4" s="1"/>
  <c r="E1960" i="4"/>
  <c r="G1959" i="4"/>
  <c r="M1959" i="4" s="1"/>
  <c r="E1959" i="4"/>
  <c r="E1958" i="4"/>
  <c r="E1957" i="4"/>
  <c r="G1956" i="4"/>
  <c r="M1956" i="4" s="1"/>
  <c r="E1956" i="4"/>
  <c r="G1955" i="4"/>
  <c r="M1955" i="4" s="1"/>
  <c r="E1955" i="4"/>
  <c r="G1954" i="4"/>
  <c r="M1954" i="4" s="1"/>
  <c r="E1954" i="4"/>
  <c r="G1953" i="4"/>
  <c r="M1953" i="4" s="1"/>
  <c r="E1953" i="4"/>
  <c r="G1952" i="4"/>
  <c r="M1952" i="4" s="1"/>
  <c r="E1952" i="4"/>
  <c r="G1951" i="4"/>
  <c r="M1951" i="4" s="1"/>
  <c r="E1951" i="4"/>
  <c r="G1950" i="4"/>
  <c r="M1950" i="4" s="1"/>
  <c r="E1950" i="4"/>
  <c r="G1949" i="4"/>
  <c r="M1949" i="4" s="1"/>
  <c r="E1949" i="4"/>
  <c r="G1948" i="4"/>
  <c r="M1948" i="4" s="1"/>
  <c r="E1948" i="4"/>
  <c r="G1947" i="4"/>
  <c r="M1947" i="4" s="1"/>
  <c r="E1947" i="4"/>
  <c r="G1946" i="4"/>
  <c r="M1946" i="4" s="1"/>
  <c r="E1946" i="4"/>
  <c r="G1945" i="4"/>
  <c r="M1945" i="4" s="1"/>
  <c r="E1945" i="4"/>
  <c r="G1944" i="4"/>
  <c r="M1944" i="4" s="1"/>
  <c r="E1944" i="4"/>
  <c r="G1943" i="4"/>
  <c r="M1943" i="4" s="1"/>
  <c r="E1943" i="4"/>
  <c r="G1942" i="4"/>
  <c r="M1942" i="4" s="1"/>
  <c r="E1942" i="4"/>
  <c r="G1941" i="4"/>
  <c r="M1941" i="4" s="1"/>
  <c r="E1941" i="4"/>
  <c r="G1940" i="4"/>
  <c r="M1940" i="4" s="1"/>
  <c r="E1940" i="4"/>
  <c r="G1939" i="4"/>
  <c r="M1939" i="4" s="1"/>
  <c r="E1939" i="4"/>
  <c r="G1938" i="4"/>
  <c r="M1938" i="4" s="1"/>
  <c r="E1938" i="4"/>
  <c r="G1937" i="4"/>
  <c r="M1937" i="4" s="1"/>
  <c r="E1937" i="4"/>
  <c r="G1936" i="4"/>
  <c r="M1936" i="4" s="1"/>
  <c r="E1936" i="4"/>
  <c r="G1935" i="4"/>
  <c r="M1935" i="4" s="1"/>
  <c r="E1935" i="4"/>
  <c r="G1934" i="4"/>
  <c r="M1934" i="4" s="1"/>
  <c r="E1934" i="4"/>
  <c r="G1933" i="4"/>
  <c r="M1933" i="4" s="1"/>
  <c r="E1933" i="4"/>
  <c r="G1932" i="4"/>
  <c r="M1932" i="4" s="1"/>
  <c r="E1932" i="4"/>
  <c r="E1931" i="4"/>
  <c r="E1930" i="4"/>
  <c r="G1929" i="4"/>
  <c r="M1929" i="4" s="1"/>
  <c r="E1929" i="4"/>
  <c r="G1928" i="4"/>
  <c r="M1928" i="4" s="1"/>
  <c r="E1928" i="4"/>
  <c r="G1927" i="4"/>
  <c r="M1927" i="4" s="1"/>
  <c r="E1927" i="4"/>
  <c r="G1926" i="4"/>
  <c r="M1926" i="4" s="1"/>
  <c r="E1926" i="4"/>
  <c r="G1925" i="4"/>
  <c r="M1925" i="4" s="1"/>
  <c r="E1925" i="4"/>
  <c r="G1924" i="4"/>
  <c r="M1924" i="4" s="1"/>
  <c r="E1924" i="4"/>
  <c r="G1923" i="4"/>
  <c r="M1923" i="4" s="1"/>
  <c r="E1923" i="4"/>
  <c r="G1922" i="4"/>
  <c r="M1922" i="4" s="1"/>
  <c r="E1922" i="4"/>
  <c r="G1921" i="4"/>
  <c r="M1921" i="4" s="1"/>
  <c r="E1921" i="4"/>
  <c r="G1920" i="4"/>
  <c r="M1920" i="4" s="1"/>
  <c r="E1920" i="4"/>
  <c r="G1919" i="4"/>
  <c r="M1919" i="4" s="1"/>
  <c r="E1919" i="4"/>
  <c r="G1918" i="4"/>
  <c r="M1918" i="4" s="1"/>
  <c r="E1918" i="4"/>
  <c r="G1917" i="4"/>
  <c r="M1917" i="4" s="1"/>
  <c r="E1917" i="4"/>
  <c r="G1916" i="4"/>
  <c r="M1916" i="4" s="1"/>
  <c r="E1916" i="4"/>
  <c r="G1915" i="4"/>
  <c r="M1915" i="4" s="1"/>
  <c r="E1915" i="4"/>
  <c r="G1914" i="4"/>
  <c r="M1914" i="4" s="1"/>
  <c r="E1914" i="4"/>
  <c r="G1913" i="4"/>
  <c r="M1913" i="4" s="1"/>
  <c r="E1913" i="4"/>
  <c r="G1912" i="4"/>
  <c r="M1912" i="4" s="1"/>
  <c r="E1912" i="4"/>
  <c r="G1911" i="4"/>
  <c r="M1911" i="4" s="1"/>
  <c r="E1911" i="4"/>
  <c r="G1910" i="4"/>
  <c r="M1910" i="4" s="1"/>
  <c r="E1910" i="4"/>
  <c r="G1909" i="4"/>
  <c r="M1909" i="4" s="1"/>
  <c r="E1909" i="4"/>
  <c r="G1908" i="4"/>
  <c r="M1908" i="4" s="1"/>
  <c r="E1908" i="4"/>
  <c r="G1907" i="4"/>
  <c r="M1907" i="4" s="1"/>
  <c r="E1907" i="4"/>
  <c r="G1906" i="4"/>
  <c r="M1906" i="4" s="1"/>
  <c r="E1906" i="4"/>
  <c r="G1905" i="4"/>
  <c r="M1905" i="4" s="1"/>
  <c r="E1905" i="4"/>
  <c r="G1904" i="4"/>
  <c r="M1904" i="4" s="1"/>
  <c r="E1904" i="4"/>
  <c r="G1903" i="4"/>
  <c r="M1903" i="4" s="1"/>
  <c r="E1903" i="4"/>
  <c r="G1902" i="4"/>
  <c r="M1902" i="4" s="1"/>
  <c r="E1902" i="4"/>
  <c r="G1901" i="4"/>
  <c r="M1901" i="4" s="1"/>
  <c r="E1901" i="4"/>
  <c r="G1900" i="4"/>
  <c r="M1900" i="4" s="1"/>
  <c r="E1900" i="4"/>
  <c r="G1899" i="4"/>
  <c r="M1899" i="4" s="1"/>
  <c r="E1899" i="4"/>
  <c r="G1898" i="4"/>
  <c r="M1898" i="4" s="1"/>
  <c r="E1898" i="4"/>
  <c r="G1897" i="4"/>
  <c r="M1897" i="4" s="1"/>
  <c r="E1897" i="4"/>
  <c r="G1896" i="4"/>
  <c r="M1896" i="4" s="1"/>
  <c r="E1896" i="4"/>
  <c r="G1895" i="4"/>
  <c r="M1895" i="4" s="1"/>
  <c r="E1895" i="4"/>
  <c r="G1894" i="4"/>
  <c r="M1894" i="4" s="1"/>
  <c r="E1894" i="4"/>
  <c r="G1893" i="4"/>
  <c r="M1893" i="4" s="1"/>
  <c r="E1893" i="4"/>
  <c r="G1892" i="4"/>
  <c r="M1892" i="4" s="1"/>
  <c r="E1892" i="4"/>
  <c r="G1891" i="4"/>
  <c r="M1891" i="4" s="1"/>
  <c r="E1891" i="4"/>
  <c r="G1890" i="4"/>
  <c r="M1890" i="4" s="1"/>
  <c r="E1890" i="4"/>
  <c r="G1889" i="4"/>
  <c r="M1889" i="4" s="1"/>
  <c r="E1889" i="4"/>
  <c r="G1888" i="4"/>
  <c r="M1888" i="4" s="1"/>
  <c r="E1888" i="4"/>
  <c r="G1887" i="4"/>
  <c r="M1887" i="4" s="1"/>
  <c r="E1887" i="4"/>
  <c r="E1886" i="4"/>
  <c r="E1885" i="4"/>
  <c r="G1884" i="4"/>
  <c r="M1884" i="4" s="1"/>
  <c r="E1884" i="4"/>
  <c r="G1883" i="4"/>
  <c r="M1883" i="4" s="1"/>
  <c r="E1883" i="4"/>
  <c r="G1882" i="4"/>
  <c r="M1882" i="4" s="1"/>
  <c r="E1882" i="4"/>
  <c r="G1881" i="4"/>
  <c r="M1881" i="4" s="1"/>
  <c r="E1881" i="4"/>
  <c r="G1880" i="4"/>
  <c r="M1880" i="4" s="1"/>
  <c r="E1880" i="4"/>
  <c r="G1879" i="4"/>
  <c r="M1879" i="4" s="1"/>
  <c r="E1879" i="4"/>
  <c r="G1878" i="4"/>
  <c r="M1878" i="4" s="1"/>
  <c r="E1878" i="4"/>
  <c r="G1877" i="4"/>
  <c r="M1877" i="4" s="1"/>
  <c r="E1877" i="4"/>
  <c r="G1876" i="4"/>
  <c r="M1876" i="4" s="1"/>
  <c r="E1876" i="4"/>
  <c r="G1875" i="4"/>
  <c r="M1875" i="4" s="1"/>
  <c r="E1875" i="4"/>
  <c r="G1874" i="4"/>
  <c r="M1874" i="4" s="1"/>
  <c r="E1874" i="4"/>
  <c r="G1873" i="4"/>
  <c r="M1873" i="4" s="1"/>
  <c r="E1873" i="4"/>
  <c r="E1872" i="4"/>
  <c r="G1869" i="4"/>
  <c r="M1869" i="4" s="1"/>
  <c r="E1869" i="4"/>
  <c r="D1869" i="4" s="1"/>
  <c r="G1868" i="4"/>
  <c r="M1868" i="4" s="1"/>
  <c r="E1868" i="4"/>
  <c r="G1867" i="4"/>
  <c r="M1867" i="4" s="1"/>
  <c r="E1867" i="4"/>
  <c r="D1867" i="4"/>
  <c r="G1866" i="4"/>
  <c r="M1866" i="4" s="1"/>
  <c r="E1866" i="4"/>
  <c r="D1866" i="4" s="1"/>
  <c r="G1865" i="4"/>
  <c r="M1865" i="4" s="1"/>
  <c r="E1865" i="4"/>
  <c r="D1865" i="4" s="1"/>
  <c r="G1864" i="4"/>
  <c r="M1864" i="4" s="1"/>
  <c r="E1864" i="4"/>
  <c r="G1863" i="4"/>
  <c r="M1863" i="4" s="1"/>
  <c r="E1863" i="4"/>
  <c r="D1863" i="4"/>
  <c r="G1862" i="4"/>
  <c r="M1862" i="4" s="1"/>
  <c r="E1862" i="4"/>
  <c r="D1862" i="4" s="1"/>
  <c r="G1861" i="4"/>
  <c r="M1861" i="4" s="1"/>
  <c r="E1861" i="4"/>
  <c r="D1861" i="4" s="1"/>
  <c r="G1860" i="4"/>
  <c r="M1860" i="4" s="1"/>
  <c r="E1860" i="4"/>
  <c r="G1859" i="4"/>
  <c r="M1859" i="4" s="1"/>
  <c r="E1859" i="4"/>
  <c r="D1859" i="4"/>
  <c r="G1858" i="4"/>
  <c r="M1858" i="4" s="1"/>
  <c r="E1858" i="4"/>
  <c r="D1858" i="4" s="1"/>
  <c r="G1857" i="4"/>
  <c r="M1857" i="4" s="1"/>
  <c r="E1857" i="4"/>
  <c r="D1857" i="4" s="1"/>
  <c r="E1856" i="4"/>
  <c r="G1853" i="4"/>
  <c r="M1853" i="4" s="1"/>
  <c r="E1853" i="4"/>
  <c r="D1853" i="4" s="1"/>
  <c r="G1852" i="4"/>
  <c r="M1852" i="4" s="1"/>
  <c r="E1852" i="4"/>
  <c r="G1851" i="4"/>
  <c r="M1851" i="4" s="1"/>
  <c r="E1851" i="4"/>
  <c r="D1851" i="4" s="1"/>
  <c r="G1850" i="4"/>
  <c r="M1850" i="4" s="1"/>
  <c r="E1850" i="4"/>
  <c r="G1849" i="4"/>
  <c r="M1849" i="4" s="1"/>
  <c r="E1849" i="4"/>
  <c r="D1849" i="4" s="1"/>
  <c r="G1848" i="4"/>
  <c r="M1848" i="4" s="1"/>
  <c r="E1848" i="4"/>
  <c r="G1847" i="4"/>
  <c r="M1847" i="4" s="1"/>
  <c r="E1847" i="4"/>
  <c r="D1847" i="4" s="1"/>
  <c r="G1846" i="4"/>
  <c r="M1846" i="4" s="1"/>
  <c r="E1846" i="4"/>
  <c r="G1845" i="4"/>
  <c r="M1845" i="4" s="1"/>
  <c r="E1845" i="4"/>
  <c r="D1845" i="4" s="1"/>
  <c r="G1844" i="4"/>
  <c r="M1844" i="4" s="1"/>
  <c r="E1844" i="4"/>
  <c r="G1843" i="4"/>
  <c r="M1843" i="4" s="1"/>
  <c r="E1843" i="4"/>
  <c r="D1843" i="4" s="1"/>
  <c r="G1842" i="4"/>
  <c r="M1842" i="4" s="1"/>
  <c r="E1842" i="4"/>
  <c r="G1841" i="4"/>
  <c r="M1841" i="4" s="1"/>
  <c r="E1841" i="4"/>
  <c r="D1841" i="4" s="1"/>
  <c r="G1840" i="4"/>
  <c r="M1840" i="4" s="1"/>
  <c r="E1840" i="4"/>
  <c r="G1839" i="4"/>
  <c r="M1839" i="4" s="1"/>
  <c r="E1839" i="4"/>
  <c r="D1839" i="4" s="1"/>
  <c r="G1838" i="4"/>
  <c r="M1838" i="4" s="1"/>
  <c r="E1838" i="4"/>
  <c r="E1837" i="4"/>
  <c r="E1835" i="4"/>
  <c r="D1835" i="4" s="1"/>
  <c r="G1834" i="4"/>
  <c r="M1834" i="4" s="1"/>
  <c r="E1834" i="4"/>
  <c r="D1834" i="4" s="1"/>
  <c r="G1833" i="4"/>
  <c r="M1833" i="4" s="1"/>
  <c r="E1833" i="4"/>
  <c r="G1832" i="4"/>
  <c r="M1832" i="4" s="1"/>
  <c r="E1832" i="4"/>
  <c r="D1832" i="4" s="1"/>
  <c r="G1831" i="4"/>
  <c r="M1831" i="4" s="1"/>
  <c r="E1831" i="4"/>
  <c r="G1830" i="4"/>
  <c r="M1830" i="4" s="1"/>
  <c r="E1830" i="4"/>
  <c r="D1830" i="4" s="1"/>
  <c r="G1829" i="4"/>
  <c r="M1829" i="4" s="1"/>
  <c r="E1829" i="4"/>
  <c r="G1828" i="4"/>
  <c r="M1828" i="4" s="1"/>
  <c r="E1828" i="4"/>
  <c r="D1828" i="4" s="1"/>
  <c r="G1827" i="4"/>
  <c r="M1827" i="4" s="1"/>
  <c r="E1827" i="4"/>
  <c r="G1826" i="4"/>
  <c r="M1826" i="4" s="1"/>
  <c r="E1826" i="4"/>
  <c r="D1826" i="4" s="1"/>
  <c r="G1825" i="4"/>
  <c r="M1825" i="4" s="1"/>
  <c r="E1825" i="4"/>
  <c r="G1824" i="4"/>
  <c r="M1824" i="4" s="1"/>
  <c r="E1824" i="4"/>
  <c r="D1824" i="4" s="1"/>
  <c r="G1823" i="4"/>
  <c r="M1823" i="4" s="1"/>
  <c r="E1823" i="4"/>
  <c r="G1822" i="4"/>
  <c r="M1822" i="4" s="1"/>
  <c r="E1822" i="4"/>
  <c r="D1822" i="4" s="1"/>
  <c r="G1821" i="4"/>
  <c r="M1821" i="4" s="1"/>
  <c r="E1821" i="4"/>
  <c r="E1820" i="4"/>
  <c r="G1818" i="4"/>
  <c r="M1818" i="4" s="1"/>
  <c r="E1818" i="4"/>
  <c r="G1817" i="4"/>
  <c r="M1817" i="4" s="1"/>
  <c r="E1817" i="4"/>
  <c r="D1817" i="4"/>
  <c r="G1816" i="4"/>
  <c r="M1816" i="4" s="1"/>
  <c r="E1816" i="4"/>
  <c r="D1816" i="4" s="1"/>
  <c r="G1815" i="4"/>
  <c r="M1815" i="4" s="1"/>
  <c r="E1815" i="4"/>
  <c r="D1815" i="4" s="1"/>
  <c r="G1814" i="4"/>
  <c r="M1814" i="4" s="1"/>
  <c r="E1814" i="4"/>
  <c r="G1813" i="4"/>
  <c r="M1813" i="4" s="1"/>
  <c r="E1813" i="4"/>
  <c r="D1813" i="4"/>
  <c r="G1812" i="4"/>
  <c r="M1812" i="4" s="1"/>
  <c r="E1812" i="4"/>
  <c r="D1812" i="4" s="1"/>
  <c r="G1811" i="4"/>
  <c r="M1811" i="4" s="1"/>
  <c r="E1811" i="4"/>
  <c r="D1811" i="4" s="1"/>
  <c r="G1810" i="4"/>
  <c r="M1810" i="4" s="1"/>
  <c r="E1810" i="4"/>
  <c r="G1809" i="4"/>
  <c r="M1809" i="4" s="1"/>
  <c r="E1809" i="4"/>
  <c r="D1809" i="4"/>
  <c r="G1808" i="4"/>
  <c r="M1808" i="4" s="1"/>
  <c r="E1808" i="4"/>
  <c r="D1808" i="4" s="1"/>
  <c r="G1807" i="4"/>
  <c r="M1807" i="4" s="1"/>
  <c r="E1807" i="4"/>
  <c r="D1807" i="4" s="1"/>
  <c r="G1806" i="4"/>
  <c r="M1806" i="4" s="1"/>
  <c r="E1806" i="4"/>
  <c r="G1805" i="4"/>
  <c r="M1805" i="4" s="1"/>
  <c r="E1805" i="4"/>
  <c r="D1805" i="4"/>
  <c r="G1804" i="4"/>
  <c r="M1804" i="4" s="1"/>
  <c r="E1804" i="4"/>
  <c r="D1804" i="4" s="1"/>
  <c r="G1803" i="4"/>
  <c r="M1803" i="4" s="1"/>
  <c r="E1803" i="4"/>
  <c r="D1803" i="4" s="1"/>
  <c r="G1802" i="4"/>
  <c r="M1802" i="4" s="1"/>
  <c r="E1802" i="4"/>
  <c r="G1801" i="4"/>
  <c r="M1801" i="4" s="1"/>
  <c r="E1801" i="4"/>
  <c r="D1801" i="4"/>
  <c r="G1800" i="4"/>
  <c r="M1800" i="4" s="1"/>
  <c r="E1800" i="4"/>
  <c r="D1800" i="4" s="1"/>
  <c r="E1799" i="4"/>
  <c r="G1791" i="4"/>
  <c r="M1791" i="4" s="1"/>
  <c r="E1791" i="4"/>
  <c r="G1790" i="4"/>
  <c r="M1790" i="4" s="1"/>
  <c r="E1790" i="4"/>
  <c r="D1790" i="4" s="1"/>
  <c r="G1789" i="4"/>
  <c r="M1789" i="4" s="1"/>
  <c r="E1789" i="4"/>
  <c r="D1789" i="4" s="1"/>
  <c r="G1788" i="4"/>
  <c r="M1788" i="4" s="1"/>
  <c r="E1788" i="4"/>
  <c r="G1787" i="4"/>
  <c r="M1787" i="4" s="1"/>
  <c r="E1787" i="4"/>
  <c r="D1787" i="4"/>
  <c r="G1786" i="4"/>
  <c r="M1786" i="4" s="1"/>
  <c r="E1786" i="4"/>
  <c r="D1786" i="4" s="1"/>
  <c r="G1785" i="4"/>
  <c r="M1785" i="4" s="1"/>
  <c r="E1785" i="4"/>
  <c r="D1785" i="4" s="1"/>
  <c r="G1784" i="4"/>
  <c r="M1784" i="4" s="1"/>
  <c r="E1784" i="4"/>
  <c r="G1783" i="4"/>
  <c r="M1783" i="4" s="1"/>
  <c r="E1783" i="4"/>
  <c r="D1783" i="4"/>
  <c r="G1782" i="4"/>
  <c r="M1782" i="4" s="1"/>
  <c r="E1782" i="4"/>
  <c r="D1782" i="4" s="1"/>
  <c r="G1781" i="4"/>
  <c r="M1781" i="4" s="1"/>
  <c r="E1781" i="4"/>
  <c r="D1781" i="4" s="1"/>
  <c r="G1780" i="4"/>
  <c r="M1780" i="4" s="1"/>
  <c r="E1780" i="4"/>
  <c r="G1779" i="4"/>
  <c r="M1779" i="4" s="1"/>
  <c r="E1779" i="4"/>
  <c r="D1779" i="4"/>
  <c r="G1778" i="4"/>
  <c r="M1778" i="4" s="1"/>
  <c r="E1778" i="4"/>
  <c r="D1778" i="4" s="1"/>
  <c r="G1777" i="4"/>
  <c r="M1777" i="4" s="1"/>
  <c r="E1777" i="4"/>
  <c r="D1777" i="4" s="1"/>
  <c r="G1776" i="4"/>
  <c r="M1776" i="4" s="1"/>
  <c r="E1776" i="4"/>
  <c r="G1775" i="4"/>
  <c r="M1775" i="4" s="1"/>
  <c r="E1775" i="4"/>
  <c r="D1775" i="4"/>
  <c r="G1774" i="4"/>
  <c r="M1774" i="4" s="1"/>
  <c r="E1774" i="4"/>
  <c r="D1774" i="4" s="1"/>
  <c r="G1773" i="4"/>
  <c r="M1773" i="4" s="1"/>
  <c r="E1773" i="4"/>
  <c r="D1773" i="4" s="1"/>
  <c r="G1772" i="4"/>
  <c r="M1772" i="4" s="1"/>
  <c r="E1772" i="4"/>
  <c r="G1771" i="4"/>
  <c r="M1771" i="4" s="1"/>
  <c r="E1771" i="4"/>
  <c r="D1771" i="4"/>
  <c r="E1770" i="4"/>
  <c r="E1769" i="4"/>
  <c r="G1768" i="4"/>
  <c r="M1768" i="4" s="1"/>
  <c r="E1768" i="4"/>
  <c r="D1768" i="4" s="1"/>
  <c r="G1767" i="4"/>
  <c r="M1767" i="4" s="1"/>
  <c r="E1767" i="4"/>
  <c r="D1767" i="4" s="1"/>
  <c r="G1766" i="4"/>
  <c r="M1766" i="4" s="1"/>
  <c r="E1766" i="4"/>
  <c r="G1765" i="4"/>
  <c r="M1765" i="4" s="1"/>
  <c r="E1765" i="4"/>
  <c r="D1765" i="4"/>
  <c r="G1764" i="4"/>
  <c r="M1764" i="4" s="1"/>
  <c r="E1764" i="4"/>
  <c r="D1764" i="4" s="1"/>
  <c r="G1763" i="4"/>
  <c r="M1763" i="4" s="1"/>
  <c r="E1763" i="4"/>
  <c r="D1763" i="4" s="1"/>
  <c r="G1762" i="4"/>
  <c r="M1762" i="4" s="1"/>
  <c r="E1762" i="4"/>
  <c r="G1761" i="4"/>
  <c r="M1761" i="4" s="1"/>
  <c r="E1761" i="4"/>
  <c r="D1761" i="4"/>
  <c r="G1760" i="4"/>
  <c r="M1760" i="4" s="1"/>
  <c r="E1760" i="4"/>
  <c r="D1760" i="4" s="1"/>
  <c r="G1759" i="4"/>
  <c r="M1759" i="4" s="1"/>
  <c r="E1759" i="4"/>
  <c r="D1759" i="4" s="1"/>
  <c r="G1758" i="4"/>
  <c r="M1758" i="4" s="1"/>
  <c r="E1758" i="4"/>
  <c r="G1757" i="4"/>
  <c r="M1757" i="4" s="1"/>
  <c r="E1757" i="4"/>
  <c r="D1757" i="4"/>
  <c r="G1756" i="4"/>
  <c r="M1756" i="4" s="1"/>
  <c r="E1756" i="4"/>
  <c r="D1756" i="4" s="1"/>
  <c r="G1755" i="4"/>
  <c r="M1755" i="4" s="1"/>
  <c r="E1755" i="4"/>
  <c r="D1755" i="4" s="1"/>
  <c r="G1754" i="4"/>
  <c r="M1754" i="4" s="1"/>
  <c r="E1754" i="4"/>
  <c r="G1753" i="4"/>
  <c r="M1753" i="4" s="1"/>
  <c r="E1753" i="4"/>
  <c r="D1753" i="4"/>
  <c r="E1752" i="4"/>
  <c r="G1750" i="4"/>
  <c r="M1750" i="4" s="1"/>
  <c r="E1750" i="4"/>
  <c r="G1749" i="4"/>
  <c r="M1749" i="4" s="1"/>
  <c r="E1749" i="4"/>
  <c r="G1748" i="4"/>
  <c r="M1748" i="4" s="1"/>
  <c r="E1748" i="4"/>
  <c r="G1747" i="4"/>
  <c r="M1747" i="4" s="1"/>
  <c r="E1747" i="4"/>
  <c r="G1746" i="4"/>
  <c r="M1746" i="4" s="1"/>
  <c r="E1746" i="4"/>
  <c r="G1745" i="4"/>
  <c r="M1745" i="4" s="1"/>
  <c r="E1745" i="4"/>
  <c r="G1744" i="4"/>
  <c r="M1744" i="4" s="1"/>
  <c r="E1744" i="4"/>
  <c r="G1743" i="4"/>
  <c r="M1743" i="4" s="1"/>
  <c r="E1743" i="4"/>
  <c r="G1742" i="4"/>
  <c r="M1742" i="4" s="1"/>
  <c r="E1742" i="4"/>
  <c r="G1741" i="4"/>
  <c r="M1741" i="4" s="1"/>
  <c r="E1741" i="4"/>
  <c r="G1740" i="4"/>
  <c r="M1740" i="4" s="1"/>
  <c r="E1740" i="4"/>
  <c r="G1739" i="4"/>
  <c r="M1739" i="4" s="1"/>
  <c r="E1739" i="4"/>
  <c r="G1738" i="4"/>
  <c r="M1738" i="4" s="1"/>
  <c r="E1738" i="4"/>
  <c r="G1737" i="4"/>
  <c r="M1737" i="4" s="1"/>
  <c r="E1737" i="4"/>
  <c r="G1736" i="4"/>
  <c r="M1736" i="4" s="1"/>
  <c r="E1736" i="4"/>
  <c r="G1735" i="4"/>
  <c r="M1735" i="4" s="1"/>
  <c r="E1735" i="4"/>
  <c r="G1734" i="4"/>
  <c r="M1734" i="4" s="1"/>
  <c r="E1734" i="4"/>
  <c r="G1733" i="4"/>
  <c r="M1733" i="4" s="1"/>
  <c r="E1733" i="4"/>
  <c r="G1732" i="4"/>
  <c r="M1732" i="4" s="1"/>
  <c r="E1732" i="4"/>
  <c r="G1731" i="4"/>
  <c r="M1731" i="4" s="1"/>
  <c r="E1731" i="4"/>
  <c r="G1730" i="4"/>
  <c r="M1730" i="4" s="1"/>
  <c r="E1730" i="4"/>
  <c r="G1729" i="4"/>
  <c r="M1729" i="4" s="1"/>
  <c r="E1729" i="4"/>
  <c r="G1728" i="4"/>
  <c r="M1728" i="4" s="1"/>
  <c r="E1728" i="4"/>
  <c r="G1727" i="4"/>
  <c r="M1727" i="4" s="1"/>
  <c r="E1727" i="4"/>
  <c r="G1726" i="4"/>
  <c r="M1726" i="4" s="1"/>
  <c r="E1726" i="4"/>
  <c r="G1725" i="4"/>
  <c r="M1725" i="4" s="1"/>
  <c r="E1725" i="4"/>
  <c r="G1724" i="4"/>
  <c r="M1724" i="4" s="1"/>
  <c r="E1724" i="4"/>
  <c r="G1723" i="4"/>
  <c r="M1723" i="4" s="1"/>
  <c r="E1723" i="4"/>
  <c r="G1722" i="4"/>
  <c r="M1722" i="4" s="1"/>
  <c r="E1722" i="4"/>
  <c r="G1721" i="4"/>
  <c r="M1721" i="4" s="1"/>
  <c r="E1721" i="4"/>
  <c r="G1720" i="4"/>
  <c r="M1720" i="4" s="1"/>
  <c r="E1720" i="4"/>
  <c r="E1719" i="4"/>
  <c r="E1718" i="4"/>
  <c r="G1715" i="4"/>
  <c r="M1715" i="4" s="1"/>
  <c r="E1715" i="4"/>
  <c r="G1714" i="4"/>
  <c r="M1714" i="4" s="1"/>
  <c r="E1714" i="4"/>
  <c r="G1713" i="4"/>
  <c r="M1713" i="4" s="1"/>
  <c r="E1713" i="4"/>
  <c r="G1712" i="4"/>
  <c r="M1712" i="4" s="1"/>
  <c r="E1712" i="4"/>
  <c r="G1711" i="4"/>
  <c r="M1711" i="4" s="1"/>
  <c r="E1711" i="4"/>
  <c r="G1710" i="4"/>
  <c r="M1710" i="4" s="1"/>
  <c r="E1710" i="4"/>
  <c r="G1709" i="4"/>
  <c r="M1709" i="4" s="1"/>
  <c r="E1709" i="4"/>
  <c r="G1708" i="4"/>
  <c r="M1708" i="4" s="1"/>
  <c r="E1708" i="4"/>
  <c r="G1707" i="4"/>
  <c r="M1707" i="4" s="1"/>
  <c r="E1707" i="4"/>
  <c r="G1706" i="4"/>
  <c r="M1706" i="4" s="1"/>
  <c r="E1706" i="4"/>
  <c r="G1705" i="4"/>
  <c r="M1705" i="4" s="1"/>
  <c r="E1705" i="4"/>
  <c r="G1704" i="4"/>
  <c r="M1704" i="4" s="1"/>
  <c r="E1704" i="4"/>
  <c r="G1703" i="4"/>
  <c r="M1703" i="4" s="1"/>
  <c r="E1703" i="4"/>
  <c r="G1702" i="4"/>
  <c r="M1702" i="4" s="1"/>
  <c r="E1702" i="4"/>
  <c r="G1701" i="4"/>
  <c r="M1701" i="4" s="1"/>
  <c r="E1701" i="4"/>
  <c r="G1700" i="4"/>
  <c r="M1700" i="4" s="1"/>
  <c r="E1700" i="4"/>
  <c r="G1699" i="4"/>
  <c r="M1699" i="4" s="1"/>
  <c r="E1699" i="4"/>
  <c r="G1698" i="4"/>
  <c r="M1698" i="4" s="1"/>
  <c r="E1698" i="4"/>
  <c r="G1697" i="4"/>
  <c r="M1697" i="4" s="1"/>
  <c r="E1697" i="4"/>
  <c r="G1696" i="4"/>
  <c r="M1696" i="4" s="1"/>
  <c r="E1696" i="4"/>
  <c r="E1695" i="4"/>
  <c r="E1694" i="4"/>
  <c r="G1693" i="4"/>
  <c r="M1693" i="4" s="1"/>
  <c r="E1693" i="4"/>
  <c r="G1692" i="4"/>
  <c r="M1692" i="4" s="1"/>
  <c r="E1692" i="4"/>
  <c r="G1691" i="4"/>
  <c r="M1691" i="4" s="1"/>
  <c r="E1691" i="4"/>
  <c r="G1690" i="4"/>
  <c r="M1690" i="4" s="1"/>
  <c r="E1690" i="4"/>
  <c r="G1689" i="4"/>
  <c r="M1689" i="4" s="1"/>
  <c r="E1689" i="4"/>
  <c r="G1688" i="4"/>
  <c r="M1688" i="4" s="1"/>
  <c r="E1688" i="4"/>
  <c r="G1687" i="4"/>
  <c r="M1687" i="4" s="1"/>
  <c r="E1687" i="4"/>
  <c r="G1686" i="4"/>
  <c r="M1686" i="4" s="1"/>
  <c r="E1686" i="4"/>
  <c r="G1685" i="4"/>
  <c r="M1685" i="4" s="1"/>
  <c r="E1685" i="4"/>
  <c r="G1684" i="4"/>
  <c r="M1684" i="4" s="1"/>
  <c r="E1684" i="4"/>
  <c r="G1683" i="4"/>
  <c r="M1683" i="4" s="1"/>
  <c r="E1683" i="4"/>
  <c r="E1682" i="4"/>
  <c r="E1681" i="4"/>
  <c r="G1680" i="4"/>
  <c r="M1680" i="4" s="1"/>
  <c r="E1680" i="4"/>
  <c r="G1679" i="4"/>
  <c r="M1679" i="4" s="1"/>
  <c r="E1679" i="4"/>
  <c r="G1678" i="4"/>
  <c r="M1678" i="4" s="1"/>
  <c r="E1678" i="4"/>
  <c r="G1677" i="4"/>
  <c r="M1677" i="4" s="1"/>
  <c r="E1677" i="4"/>
  <c r="G1676" i="4"/>
  <c r="M1676" i="4" s="1"/>
  <c r="E1676" i="4"/>
  <c r="G1675" i="4"/>
  <c r="M1675" i="4" s="1"/>
  <c r="E1675" i="4"/>
  <c r="G1674" i="4"/>
  <c r="M1674" i="4" s="1"/>
  <c r="E1674" i="4"/>
  <c r="G1673" i="4"/>
  <c r="M1673" i="4" s="1"/>
  <c r="E1673" i="4"/>
  <c r="G1672" i="4"/>
  <c r="M1672" i="4" s="1"/>
  <c r="E1672" i="4"/>
  <c r="G1671" i="4"/>
  <c r="M1671" i="4" s="1"/>
  <c r="E1671" i="4"/>
  <c r="G1670" i="4"/>
  <c r="M1670" i="4" s="1"/>
  <c r="E1670" i="4"/>
  <c r="G1669" i="4"/>
  <c r="M1669" i="4" s="1"/>
  <c r="E1669" i="4"/>
  <c r="E1668" i="4"/>
  <c r="E1667" i="4"/>
  <c r="G1666" i="4"/>
  <c r="M1666" i="4" s="1"/>
  <c r="E1666" i="4"/>
  <c r="G1665" i="4"/>
  <c r="M1665" i="4" s="1"/>
  <c r="E1665" i="4"/>
  <c r="G1664" i="4"/>
  <c r="M1664" i="4" s="1"/>
  <c r="E1664" i="4"/>
  <c r="G1663" i="4"/>
  <c r="M1663" i="4" s="1"/>
  <c r="E1663" i="4"/>
  <c r="G1662" i="4"/>
  <c r="M1662" i="4" s="1"/>
  <c r="E1662" i="4"/>
  <c r="G1661" i="4"/>
  <c r="M1661" i="4" s="1"/>
  <c r="E1661" i="4"/>
  <c r="G1660" i="4"/>
  <c r="M1660" i="4" s="1"/>
  <c r="E1660" i="4"/>
  <c r="G1659" i="4"/>
  <c r="M1659" i="4" s="1"/>
  <c r="E1659" i="4"/>
  <c r="G1658" i="4"/>
  <c r="M1658" i="4" s="1"/>
  <c r="E1658" i="4"/>
  <c r="G1657" i="4"/>
  <c r="M1657" i="4" s="1"/>
  <c r="E1657" i="4"/>
  <c r="G1656" i="4"/>
  <c r="M1656" i="4" s="1"/>
  <c r="E1656" i="4"/>
  <c r="G1655" i="4"/>
  <c r="M1655" i="4" s="1"/>
  <c r="E1655" i="4"/>
  <c r="G1654" i="4"/>
  <c r="M1654" i="4" s="1"/>
  <c r="E1654" i="4"/>
  <c r="G1653" i="4"/>
  <c r="M1653" i="4" s="1"/>
  <c r="E1653" i="4"/>
  <c r="G1652" i="4"/>
  <c r="M1652" i="4" s="1"/>
  <c r="E1652" i="4"/>
  <c r="G1651" i="4"/>
  <c r="M1651" i="4" s="1"/>
  <c r="E1651" i="4"/>
  <c r="G1650" i="4"/>
  <c r="M1650" i="4" s="1"/>
  <c r="E1650" i="4"/>
  <c r="G1649" i="4"/>
  <c r="M1649" i="4" s="1"/>
  <c r="E1649" i="4"/>
  <c r="G1648" i="4"/>
  <c r="M1648" i="4" s="1"/>
  <c r="E1648" i="4"/>
  <c r="G1647" i="4"/>
  <c r="M1647" i="4" s="1"/>
  <c r="E1647" i="4"/>
  <c r="G1646" i="4"/>
  <c r="M1646" i="4" s="1"/>
  <c r="E1646" i="4"/>
  <c r="G1645" i="4"/>
  <c r="M1645" i="4" s="1"/>
  <c r="E1645" i="4"/>
  <c r="G1644" i="4"/>
  <c r="M1644" i="4" s="1"/>
  <c r="E1644" i="4"/>
  <c r="G1643" i="4"/>
  <c r="M1643" i="4" s="1"/>
  <c r="E1643" i="4"/>
  <c r="G1642" i="4"/>
  <c r="M1642" i="4" s="1"/>
  <c r="E1642" i="4"/>
  <c r="G1641" i="4"/>
  <c r="M1641" i="4" s="1"/>
  <c r="E1641" i="4"/>
  <c r="G1640" i="4"/>
  <c r="M1640" i="4" s="1"/>
  <c r="E1640" i="4"/>
  <c r="G1639" i="4"/>
  <c r="M1639" i="4" s="1"/>
  <c r="E1639" i="4"/>
  <c r="G1638" i="4"/>
  <c r="M1638" i="4" s="1"/>
  <c r="E1638" i="4"/>
  <c r="G1637" i="4"/>
  <c r="M1637" i="4" s="1"/>
  <c r="E1637" i="4"/>
  <c r="G1636" i="4"/>
  <c r="M1636" i="4" s="1"/>
  <c r="E1636" i="4"/>
  <c r="G1635" i="4"/>
  <c r="M1635" i="4" s="1"/>
  <c r="E1635" i="4"/>
  <c r="G1634" i="4"/>
  <c r="M1634" i="4" s="1"/>
  <c r="E1634" i="4"/>
  <c r="G1633" i="4"/>
  <c r="M1633" i="4" s="1"/>
  <c r="E1633" i="4"/>
  <c r="E1632" i="4"/>
  <c r="G1626" i="4"/>
  <c r="M1626" i="4" s="1"/>
  <c r="E1626" i="4"/>
  <c r="D1626" i="4" s="1"/>
  <c r="G1625" i="4"/>
  <c r="M1625" i="4" s="1"/>
  <c r="E1625" i="4"/>
  <c r="G1624" i="4"/>
  <c r="M1624" i="4" s="1"/>
  <c r="E1624" i="4"/>
  <c r="D1624" i="4"/>
  <c r="G1623" i="4"/>
  <c r="M1623" i="4" s="1"/>
  <c r="E1623" i="4"/>
  <c r="D1623" i="4" s="1"/>
  <c r="G1622" i="4"/>
  <c r="M1622" i="4" s="1"/>
  <c r="E1622" i="4"/>
  <c r="D1622" i="4" s="1"/>
  <c r="G1621" i="4"/>
  <c r="M1621" i="4" s="1"/>
  <c r="E1621" i="4"/>
  <c r="G1620" i="4"/>
  <c r="M1620" i="4" s="1"/>
  <c r="E1620" i="4"/>
  <c r="D1620" i="4"/>
  <c r="G1619" i="4"/>
  <c r="M1619" i="4" s="1"/>
  <c r="E1619" i="4"/>
  <c r="D1619" i="4" s="1"/>
  <c r="G1618" i="4"/>
  <c r="M1618" i="4" s="1"/>
  <c r="E1618" i="4"/>
  <c r="D1618" i="4" s="1"/>
  <c r="G1617" i="4"/>
  <c r="M1617" i="4" s="1"/>
  <c r="E1617" i="4"/>
  <c r="G1616" i="4"/>
  <c r="M1616" i="4" s="1"/>
  <c r="E1616" i="4"/>
  <c r="D1616" i="4"/>
  <c r="G1615" i="4"/>
  <c r="M1615" i="4" s="1"/>
  <c r="E1615" i="4"/>
  <c r="D1615" i="4" s="1"/>
  <c r="G1614" i="4"/>
  <c r="M1614" i="4" s="1"/>
  <c r="E1614" i="4"/>
  <c r="D1614" i="4" s="1"/>
  <c r="G1613" i="4"/>
  <c r="M1613" i="4" s="1"/>
  <c r="E1613" i="4"/>
  <c r="G1612" i="4"/>
  <c r="M1612" i="4" s="1"/>
  <c r="E1612" i="4"/>
  <c r="D1612" i="4"/>
  <c r="G1611" i="4"/>
  <c r="M1611" i="4" s="1"/>
  <c r="E1611" i="4"/>
  <c r="D1611" i="4" s="1"/>
  <c r="G1610" i="4"/>
  <c r="M1610" i="4" s="1"/>
  <c r="E1610" i="4"/>
  <c r="D1610" i="4" s="1"/>
  <c r="G1609" i="4"/>
  <c r="M1609" i="4" s="1"/>
  <c r="E1609" i="4"/>
  <c r="G1608" i="4"/>
  <c r="M1608" i="4" s="1"/>
  <c r="E1608" i="4"/>
  <c r="D1608" i="4"/>
  <c r="G1607" i="4"/>
  <c r="M1607" i="4" s="1"/>
  <c r="E1607" i="4"/>
  <c r="D1607" i="4" s="1"/>
  <c r="G1606" i="4"/>
  <c r="M1606" i="4" s="1"/>
  <c r="E1606" i="4"/>
  <c r="D1606" i="4" s="1"/>
  <c r="G1605" i="4"/>
  <c r="M1605" i="4" s="1"/>
  <c r="E1605" i="4"/>
  <c r="G1604" i="4"/>
  <c r="M1604" i="4" s="1"/>
  <c r="E1604" i="4"/>
  <c r="D1604" i="4"/>
  <c r="G1603" i="4"/>
  <c r="M1603" i="4" s="1"/>
  <c r="E1603" i="4"/>
  <c r="D1603" i="4" s="1"/>
  <c r="G1602" i="4"/>
  <c r="M1602" i="4" s="1"/>
  <c r="E1602" i="4"/>
  <c r="D1602" i="4" s="1"/>
  <c r="G1601" i="4"/>
  <c r="M1601" i="4" s="1"/>
  <c r="E1601" i="4"/>
  <c r="G1600" i="4"/>
  <c r="M1600" i="4" s="1"/>
  <c r="E1600" i="4"/>
  <c r="D1600" i="4"/>
  <c r="G1599" i="4"/>
  <c r="M1599" i="4" s="1"/>
  <c r="E1599" i="4"/>
  <c r="D1599" i="4" s="1"/>
  <c r="G1598" i="4"/>
  <c r="M1598" i="4" s="1"/>
  <c r="E1598" i="4"/>
  <c r="D1598" i="4" s="1"/>
  <c r="G1597" i="4"/>
  <c r="M1597" i="4" s="1"/>
  <c r="E1597" i="4"/>
  <c r="G1596" i="4"/>
  <c r="M1596" i="4" s="1"/>
  <c r="E1596" i="4"/>
  <c r="D1596" i="4"/>
  <c r="G1595" i="4"/>
  <c r="M1595" i="4" s="1"/>
  <c r="E1595" i="4"/>
  <c r="D1595" i="4" s="1"/>
  <c r="G1594" i="4"/>
  <c r="M1594" i="4" s="1"/>
  <c r="E1594" i="4"/>
  <c r="D1594" i="4" s="1"/>
  <c r="G1593" i="4"/>
  <c r="M1593" i="4" s="1"/>
  <c r="E1593" i="4"/>
  <c r="E1592" i="4"/>
  <c r="E1591" i="4"/>
  <c r="G1590" i="4"/>
  <c r="M1590" i="4" s="1"/>
  <c r="E1590" i="4"/>
  <c r="G1589" i="4"/>
  <c r="M1589" i="4" s="1"/>
  <c r="E1589" i="4"/>
  <c r="D1589" i="4" s="1"/>
  <c r="G1588" i="4"/>
  <c r="M1588" i="4" s="1"/>
  <c r="E1588" i="4"/>
  <c r="D1588" i="4" s="1"/>
  <c r="G1587" i="4"/>
  <c r="M1587" i="4" s="1"/>
  <c r="E1587" i="4"/>
  <c r="G1586" i="4"/>
  <c r="M1586" i="4" s="1"/>
  <c r="E1586" i="4"/>
  <c r="D1586" i="4"/>
  <c r="G1585" i="4"/>
  <c r="M1585" i="4" s="1"/>
  <c r="E1585" i="4"/>
  <c r="D1585" i="4" s="1"/>
  <c r="G1584" i="4"/>
  <c r="M1584" i="4" s="1"/>
  <c r="E1584" i="4"/>
  <c r="D1584" i="4" s="1"/>
  <c r="G1583" i="4"/>
  <c r="M1583" i="4" s="1"/>
  <c r="E1583" i="4"/>
  <c r="G1582" i="4"/>
  <c r="M1582" i="4" s="1"/>
  <c r="E1582" i="4"/>
  <c r="D1582" i="4"/>
  <c r="G1581" i="4"/>
  <c r="M1581" i="4" s="1"/>
  <c r="E1581" i="4"/>
  <c r="D1581" i="4" s="1"/>
  <c r="G1580" i="4"/>
  <c r="M1580" i="4" s="1"/>
  <c r="E1580" i="4"/>
  <c r="D1580" i="4" s="1"/>
  <c r="G1579" i="4"/>
  <c r="M1579" i="4" s="1"/>
  <c r="E1579" i="4"/>
  <c r="G1578" i="4"/>
  <c r="M1578" i="4" s="1"/>
  <c r="E1578" i="4"/>
  <c r="G1577" i="4"/>
  <c r="M1577" i="4" s="1"/>
  <c r="E1577" i="4"/>
  <c r="E1576" i="4"/>
  <c r="E1575" i="4"/>
  <c r="G1574" i="4"/>
  <c r="M1574" i="4" s="1"/>
  <c r="E1574" i="4"/>
  <c r="G1573" i="4"/>
  <c r="M1573" i="4" s="1"/>
  <c r="E1573" i="4"/>
  <c r="G1572" i="4"/>
  <c r="M1572" i="4" s="1"/>
  <c r="E1572" i="4"/>
  <c r="G1571" i="4"/>
  <c r="M1571" i="4" s="1"/>
  <c r="E1571" i="4"/>
  <c r="G1570" i="4"/>
  <c r="M1570" i="4" s="1"/>
  <c r="E1570" i="4"/>
  <c r="G1569" i="4"/>
  <c r="M1569" i="4" s="1"/>
  <c r="E1569" i="4"/>
  <c r="G1568" i="4"/>
  <c r="M1568" i="4" s="1"/>
  <c r="E1568" i="4"/>
  <c r="G1567" i="4"/>
  <c r="M1567" i="4" s="1"/>
  <c r="E1567" i="4"/>
  <c r="G1566" i="4"/>
  <c r="M1566" i="4" s="1"/>
  <c r="E1566" i="4"/>
  <c r="G1565" i="4"/>
  <c r="M1565" i="4" s="1"/>
  <c r="E1565" i="4"/>
  <c r="G1564" i="4"/>
  <c r="M1564" i="4" s="1"/>
  <c r="E1564" i="4"/>
  <c r="G1563" i="4"/>
  <c r="M1563" i="4" s="1"/>
  <c r="E1563" i="4"/>
  <c r="G1562" i="4"/>
  <c r="M1562" i="4" s="1"/>
  <c r="E1562" i="4"/>
  <c r="E1561" i="4"/>
  <c r="E1560" i="4"/>
  <c r="G1559" i="4"/>
  <c r="M1559" i="4" s="1"/>
  <c r="E1559" i="4"/>
  <c r="G1558" i="4"/>
  <c r="M1558" i="4" s="1"/>
  <c r="E1558" i="4"/>
  <c r="G1557" i="4"/>
  <c r="M1557" i="4" s="1"/>
  <c r="E1557" i="4"/>
  <c r="G1556" i="4"/>
  <c r="M1556" i="4" s="1"/>
  <c r="E1556" i="4"/>
  <c r="G1555" i="4"/>
  <c r="M1555" i="4" s="1"/>
  <c r="E1555" i="4"/>
  <c r="G1554" i="4"/>
  <c r="M1554" i="4" s="1"/>
  <c r="E1554" i="4"/>
  <c r="G1553" i="4"/>
  <c r="M1553" i="4" s="1"/>
  <c r="E1553" i="4"/>
  <c r="G1552" i="4"/>
  <c r="M1552" i="4" s="1"/>
  <c r="E1552" i="4"/>
  <c r="G1551" i="4"/>
  <c r="M1551" i="4" s="1"/>
  <c r="E1551" i="4"/>
  <c r="G1550" i="4"/>
  <c r="M1550" i="4" s="1"/>
  <c r="E1550" i="4"/>
  <c r="G1549" i="4"/>
  <c r="M1549" i="4" s="1"/>
  <c r="E1549" i="4"/>
  <c r="E1548" i="4"/>
  <c r="E1547" i="4"/>
  <c r="G1546" i="4"/>
  <c r="M1546" i="4" s="1"/>
  <c r="E1546" i="4"/>
  <c r="G1545" i="4"/>
  <c r="M1545" i="4" s="1"/>
  <c r="E1545" i="4"/>
  <c r="G1544" i="4"/>
  <c r="M1544" i="4" s="1"/>
  <c r="E1544" i="4"/>
  <c r="G1543" i="4"/>
  <c r="M1543" i="4" s="1"/>
  <c r="E1543" i="4"/>
  <c r="G1542" i="4"/>
  <c r="M1542" i="4" s="1"/>
  <c r="E1542" i="4"/>
  <c r="G1541" i="4"/>
  <c r="M1541" i="4" s="1"/>
  <c r="E1541" i="4"/>
  <c r="G1540" i="4"/>
  <c r="M1540" i="4" s="1"/>
  <c r="E1540" i="4"/>
  <c r="G1539" i="4"/>
  <c r="M1539" i="4" s="1"/>
  <c r="E1539" i="4"/>
  <c r="G1538" i="4"/>
  <c r="M1538" i="4" s="1"/>
  <c r="E1538" i="4"/>
  <c r="G1537" i="4"/>
  <c r="M1537" i="4" s="1"/>
  <c r="E1537" i="4"/>
  <c r="G1536" i="4"/>
  <c r="M1536" i="4" s="1"/>
  <c r="E1536" i="4"/>
  <c r="G1535" i="4"/>
  <c r="M1535" i="4" s="1"/>
  <c r="E1535" i="4"/>
  <c r="G1534" i="4"/>
  <c r="M1534" i="4" s="1"/>
  <c r="E1534" i="4"/>
  <c r="G1533" i="4"/>
  <c r="M1533" i="4" s="1"/>
  <c r="E1533" i="4"/>
  <c r="G1532" i="4"/>
  <c r="M1532" i="4" s="1"/>
  <c r="E1532" i="4"/>
  <c r="G1531" i="4"/>
  <c r="M1531" i="4" s="1"/>
  <c r="E1531" i="4"/>
  <c r="E1530" i="4"/>
  <c r="E1529" i="4"/>
  <c r="G1525" i="4"/>
  <c r="M1525" i="4" s="1"/>
  <c r="E1525" i="4"/>
  <c r="G1524" i="4"/>
  <c r="M1524" i="4" s="1"/>
  <c r="E1524" i="4"/>
  <c r="G1523" i="4"/>
  <c r="M1523" i="4" s="1"/>
  <c r="E1523" i="4"/>
  <c r="G1522" i="4"/>
  <c r="M1522" i="4" s="1"/>
  <c r="E1522" i="4"/>
  <c r="G1521" i="4"/>
  <c r="M1521" i="4" s="1"/>
  <c r="E1521" i="4"/>
  <c r="G1520" i="4"/>
  <c r="M1520" i="4" s="1"/>
  <c r="E1520" i="4"/>
  <c r="G1519" i="4"/>
  <c r="M1519" i="4" s="1"/>
  <c r="E1519" i="4"/>
  <c r="G1518" i="4"/>
  <c r="M1518" i="4" s="1"/>
  <c r="E1518" i="4"/>
  <c r="G1517" i="4"/>
  <c r="M1517" i="4" s="1"/>
  <c r="E1517" i="4"/>
  <c r="G1516" i="4"/>
  <c r="M1516" i="4" s="1"/>
  <c r="E1516" i="4"/>
  <c r="G1515" i="4"/>
  <c r="M1515" i="4" s="1"/>
  <c r="E1515" i="4"/>
  <c r="G1514" i="4"/>
  <c r="M1514" i="4" s="1"/>
  <c r="E1514" i="4"/>
  <c r="G1513" i="4"/>
  <c r="M1513" i="4" s="1"/>
  <c r="E1513" i="4"/>
  <c r="G1512" i="4"/>
  <c r="M1512" i="4" s="1"/>
  <c r="E1512" i="4"/>
  <c r="G1511" i="4"/>
  <c r="M1511" i="4" s="1"/>
  <c r="E1511" i="4"/>
  <c r="G1510" i="4"/>
  <c r="M1510" i="4" s="1"/>
  <c r="E1510" i="4"/>
  <c r="G1509" i="4"/>
  <c r="M1509" i="4" s="1"/>
  <c r="E1509" i="4"/>
  <c r="G1508" i="4"/>
  <c r="M1508" i="4" s="1"/>
  <c r="E1508" i="4"/>
  <c r="G1507" i="4"/>
  <c r="M1507" i="4" s="1"/>
  <c r="E1507" i="4"/>
  <c r="G1506" i="4"/>
  <c r="M1506" i="4" s="1"/>
  <c r="E1506" i="4"/>
  <c r="G1505" i="4"/>
  <c r="M1505" i="4" s="1"/>
  <c r="E1505" i="4"/>
  <c r="G1504" i="4"/>
  <c r="M1504" i="4" s="1"/>
  <c r="E1504" i="4"/>
  <c r="G1503" i="4"/>
  <c r="M1503" i="4" s="1"/>
  <c r="E1503" i="4"/>
  <c r="G1502" i="4"/>
  <c r="M1502" i="4" s="1"/>
  <c r="E1502" i="4"/>
  <c r="G1501" i="4"/>
  <c r="M1501" i="4" s="1"/>
  <c r="E1501" i="4"/>
  <c r="G1500" i="4"/>
  <c r="M1500" i="4" s="1"/>
  <c r="E1500" i="4"/>
  <c r="G1499" i="4"/>
  <c r="M1499" i="4" s="1"/>
  <c r="E1499" i="4"/>
  <c r="G1498" i="4"/>
  <c r="M1498" i="4" s="1"/>
  <c r="E1498" i="4"/>
  <c r="G1497" i="4"/>
  <c r="M1497" i="4" s="1"/>
  <c r="E1497" i="4"/>
  <c r="E1496" i="4"/>
  <c r="G1495" i="4"/>
  <c r="M1495" i="4" s="1"/>
  <c r="E1495" i="4"/>
  <c r="D1495" i="4" s="1"/>
  <c r="G1494" i="4"/>
  <c r="M1494" i="4" s="1"/>
  <c r="E1494" i="4"/>
  <c r="D1494" i="4" s="1"/>
  <c r="G1493" i="4"/>
  <c r="M1493" i="4" s="1"/>
  <c r="E1493" i="4"/>
  <c r="G1492" i="4"/>
  <c r="M1492" i="4" s="1"/>
  <c r="E1492" i="4"/>
  <c r="D1492" i="4"/>
  <c r="G1491" i="4"/>
  <c r="M1491" i="4" s="1"/>
  <c r="E1491" i="4"/>
  <c r="D1491" i="4" s="1"/>
  <c r="G1490" i="4"/>
  <c r="M1490" i="4" s="1"/>
  <c r="E1490" i="4"/>
  <c r="D1490" i="4" s="1"/>
  <c r="G1489" i="4"/>
  <c r="M1489" i="4" s="1"/>
  <c r="E1489" i="4"/>
  <c r="G1488" i="4"/>
  <c r="M1488" i="4" s="1"/>
  <c r="E1488" i="4"/>
  <c r="D1488" i="4"/>
  <c r="G1487" i="4"/>
  <c r="M1487" i="4" s="1"/>
  <c r="E1487" i="4"/>
  <c r="D1487" i="4" s="1"/>
  <c r="G1486" i="4"/>
  <c r="M1486" i="4" s="1"/>
  <c r="E1486" i="4"/>
  <c r="D1486" i="4" s="1"/>
  <c r="G1485" i="4"/>
  <c r="M1485" i="4" s="1"/>
  <c r="E1485" i="4"/>
  <c r="G1484" i="4"/>
  <c r="M1484" i="4" s="1"/>
  <c r="E1484" i="4"/>
  <c r="D1484" i="4"/>
  <c r="G1483" i="4"/>
  <c r="M1483" i="4" s="1"/>
  <c r="E1483" i="4"/>
  <c r="D1483" i="4" s="1"/>
  <c r="G1482" i="4"/>
  <c r="M1482" i="4" s="1"/>
  <c r="E1482" i="4"/>
  <c r="D1482" i="4" s="1"/>
  <c r="G1481" i="4"/>
  <c r="M1481" i="4" s="1"/>
  <c r="E1481" i="4"/>
  <c r="G1480" i="4"/>
  <c r="M1480" i="4" s="1"/>
  <c r="E1480" i="4"/>
  <c r="G1479" i="4"/>
  <c r="M1479" i="4" s="1"/>
  <c r="E1479" i="4"/>
  <c r="D1479" i="4" s="1"/>
  <c r="G1478" i="4"/>
  <c r="M1478" i="4" s="1"/>
  <c r="E1478" i="4"/>
  <c r="D1478" i="4" s="1"/>
  <c r="G1477" i="4"/>
  <c r="M1477" i="4" s="1"/>
  <c r="E1477" i="4"/>
  <c r="G1476" i="4"/>
  <c r="M1476" i="4" s="1"/>
  <c r="E1476" i="4"/>
  <c r="D1476" i="4"/>
  <c r="G1475" i="4"/>
  <c r="M1475" i="4" s="1"/>
  <c r="E1475" i="4"/>
  <c r="D1475" i="4" s="1"/>
  <c r="E1474" i="4"/>
  <c r="E1473" i="4"/>
  <c r="G1472" i="4"/>
  <c r="M1472" i="4" s="1"/>
  <c r="E1472" i="4"/>
  <c r="D1472" i="4" s="1"/>
  <c r="G1471" i="4"/>
  <c r="M1471" i="4" s="1"/>
  <c r="E1471" i="4"/>
  <c r="G1470" i="4"/>
  <c r="M1470" i="4" s="1"/>
  <c r="E1470" i="4"/>
  <c r="G1469" i="4"/>
  <c r="M1469" i="4" s="1"/>
  <c r="E1469" i="4"/>
  <c r="D1469" i="4" s="1"/>
  <c r="G1468" i="4"/>
  <c r="M1468" i="4" s="1"/>
  <c r="E1468" i="4"/>
  <c r="D1468" i="4" s="1"/>
  <c r="G1467" i="4"/>
  <c r="M1467" i="4" s="1"/>
  <c r="E1467" i="4"/>
  <c r="G1466" i="4"/>
  <c r="M1466" i="4" s="1"/>
  <c r="E1466" i="4"/>
  <c r="G1465" i="4"/>
  <c r="M1465" i="4" s="1"/>
  <c r="E1465" i="4"/>
  <c r="D1465" i="4" s="1"/>
  <c r="G1464" i="4"/>
  <c r="M1464" i="4" s="1"/>
  <c r="E1464" i="4"/>
  <c r="D1464" i="4" s="1"/>
  <c r="G1463" i="4"/>
  <c r="M1463" i="4" s="1"/>
  <c r="E1463" i="4"/>
  <c r="G1462" i="4"/>
  <c r="M1462" i="4" s="1"/>
  <c r="E1462" i="4"/>
  <c r="D1462" i="4"/>
  <c r="G1461" i="4"/>
  <c r="M1461" i="4" s="1"/>
  <c r="E1461" i="4"/>
  <c r="D1461" i="4" s="1"/>
  <c r="G1460" i="4"/>
  <c r="M1460" i="4" s="1"/>
  <c r="E1460" i="4"/>
  <c r="D1460" i="4" s="1"/>
  <c r="G1459" i="4"/>
  <c r="M1459" i="4" s="1"/>
  <c r="E1459" i="4"/>
  <c r="G1458" i="4"/>
  <c r="M1458" i="4" s="1"/>
  <c r="E1458" i="4"/>
  <c r="D1458" i="4"/>
  <c r="G1457" i="4"/>
  <c r="M1457" i="4" s="1"/>
  <c r="E1457" i="4"/>
  <c r="D1457" i="4" s="1"/>
  <c r="E1456" i="4"/>
  <c r="E1455" i="4"/>
  <c r="G1454" i="4"/>
  <c r="M1454" i="4" s="1"/>
  <c r="E1454" i="4"/>
  <c r="D1454" i="4" s="1"/>
  <c r="G1453" i="4"/>
  <c r="M1453" i="4" s="1"/>
  <c r="E1453" i="4"/>
  <c r="G1452" i="4"/>
  <c r="M1452" i="4" s="1"/>
  <c r="E1452" i="4"/>
  <c r="D1452" i="4"/>
  <c r="G1451" i="4"/>
  <c r="M1451" i="4" s="1"/>
  <c r="E1451" i="4"/>
  <c r="D1451" i="4" s="1"/>
  <c r="G1450" i="4"/>
  <c r="M1450" i="4" s="1"/>
  <c r="E1450" i="4"/>
  <c r="D1450" i="4" s="1"/>
  <c r="G1449" i="4"/>
  <c r="M1449" i="4" s="1"/>
  <c r="E1449" i="4"/>
  <c r="G1448" i="4"/>
  <c r="M1448" i="4" s="1"/>
  <c r="E1448" i="4"/>
  <c r="D1448" i="4"/>
  <c r="G1447" i="4"/>
  <c r="M1447" i="4" s="1"/>
  <c r="E1447" i="4"/>
  <c r="D1447" i="4" s="1"/>
  <c r="G1446" i="4"/>
  <c r="M1446" i="4" s="1"/>
  <c r="E1446" i="4"/>
  <c r="D1446" i="4" s="1"/>
  <c r="G1445" i="4"/>
  <c r="M1445" i="4" s="1"/>
  <c r="E1445" i="4"/>
  <c r="G1444" i="4"/>
  <c r="M1444" i="4" s="1"/>
  <c r="E1444" i="4"/>
  <c r="E1443" i="4"/>
  <c r="E1442" i="4"/>
  <c r="G1441" i="4"/>
  <c r="M1441" i="4" s="1"/>
  <c r="E1441" i="4"/>
  <c r="D1441" i="4" s="1"/>
  <c r="G1440" i="4"/>
  <c r="M1440" i="4" s="1"/>
  <c r="E1440" i="4"/>
  <c r="D1440" i="4" s="1"/>
  <c r="G1439" i="4"/>
  <c r="M1439" i="4" s="1"/>
  <c r="E1439" i="4"/>
  <c r="G1438" i="4"/>
  <c r="M1438" i="4" s="1"/>
  <c r="E1438" i="4"/>
  <c r="D1438" i="4"/>
  <c r="G1437" i="4"/>
  <c r="M1437" i="4" s="1"/>
  <c r="E1437" i="4"/>
  <c r="D1437" i="4" s="1"/>
  <c r="G1436" i="4"/>
  <c r="M1436" i="4" s="1"/>
  <c r="E1436" i="4"/>
  <c r="D1436" i="4" s="1"/>
  <c r="G1435" i="4"/>
  <c r="M1435" i="4" s="1"/>
  <c r="E1435" i="4"/>
  <c r="G1434" i="4"/>
  <c r="M1434" i="4" s="1"/>
  <c r="E1434" i="4"/>
  <c r="G1433" i="4"/>
  <c r="M1433" i="4" s="1"/>
  <c r="E1433" i="4"/>
  <c r="D1433" i="4" s="1"/>
  <c r="G1432" i="4"/>
  <c r="M1432" i="4" s="1"/>
  <c r="E1432" i="4"/>
  <c r="D1432" i="4" s="1"/>
  <c r="G1431" i="4"/>
  <c r="M1431" i="4" s="1"/>
  <c r="E1431" i="4"/>
  <c r="G1430" i="4"/>
  <c r="M1430" i="4" s="1"/>
  <c r="E1430" i="4"/>
  <c r="D1430" i="4"/>
  <c r="G1429" i="4"/>
  <c r="M1429" i="4" s="1"/>
  <c r="E1429" i="4"/>
  <c r="D1429" i="4" s="1"/>
  <c r="G1428" i="4"/>
  <c r="M1428" i="4" s="1"/>
  <c r="E1428" i="4"/>
  <c r="D1428" i="4" s="1"/>
  <c r="E1427" i="4"/>
  <c r="E1426" i="4"/>
  <c r="G1425" i="4"/>
  <c r="M1425" i="4" s="1"/>
  <c r="E1425" i="4"/>
  <c r="G1424" i="4"/>
  <c r="M1424" i="4" s="1"/>
  <c r="E1424" i="4"/>
  <c r="G1423" i="4"/>
  <c r="M1423" i="4" s="1"/>
  <c r="E1423" i="4"/>
  <c r="D1423" i="4" s="1"/>
  <c r="G1422" i="4"/>
  <c r="M1422" i="4" s="1"/>
  <c r="E1422" i="4"/>
  <c r="D1422" i="4" s="1"/>
  <c r="G1421" i="4"/>
  <c r="M1421" i="4" s="1"/>
  <c r="E1421" i="4"/>
  <c r="G1420" i="4"/>
  <c r="M1420" i="4" s="1"/>
  <c r="E1420" i="4"/>
  <c r="D1420" i="4"/>
  <c r="G1419" i="4"/>
  <c r="M1419" i="4" s="1"/>
  <c r="E1419" i="4"/>
  <c r="D1419" i="4" s="1"/>
  <c r="G1418" i="4"/>
  <c r="M1418" i="4" s="1"/>
  <c r="E1418" i="4"/>
  <c r="D1418" i="4" s="1"/>
  <c r="G1417" i="4"/>
  <c r="M1417" i="4" s="1"/>
  <c r="E1417" i="4"/>
  <c r="G1416" i="4"/>
  <c r="M1416" i="4" s="1"/>
  <c r="E1416" i="4"/>
  <c r="D1416" i="4"/>
  <c r="G1415" i="4"/>
  <c r="M1415" i="4" s="1"/>
  <c r="E1415" i="4"/>
  <c r="D1415" i="4" s="1"/>
  <c r="G1414" i="4"/>
  <c r="M1414" i="4" s="1"/>
  <c r="E1414" i="4"/>
  <c r="D1414" i="4" s="1"/>
  <c r="G1413" i="4"/>
  <c r="M1413" i="4" s="1"/>
  <c r="E1413" i="4"/>
  <c r="E1412" i="4"/>
  <c r="E1411" i="4"/>
  <c r="G1410" i="4"/>
  <c r="M1410" i="4" s="1"/>
  <c r="E1410" i="4"/>
  <c r="G1409" i="4"/>
  <c r="M1409" i="4" s="1"/>
  <c r="E1409" i="4"/>
  <c r="D1409" i="4" s="1"/>
  <c r="G1408" i="4"/>
  <c r="M1408" i="4" s="1"/>
  <c r="E1408" i="4"/>
  <c r="D1408" i="4" s="1"/>
  <c r="G1407" i="4"/>
  <c r="M1407" i="4" s="1"/>
  <c r="E1407" i="4"/>
  <c r="G1406" i="4"/>
  <c r="M1406" i="4" s="1"/>
  <c r="E1406" i="4"/>
  <c r="D1406" i="4"/>
  <c r="G1405" i="4"/>
  <c r="M1405" i="4" s="1"/>
  <c r="E1405" i="4"/>
  <c r="D1405" i="4" s="1"/>
  <c r="G1404" i="4"/>
  <c r="M1404" i="4" s="1"/>
  <c r="E1404" i="4"/>
  <c r="D1404" i="4" s="1"/>
  <c r="G1403" i="4"/>
  <c r="M1403" i="4" s="1"/>
  <c r="E1403" i="4"/>
  <c r="G1402" i="4"/>
  <c r="M1402" i="4" s="1"/>
  <c r="E1402" i="4"/>
  <c r="D1402" i="4"/>
  <c r="G1401" i="4"/>
  <c r="M1401" i="4" s="1"/>
  <c r="E1401" i="4"/>
  <c r="D1401" i="4" s="1"/>
  <c r="G1400" i="4"/>
  <c r="M1400" i="4" s="1"/>
  <c r="E1400" i="4"/>
  <c r="D1400" i="4" s="1"/>
  <c r="E1399" i="4"/>
  <c r="E1398" i="4"/>
  <c r="G1394" i="4"/>
  <c r="M1394" i="4" s="1"/>
  <c r="E1394" i="4"/>
  <c r="G1393" i="4"/>
  <c r="M1393" i="4" s="1"/>
  <c r="E1393" i="4"/>
  <c r="D1393" i="4"/>
  <c r="G1392" i="4"/>
  <c r="M1392" i="4" s="1"/>
  <c r="E1392" i="4"/>
  <c r="D1392" i="4" s="1"/>
  <c r="G1391" i="4"/>
  <c r="M1391" i="4" s="1"/>
  <c r="E1391" i="4"/>
  <c r="D1391" i="4" s="1"/>
  <c r="G1390" i="4"/>
  <c r="M1390" i="4" s="1"/>
  <c r="E1390" i="4"/>
  <c r="G1389" i="4"/>
  <c r="M1389" i="4" s="1"/>
  <c r="E1389" i="4"/>
  <c r="D1389" i="4"/>
  <c r="G1388" i="4"/>
  <c r="M1388" i="4" s="1"/>
  <c r="E1388" i="4"/>
  <c r="D1388" i="4" s="1"/>
  <c r="G1387" i="4"/>
  <c r="M1387" i="4" s="1"/>
  <c r="E1387" i="4"/>
  <c r="D1387" i="4" s="1"/>
  <c r="G1386" i="4"/>
  <c r="M1386" i="4" s="1"/>
  <c r="E1386" i="4"/>
  <c r="G1385" i="4"/>
  <c r="M1385" i="4" s="1"/>
  <c r="E1385" i="4"/>
  <c r="G1384" i="4"/>
  <c r="M1384" i="4" s="1"/>
  <c r="E1384" i="4"/>
  <c r="D1384" i="4" s="1"/>
  <c r="G1383" i="4"/>
  <c r="M1383" i="4" s="1"/>
  <c r="E1383" i="4"/>
  <c r="D1383" i="4" s="1"/>
  <c r="G1382" i="4"/>
  <c r="M1382" i="4" s="1"/>
  <c r="E1382" i="4"/>
  <c r="G1381" i="4"/>
  <c r="M1381" i="4" s="1"/>
  <c r="E1381" i="4"/>
  <c r="G1380" i="4"/>
  <c r="M1380" i="4" s="1"/>
  <c r="E1380" i="4"/>
  <c r="D1380" i="4" s="1"/>
  <c r="G1379" i="4"/>
  <c r="M1379" i="4" s="1"/>
  <c r="E1379" i="4"/>
  <c r="D1379" i="4" s="1"/>
  <c r="G1378" i="4"/>
  <c r="M1378" i="4" s="1"/>
  <c r="E1378" i="4"/>
  <c r="G1377" i="4"/>
  <c r="M1377" i="4" s="1"/>
  <c r="E1377" i="4"/>
  <c r="D1377" i="4"/>
  <c r="G1376" i="4"/>
  <c r="M1376" i="4" s="1"/>
  <c r="E1376" i="4"/>
  <c r="D1376" i="4" s="1"/>
  <c r="G1375" i="4"/>
  <c r="M1375" i="4" s="1"/>
  <c r="E1375" i="4"/>
  <c r="D1375" i="4" s="1"/>
  <c r="G1374" i="4"/>
  <c r="M1374" i="4" s="1"/>
  <c r="E1374" i="4"/>
  <c r="G1373" i="4"/>
  <c r="M1373" i="4" s="1"/>
  <c r="E1373" i="4"/>
  <c r="D1373" i="4"/>
  <c r="G1372" i="4"/>
  <c r="M1372" i="4" s="1"/>
  <c r="E1372" i="4"/>
  <c r="D1372" i="4" s="1"/>
  <c r="G1371" i="4"/>
  <c r="M1371" i="4" s="1"/>
  <c r="E1371" i="4"/>
  <c r="D1371" i="4" s="1"/>
  <c r="G1370" i="4"/>
  <c r="M1370" i="4" s="1"/>
  <c r="E1370" i="4"/>
  <c r="G1369" i="4"/>
  <c r="M1369" i="4" s="1"/>
  <c r="E1369" i="4"/>
  <c r="G1368" i="4"/>
  <c r="M1368" i="4" s="1"/>
  <c r="E1368" i="4"/>
  <c r="D1368" i="4" s="1"/>
  <c r="E1367" i="4"/>
  <c r="G1366" i="4"/>
  <c r="M1366" i="4" s="1"/>
  <c r="E1366" i="4"/>
  <c r="G1365" i="4"/>
  <c r="M1365" i="4" s="1"/>
  <c r="E1365" i="4"/>
  <c r="G1364" i="4"/>
  <c r="M1364" i="4" s="1"/>
  <c r="E1364" i="4"/>
  <c r="G1363" i="4"/>
  <c r="M1363" i="4" s="1"/>
  <c r="E1363" i="4"/>
  <c r="G1362" i="4"/>
  <c r="M1362" i="4" s="1"/>
  <c r="E1362" i="4"/>
  <c r="G1361" i="4"/>
  <c r="M1361" i="4" s="1"/>
  <c r="E1361" i="4"/>
  <c r="G1360" i="4"/>
  <c r="M1360" i="4" s="1"/>
  <c r="E1360" i="4"/>
  <c r="G1359" i="4"/>
  <c r="M1359" i="4" s="1"/>
  <c r="E1359" i="4"/>
  <c r="G1358" i="4"/>
  <c r="M1358" i="4" s="1"/>
  <c r="E1358" i="4"/>
  <c r="G1357" i="4"/>
  <c r="M1357" i="4" s="1"/>
  <c r="E1357" i="4"/>
  <c r="G1356" i="4"/>
  <c r="M1356" i="4" s="1"/>
  <c r="E1356" i="4"/>
  <c r="G1355" i="4"/>
  <c r="M1355" i="4" s="1"/>
  <c r="E1355" i="4"/>
  <c r="G1354" i="4"/>
  <c r="M1354" i="4" s="1"/>
  <c r="E1354" i="4"/>
  <c r="G1353" i="4"/>
  <c r="M1353" i="4" s="1"/>
  <c r="E1353" i="4"/>
  <c r="G1352" i="4"/>
  <c r="M1352" i="4" s="1"/>
  <c r="E1352" i="4"/>
  <c r="G1351" i="4"/>
  <c r="M1351" i="4" s="1"/>
  <c r="E1351" i="4"/>
  <c r="E1350" i="4"/>
  <c r="G1346" i="4"/>
  <c r="M1346" i="4" s="1"/>
  <c r="E1346" i="4"/>
  <c r="D1346" i="4" s="1"/>
  <c r="G1345" i="4"/>
  <c r="M1345" i="4" s="1"/>
  <c r="E1345" i="4"/>
  <c r="G1344" i="4"/>
  <c r="M1344" i="4" s="1"/>
  <c r="E1344" i="4"/>
  <c r="D1344" i="4"/>
  <c r="G1343" i="4"/>
  <c r="M1343" i="4" s="1"/>
  <c r="E1343" i="4"/>
  <c r="D1343" i="4" s="1"/>
  <c r="G1342" i="4"/>
  <c r="M1342" i="4" s="1"/>
  <c r="E1342" i="4"/>
  <c r="D1342" i="4" s="1"/>
  <c r="G1341" i="4"/>
  <c r="M1341" i="4" s="1"/>
  <c r="E1341" i="4"/>
  <c r="G1340" i="4"/>
  <c r="M1340" i="4" s="1"/>
  <c r="E1340" i="4"/>
  <c r="G1339" i="4"/>
  <c r="M1339" i="4" s="1"/>
  <c r="E1339" i="4"/>
  <c r="D1339" i="4" s="1"/>
  <c r="G1338" i="4"/>
  <c r="M1338" i="4" s="1"/>
  <c r="E1338" i="4"/>
  <c r="D1338" i="4" s="1"/>
  <c r="G1337" i="4"/>
  <c r="M1337" i="4" s="1"/>
  <c r="E1337" i="4"/>
  <c r="G1336" i="4"/>
  <c r="M1336" i="4" s="1"/>
  <c r="E1336" i="4"/>
  <c r="G1335" i="4"/>
  <c r="M1335" i="4" s="1"/>
  <c r="E1335" i="4"/>
  <c r="D1335" i="4" s="1"/>
  <c r="G1334" i="4"/>
  <c r="M1334" i="4" s="1"/>
  <c r="E1334" i="4"/>
  <c r="D1334" i="4" s="1"/>
  <c r="E1333" i="4"/>
  <c r="E1332" i="4"/>
  <c r="G1330" i="4"/>
  <c r="M1330" i="4" s="1"/>
  <c r="E1330" i="4"/>
  <c r="G1329" i="4"/>
  <c r="M1329" i="4" s="1"/>
  <c r="E1329" i="4"/>
  <c r="G1328" i="4"/>
  <c r="M1328" i="4" s="1"/>
  <c r="E1328" i="4"/>
  <c r="D1328" i="4" s="1"/>
  <c r="G1327" i="4"/>
  <c r="M1327" i="4" s="1"/>
  <c r="E1327" i="4"/>
  <c r="D1327" i="4" s="1"/>
  <c r="G1326" i="4"/>
  <c r="M1326" i="4" s="1"/>
  <c r="E1326" i="4"/>
  <c r="G1325" i="4"/>
  <c r="M1325" i="4" s="1"/>
  <c r="E1325" i="4"/>
  <c r="G1324" i="4"/>
  <c r="M1324" i="4" s="1"/>
  <c r="E1324" i="4"/>
  <c r="D1324" i="4" s="1"/>
  <c r="G1323" i="4"/>
  <c r="M1323" i="4" s="1"/>
  <c r="E1323" i="4"/>
  <c r="D1323" i="4" s="1"/>
  <c r="G1322" i="4"/>
  <c r="M1322" i="4" s="1"/>
  <c r="E1322" i="4"/>
  <c r="G1321" i="4"/>
  <c r="M1321" i="4" s="1"/>
  <c r="E1321" i="4"/>
  <c r="D1321" i="4"/>
  <c r="G1320" i="4"/>
  <c r="M1320" i="4" s="1"/>
  <c r="E1320" i="4"/>
  <c r="D1320" i="4" s="1"/>
  <c r="G1319" i="4"/>
  <c r="M1319" i="4" s="1"/>
  <c r="E1319" i="4"/>
  <c r="D1319" i="4" s="1"/>
  <c r="G1318" i="4"/>
  <c r="M1318" i="4" s="1"/>
  <c r="E1318" i="4"/>
  <c r="G1317" i="4"/>
  <c r="M1317" i="4" s="1"/>
  <c r="E1317" i="4"/>
  <c r="D1317" i="4"/>
  <c r="G1316" i="4"/>
  <c r="M1316" i="4" s="1"/>
  <c r="E1316" i="4"/>
  <c r="D1316" i="4" s="1"/>
  <c r="G1315" i="4"/>
  <c r="M1315" i="4" s="1"/>
  <c r="E1315" i="4"/>
  <c r="D1315" i="4" s="1"/>
  <c r="G1314" i="4"/>
  <c r="M1314" i="4" s="1"/>
  <c r="E1314" i="4"/>
  <c r="G1313" i="4"/>
  <c r="M1313" i="4" s="1"/>
  <c r="E1313" i="4"/>
  <c r="E1312" i="4"/>
  <c r="E1311" i="4"/>
  <c r="G1310" i="4"/>
  <c r="M1310" i="4" s="1"/>
  <c r="E1310" i="4"/>
  <c r="D1310" i="4" s="1"/>
  <c r="G1309" i="4"/>
  <c r="M1309" i="4" s="1"/>
  <c r="E1309" i="4"/>
  <c r="D1309" i="4" s="1"/>
  <c r="G1308" i="4"/>
  <c r="M1308" i="4" s="1"/>
  <c r="E1308" i="4"/>
  <c r="G1307" i="4"/>
  <c r="M1307" i="4" s="1"/>
  <c r="E1307" i="4"/>
  <c r="D1307" i="4"/>
  <c r="G1306" i="4"/>
  <c r="M1306" i="4" s="1"/>
  <c r="E1306" i="4"/>
  <c r="D1306" i="4" s="1"/>
  <c r="G1305" i="4"/>
  <c r="M1305" i="4" s="1"/>
  <c r="E1305" i="4"/>
  <c r="D1305" i="4" s="1"/>
  <c r="G1304" i="4"/>
  <c r="M1304" i="4" s="1"/>
  <c r="E1304" i="4"/>
  <c r="G1303" i="4"/>
  <c r="M1303" i="4" s="1"/>
  <c r="E1303" i="4"/>
  <c r="G1302" i="4"/>
  <c r="M1302" i="4" s="1"/>
  <c r="E1302" i="4"/>
  <c r="D1302" i="4" s="1"/>
  <c r="G1301" i="4"/>
  <c r="M1301" i="4" s="1"/>
  <c r="E1301" i="4"/>
  <c r="D1301" i="4" s="1"/>
  <c r="G1300" i="4"/>
  <c r="M1300" i="4" s="1"/>
  <c r="E1300" i="4"/>
  <c r="G1299" i="4"/>
  <c r="M1299" i="4" s="1"/>
  <c r="E1299" i="4"/>
  <c r="G1298" i="4"/>
  <c r="M1298" i="4" s="1"/>
  <c r="E1298" i="4"/>
  <c r="D1298" i="4" s="1"/>
  <c r="G1297" i="4"/>
  <c r="M1297" i="4" s="1"/>
  <c r="E1297" i="4"/>
  <c r="D1297" i="4" s="1"/>
  <c r="G1296" i="4"/>
  <c r="M1296" i="4" s="1"/>
  <c r="E1296" i="4"/>
  <c r="E1295" i="4"/>
  <c r="E1294" i="4"/>
  <c r="G1293" i="4"/>
  <c r="M1293" i="4" s="1"/>
  <c r="E1293" i="4"/>
  <c r="G1292" i="4"/>
  <c r="M1292" i="4" s="1"/>
  <c r="E1292" i="4"/>
  <c r="D1292" i="4" s="1"/>
  <c r="G1291" i="4"/>
  <c r="M1291" i="4" s="1"/>
  <c r="E1291" i="4"/>
  <c r="D1291" i="4" s="1"/>
  <c r="G1290" i="4"/>
  <c r="M1290" i="4" s="1"/>
  <c r="E1290" i="4"/>
  <c r="G1289" i="4"/>
  <c r="M1289" i="4" s="1"/>
  <c r="E1289" i="4"/>
  <c r="G1288" i="4"/>
  <c r="M1288" i="4" s="1"/>
  <c r="E1288" i="4"/>
  <c r="D1288" i="4" s="1"/>
  <c r="G1287" i="4"/>
  <c r="M1287" i="4" s="1"/>
  <c r="E1287" i="4"/>
  <c r="D1287" i="4" s="1"/>
  <c r="G1286" i="4"/>
  <c r="M1286" i="4" s="1"/>
  <c r="E1286" i="4"/>
  <c r="G1285" i="4"/>
  <c r="M1285" i="4" s="1"/>
  <c r="E1285" i="4"/>
  <c r="D1285" i="4"/>
  <c r="G1284" i="4"/>
  <c r="M1284" i="4" s="1"/>
  <c r="E1284" i="4"/>
  <c r="D1284" i="4" s="1"/>
  <c r="G1283" i="4"/>
  <c r="M1283" i="4" s="1"/>
  <c r="E1283" i="4"/>
  <c r="D1283" i="4" s="1"/>
  <c r="G1282" i="4"/>
  <c r="M1282" i="4" s="1"/>
  <c r="E1282" i="4"/>
  <c r="G1281" i="4"/>
  <c r="M1281" i="4" s="1"/>
  <c r="E1281" i="4"/>
  <c r="D1281" i="4"/>
  <c r="G1280" i="4"/>
  <c r="M1280" i="4" s="1"/>
  <c r="E1280" i="4"/>
  <c r="D1280" i="4" s="1"/>
  <c r="G1279" i="4"/>
  <c r="M1279" i="4" s="1"/>
  <c r="E1279" i="4"/>
  <c r="D1279" i="4" s="1"/>
  <c r="G1278" i="4"/>
  <c r="M1278" i="4" s="1"/>
  <c r="E1278" i="4"/>
  <c r="G1277" i="4"/>
  <c r="M1277" i="4" s="1"/>
  <c r="E1277" i="4"/>
  <c r="G1276" i="4"/>
  <c r="M1276" i="4" s="1"/>
  <c r="E1276" i="4"/>
  <c r="D1276" i="4" s="1"/>
  <c r="G1275" i="4"/>
  <c r="M1275" i="4" s="1"/>
  <c r="E1275" i="4"/>
  <c r="D1275" i="4" s="1"/>
  <c r="G1274" i="4"/>
  <c r="M1274" i="4" s="1"/>
  <c r="E1274" i="4"/>
  <c r="G1273" i="4"/>
  <c r="M1273" i="4" s="1"/>
  <c r="E1273" i="4"/>
  <c r="G1272" i="4"/>
  <c r="M1272" i="4" s="1"/>
  <c r="E1272" i="4"/>
  <c r="D1272" i="4" s="1"/>
  <c r="G1271" i="4"/>
  <c r="M1271" i="4" s="1"/>
  <c r="E1271" i="4"/>
  <c r="D1271" i="4" s="1"/>
  <c r="G1270" i="4"/>
  <c r="M1270" i="4" s="1"/>
  <c r="E1270" i="4"/>
  <c r="G1269" i="4"/>
  <c r="M1269" i="4" s="1"/>
  <c r="E1269" i="4"/>
  <c r="D1269" i="4"/>
  <c r="G1268" i="4"/>
  <c r="M1268" i="4" s="1"/>
  <c r="E1268" i="4"/>
  <c r="D1268" i="4" s="1"/>
  <c r="G1267" i="4"/>
  <c r="M1267" i="4" s="1"/>
  <c r="E1267" i="4"/>
  <c r="D1267" i="4" s="1"/>
  <c r="G1266" i="4"/>
  <c r="M1266" i="4" s="1"/>
  <c r="E1266" i="4"/>
  <c r="D1266" i="4" s="1"/>
  <c r="G1265" i="4"/>
  <c r="M1265" i="4" s="1"/>
  <c r="E1265" i="4"/>
  <c r="D1265" i="4" s="1"/>
  <c r="G1264" i="4"/>
  <c r="M1264" i="4" s="1"/>
  <c r="E1264" i="4"/>
  <c r="E1263" i="4"/>
  <c r="E1262" i="4"/>
  <c r="G1261" i="4"/>
  <c r="M1261" i="4" s="1"/>
  <c r="E1261" i="4"/>
  <c r="G1260" i="4"/>
  <c r="M1260" i="4" s="1"/>
  <c r="E1260" i="4"/>
  <c r="D1260" i="4" s="1"/>
  <c r="G1259" i="4"/>
  <c r="M1259" i="4" s="1"/>
  <c r="E1259" i="4"/>
  <c r="D1259" i="4" s="1"/>
  <c r="G1258" i="4"/>
  <c r="M1258" i="4" s="1"/>
  <c r="E1258" i="4"/>
  <c r="G1257" i="4"/>
  <c r="M1257" i="4" s="1"/>
  <c r="E1257" i="4"/>
  <c r="D1257" i="4"/>
  <c r="G1256" i="4"/>
  <c r="M1256" i="4" s="1"/>
  <c r="E1256" i="4"/>
  <c r="D1256" i="4" s="1"/>
  <c r="G1255" i="4"/>
  <c r="M1255" i="4" s="1"/>
  <c r="E1255" i="4"/>
  <c r="D1255" i="4" s="1"/>
  <c r="G1254" i="4"/>
  <c r="M1254" i="4" s="1"/>
  <c r="E1254" i="4"/>
  <c r="G1253" i="4"/>
  <c r="M1253" i="4" s="1"/>
  <c r="E1253" i="4"/>
  <c r="D1253" i="4"/>
  <c r="G1252" i="4"/>
  <c r="M1252" i="4" s="1"/>
  <c r="E1252" i="4"/>
  <c r="D1252" i="4" s="1"/>
  <c r="G1251" i="4"/>
  <c r="M1251" i="4" s="1"/>
  <c r="E1251" i="4"/>
  <c r="D1251" i="4" s="1"/>
  <c r="G1250" i="4"/>
  <c r="M1250" i="4" s="1"/>
  <c r="E1250" i="4"/>
  <c r="G1249" i="4"/>
  <c r="M1249" i="4" s="1"/>
  <c r="E1249" i="4"/>
  <c r="G1248" i="4"/>
  <c r="M1248" i="4" s="1"/>
  <c r="E1248" i="4"/>
  <c r="D1248" i="4" s="1"/>
  <c r="G1247" i="4"/>
  <c r="M1247" i="4" s="1"/>
  <c r="E1247" i="4"/>
  <c r="D1247" i="4" s="1"/>
  <c r="G1246" i="4"/>
  <c r="M1246" i="4" s="1"/>
  <c r="E1246" i="4"/>
  <c r="G1245" i="4"/>
  <c r="M1245" i="4" s="1"/>
  <c r="E1245" i="4"/>
  <c r="G1244" i="4"/>
  <c r="M1244" i="4" s="1"/>
  <c r="E1244" i="4"/>
  <c r="D1244" i="4" s="1"/>
  <c r="G1243" i="4"/>
  <c r="M1243" i="4" s="1"/>
  <c r="E1243" i="4"/>
  <c r="D1243" i="4" s="1"/>
  <c r="G1242" i="4"/>
  <c r="M1242" i="4" s="1"/>
  <c r="E1242" i="4"/>
  <c r="G1241" i="4"/>
  <c r="M1241" i="4" s="1"/>
  <c r="E1241" i="4"/>
  <c r="D1241" i="4"/>
  <c r="G1240" i="4"/>
  <c r="M1240" i="4" s="1"/>
  <c r="E1240" i="4"/>
  <c r="D1240" i="4" s="1"/>
  <c r="G1239" i="4"/>
  <c r="M1239" i="4" s="1"/>
  <c r="E1239" i="4"/>
  <c r="D1239" i="4" s="1"/>
  <c r="G1238" i="4"/>
  <c r="M1238" i="4" s="1"/>
  <c r="E1238" i="4"/>
  <c r="G1237" i="4"/>
  <c r="M1237" i="4" s="1"/>
  <c r="E1237" i="4"/>
  <c r="D1237" i="4"/>
  <c r="G1236" i="4"/>
  <c r="M1236" i="4" s="1"/>
  <c r="E1236" i="4"/>
  <c r="D1236" i="4" s="1"/>
  <c r="G1235" i="4"/>
  <c r="M1235" i="4" s="1"/>
  <c r="E1235" i="4"/>
  <c r="D1235" i="4" s="1"/>
  <c r="G1234" i="4"/>
  <c r="M1234" i="4" s="1"/>
  <c r="E1234" i="4"/>
  <c r="G1233" i="4"/>
  <c r="M1233" i="4" s="1"/>
  <c r="E1233" i="4"/>
  <c r="G1232" i="4"/>
  <c r="M1232" i="4" s="1"/>
  <c r="E1232" i="4"/>
  <c r="D1232" i="4" s="1"/>
  <c r="G1231" i="4"/>
  <c r="M1231" i="4" s="1"/>
  <c r="E1231" i="4"/>
  <c r="D1231" i="4" s="1"/>
  <c r="E1230" i="4"/>
  <c r="E1229" i="4"/>
  <c r="E1228" i="4"/>
  <c r="E1227" i="4"/>
  <c r="D1227" i="4" s="1"/>
  <c r="G1226" i="4"/>
  <c r="M1226" i="4" s="1"/>
  <c r="E1226" i="4"/>
  <c r="G1225" i="4"/>
  <c r="M1225" i="4" s="1"/>
  <c r="E1225" i="4"/>
  <c r="G1224" i="4"/>
  <c r="M1224" i="4" s="1"/>
  <c r="E1224" i="4"/>
  <c r="D1224" i="4" s="1"/>
  <c r="G1223" i="4"/>
  <c r="M1223" i="4" s="1"/>
  <c r="E1223" i="4"/>
  <c r="D1223" i="4" s="1"/>
  <c r="G1222" i="4"/>
  <c r="M1222" i="4" s="1"/>
  <c r="E1222" i="4"/>
  <c r="G1221" i="4"/>
  <c r="M1221" i="4" s="1"/>
  <c r="E1221" i="4"/>
  <c r="D1221" i="4"/>
  <c r="G1220" i="4"/>
  <c r="M1220" i="4" s="1"/>
  <c r="E1220" i="4"/>
  <c r="D1220" i="4" s="1"/>
  <c r="G1219" i="4"/>
  <c r="M1219" i="4" s="1"/>
  <c r="E1219" i="4"/>
  <c r="D1219" i="4" s="1"/>
  <c r="G1218" i="4"/>
  <c r="M1218" i="4" s="1"/>
  <c r="E1218" i="4"/>
  <c r="G1217" i="4"/>
  <c r="M1217" i="4" s="1"/>
  <c r="E1217" i="4"/>
  <c r="D1217" i="4"/>
  <c r="G1216" i="4"/>
  <c r="M1216" i="4" s="1"/>
  <c r="E1216" i="4"/>
  <c r="D1216" i="4" s="1"/>
  <c r="G1215" i="4"/>
  <c r="M1215" i="4" s="1"/>
  <c r="E1215" i="4"/>
  <c r="D1215" i="4" s="1"/>
  <c r="G1214" i="4"/>
  <c r="M1214" i="4" s="1"/>
  <c r="E1214" i="4"/>
  <c r="G1213" i="4"/>
  <c r="M1213" i="4" s="1"/>
  <c r="E1213" i="4"/>
  <c r="G1212" i="4"/>
  <c r="M1212" i="4" s="1"/>
  <c r="E1212" i="4"/>
  <c r="D1212" i="4" s="1"/>
  <c r="G1211" i="4"/>
  <c r="M1211" i="4" s="1"/>
  <c r="E1211" i="4"/>
  <c r="D1211" i="4" s="1"/>
  <c r="G1210" i="4"/>
  <c r="M1210" i="4" s="1"/>
  <c r="E1210" i="4"/>
  <c r="G1209" i="4"/>
  <c r="M1209" i="4" s="1"/>
  <c r="E1209" i="4"/>
  <c r="G1208" i="4"/>
  <c r="M1208" i="4" s="1"/>
  <c r="E1208" i="4"/>
  <c r="D1208" i="4" s="1"/>
  <c r="G1207" i="4"/>
  <c r="M1207" i="4" s="1"/>
  <c r="E1207" i="4"/>
  <c r="D1207" i="4" s="1"/>
  <c r="G1206" i="4"/>
  <c r="M1206" i="4" s="1"/>
  <c r="E1206" i="4"/>
  <c r="G1205" i="4"/>
  <c r="M1205" i="4" s="1"/>
  <c r="E1205" i="4"/>
  <c r="D1205" i="4"/>
  <c r="E1204" i="4"/>
  <c r="E1203" i="4"/>
  <c r="G1202" i="4"/>
  <c r="M1202" i="4" s="1"/>
  <c r="E1202" i="4"/>
  <c r="D1202" i="4" s="1"/>
  <c r="G1201" i="4"/>
  <c r="M1201" i="4" s="1"/>
  <c r="E1201" i="4"/>
  <c r="D1201" i="4" s="1"/>
  <c r="G1200" i="4"/>
  <c r="M1200" i="4" s="1"/>
  <c r="E1200" i="4"/>
  <c r="G1199" i="4"/>
  <c r="M1199" i="4" s="1"/>
  <c r="E1199" i="4"/>
  <c r="G1198" i="4"/>
  <c r="M1198" i="4" s="1"/>
  <c r="E1198" i="4"/>
  <c r="D1198" i="4" s="1"/>
  <c r="G1197" i="4"/>
  <c r="M1197" i="4" s="1"/>
  <c r="E1197" i="4"/>
  <c r="D1197" i="4" s="1"/>
  <c r="G1196" i="4"/>
  <c r="M1196" i="4" s="1"/>
  <c r="E1196" i="4"/>
  <c r="G1195" i="4"/>
  <c r="M1195" i="4" s="1"/>
  <c r="E1195" i="4"/>
  <c r="D1195" i="4"/>
  <c r="G1194" i="4"/>
  <c r="M1194" i="4" s="1"/>
  <c r="E1194" i="4"/>
  <c r="D1194" i="4" s="1"/>
  <c r="G1193" i="4"/>
  <c r="M1193" i="4" s="1"/>
  <c r="E1193" i="4"/>
  <c r="D1193" i="4" s="1"/>
  <c r="G1192" i="4"/>
  <c r="M1192" i="4" s="1"/>
  <c r="E1192" i="4"/>
  <c r="G1191" i="4"/>
  <c r="M1191" i="4" s="1"/>
  <c r="E1191" i="4"/>
  <c r="D1191" i="4"/>
  <c r="G1190" i="4"/>
  <c r="M1190" i="4" s="1"/>
  <c r="E1190" i="4"/>
  <c r="D1190" i="4" s="1"/>
  <c r="G1189" i="4"/>
  <c r="M1189" i="4" s="1"/>
  <c r="E1189" i="4"/>
  <c r="D1189" i="4" s="1"/>
  <c r="G1188" i="4"/>
  <c r="M1188" i="4" s="1"/>
  <c r="E1188" i="4"/>
  <c r="G1187" i="4"/>
  <c r="M1187" i="4" s="1"/>
  <c r="E1187" i="4"/>
  <c r="G1186" i="4"/>
  <c r="M1186" i="4" s="1"/>
  <c r="E1186" i="4"/>
  <c r="D1186" i="4" s="1"/>
  <c r="G1185" i="4"/>
  <c r="M1185" i="4" s="1"/>
  <c r="E1185" i="4"/>
  <c r="D1185" i="4" s="1"/>
  <c r="G1184" i="4"/>
  <c r="M1184" i="4" s="1"/>
  <c r="E1184" i="4"/>
  <c r="G1183" i="4"/>
  <c r="M1183" i="4" s="1"/>
  <c r="E1183" i="4"/>
  <c r="E1182" i="4"/>
  <c r="G1180" i="4"/>
  <c r="M1180" i="4" s="1"/>
  <c r="E1180" i="4"/>
  <c r="G1179" i="4"/>
  <c r="M1179" i="4" s="1"/>
  <c r="E1179" i="4"/>
  <c r="G1178" i="4"/>
  <c r="M1178" i="4" s="1"/>
  <c r="E1178" i="4"/>
  <c r="G1177" i="4"/>
  <c r="M1177" i="4" s="1"/>
  <c r="E1177" i="4"/>
  <c r="G1176" i="4"/>
  <c r="M1176" i="4" s="1"/>
  <c r="E1176" i="4"/>
  <c r="G1175" i="4"/>
  <c r="M1175" i="4" s="1"/>
  <c r="E1175" i="4"/>
  <c r="G1174" i="4"/>
  <c r="M1174" i="4" s="1"/>
  <c r="E1174" i="4"/>
  <c r="G1173" i="4"/>
  <c r="M1173" i="4" s="1"/>
  <c r="E1173" i="4"/>
  <c r="G1172" i="4"/>
  <c r="M1172" i="4" s="1"/>
  <c r="E1172" i="4"/>
  <c r="G1171" i="4"/>
  <c r="M1171" i="4" s="1"/>
  <c r="E1171" i="4"/>
  <c r="G1170" i="4"/>
  <c r="M1170" i="4" s="1"/>
  <c r="E1170" i="4"/>
  <c r="G1169" i="4"/>
  <c r="M1169" i="4" s="1"/>
  <c r="E1169" i="4"/>
  <c r="G1168" i="4"/>
  <c r="M1168" i="4" s="1"/>
  <c r="E1168" i="4"/>
  <c r="G1167" i="4"/>
  <c r="M1167" i="4" s="1"/>
  <c r="E1167" i="4"/>
  <c r="E1166" i="4"/>
  <c r="E1165" i="4"/>
  <c r="G1164" i="4"/>
  <c r="M1164" i="4" s="1"/>
  <c r="E1164" i="4"/>
  <c r="G1163" i="4"/>
  <c r="M1163" i="4" s="1"/>
  <c r="E1163" i="4"/>
  <c r="G1162" i="4"/>
  <c r="M1162" i="4" s="1"/>
  <c r="E1162" i="4"/>
  <c r="G1161" i="4"/>
  <c r="M1161" i="4" s="1"/>
  <c r="E1161" i="4"/>
  <c r="G1160" i="4"/>
  <c r="M1160" i="4" s="1"/>
  <c r="E1160" i="4"/>
  <c r="G1159" i="4"/>
  <c r="M1159" i="4" s="1"/>
  <c r="E1159" i="4"/>
  <c r="G1158" i="4"/>
  <c r="M1158" i="4" s="1"/>
  <c r="E1158" i="4"/>
  <c r="G1157" i="4"/>
  <c r="M1157" i="4" s="1"/>
  <c r="E1157" i="4"/>
  <c r="G1156" i="4"/>
  <c r="M1156" i="4" s="1"/>
  <c r="E1156" i="4"/>
  <c r="G1155" i="4"/>
  <c r="M1155" i="4" s="1"/>
  <c r="E1155" i="4"/>
  <c r="G1154" i="4"/>
  <c r="M1154" i="4" s="1"/>
  <c r="E1154" i="4"/>
  <c r="G1153" i="4"/>
  <c r="M1153" i="4" s="1"/>
  <c r="E1153" i="4"/>
  <c r="G1152" i="4"/>
  <c r="M1152" i="4" s="1"/>
  <c r="E1152" i="4"/>
  <c r="G1151" i="4"/>
  <c r="M1151" i="4" s="1"/>
  <c r="E1151" i="4"/>
  <c r="G1150" i="4"/>
  <c r="M1150" i="4" s="1"/>
  <c r="E1150" i="4"/>
  <c r="G1149" i="4"/>
  <c r="M1149" i="4" s="1"/>
  <c r="E1149" i="4"/>
  <c r="G1148" i="4"/>
  <c r="M1148" i="4" s="1"/>
  <c r="E1148" i="4"/>
  <c r="G1147" i="4"/>
  <c r="M1147" i="4" s="1"/>
  <c r="E1147" i="4"/>
  <c r="G1146" i="4"/>
  <c r="M1146" i="4" s="1"/>
  <c r="E1146" i="4"/>
  <c r="G1145" i="4"/>
  <c r="M1145" i="4" s="1"/>
  <c r="E1145" i="4"/>
  <c r="G1144" i="4"/>
  <c r="M1144" i="4" s="1"/>
  <c r="E1144" i="4"/>
  <c r="G1143" i="4"/>
  <c r="M1143" i="4" s="1"/>
  <c r="E1143" i="4"/>
  <c r="G1142" i="4"/>
  <c r="M1142" i="4" s="1"/>
  <c r="E1142" i="4"/>
  <c r="G1141" i="4"/>
  <c r="M1141" i="4" s="1"/>
  <c r="E1141" i="4"/>
  <c r="G1140" i="4"/>
  <c r="M1140" i="4" s="1"/>
  <c r="E1140" i="4"/>
  <c r="G1139" i="4"/>
  <c r="M1139" i="4" s="1"/>
  <c r="E1139" i="4"/>
  <c r="G1138" i="4"/>
  <c r="M1138" i="4" s="1"/>
  <c r="E1138" i="4"/>
  <c r="G1137" i="4"/>
  <c r="M1137" i="4" s="1"/>
  <c r="E1137" i="4"/>
  <c r="G1136" i="4"/>
  <c r="M1136" i="4" s="1"/>
  <c r="E1136" i="4"/>
  <c r="D1136" i="4" s="1"/>
  <c r="G1135" i="4"/>
  <c r="M1135" i="4" s="1"/>
  <c r="E1135" i="4"/>
  <c r="E1134" i="4"/>
  <c r="E1133" i="4"/>
  <c r="G1132" i="4"/>
  <c r="M1132" i="4" s="1"/>
  <c r="E1132" i="4"/>
  <c r="G1131" i="4"/>
  <c r="M1131" i="4" s="1"/>
  <c r="E1131" i="4"/>
  <c r="G1130" i="4"/>
  <c r="M1130" i="4" s="1"/>
  <c r="E1130" i="4"/>
  <c r="G1129" i="4"/>
  <c r="M1129" i="4" s="1"/>
  <c r="E1129" i="4"/>
  <c r="G1128" i="4"/>
  <c r="M1128" i="4" s="1"/>
  <c r="E1128" i="4"/>
  <c r="G1127" i="4"/>
  <c r="M1127" i="4" s="1"/>
  <c r="E1127" i="4"/>
  <c r="G1126" i="4"/>
  <c r="M1126" i="4" s="1"/>
  <c r="E1126" i="4"/>
  <c r="G1125" i="4"/>
  <c r="M1125" i="4" s="1"/>
  <c r="E1125" i="4"/>
  <c r="G1124" i="4"/>
  <c r="M1124" i="4" s="1"/>
  <c r="E1124" i="4"/>
  <c r="G1123" i="4"/>
  <c r="M1123" i="4" s="1"/>
  <c r="E1123" i="4"/>
  <c r="G1122" i="4"/>
  <c r="M1122" i="4" s="1"/>
  <c r="E1122" i="4"/>
  <c r="G1121" i="4"/>
  <c r="M1121" i="4" s="1"/>
  <c r="E1121" i="4"/>
  <c r="G1120" i="4"/>
  <c r="M1120" i="4" s="1"/>
  <c r="E1120" i="4"/>
  <c r="G1119" i="4"/>
  <c r="M1119" i="4" s="1"/>
  <c r="E1119" i="4"/>
  <c r="G1118" i="4"/>
  <c r="M1118" i="4" s="1"/>
  <c r="E1118" i="4"/>
  <c r="G1117" i="4"/>
  <c r="M1117" i="4" s="1"/>
  <c r="E1117" i="4"/>
  <c r="E1116" i="4"/>
  <c r="E1115" i="4"/>
  <c r="G1114" i="4"/>
  <c r="M1114" i="4" s="1"/>
  <c r="E1114" i="4"/>
  <c r="D1114" i="4" s="1"/>
  <c r="G1113" i="4"/>
  <c r="M1113" i="4" s="1"/>
  <c r="E1113" i="4"/>
  <c r="G1112" i="4"/>
  <c r="M1112" i="4" s="1"/>
  <c r="E1112" i="4"/>
  <c r="D1112" i="4" s="1"/>
  <c r="G1111" i="4"/>
  <c r="M1111" i="4" s="1"/>
  <c r="E1111" i="4"/>
  <c r="G1110" i="4"/>
  <c r="M1110" i="4" s="1"/>
  <c r="E1110" i="4"/>
  <c r="D1110" i="4" s="1"/>
  <c r="G1109" i="4"/>
  <c r="M1109" i="4" s="1"/>
  <c r="E1109" i="4"/>
  <c r="G1108" i="4"/>
  <c r="M1108" i="4" s="1"/>
  <c r="E1108" i="4"/>
  <c r="D1108" i="4" s="1"/>
  <c r="G1107" i="4"/>
  <c r="M1107" i="4" s="1"/>
  <c r="E1107" i="4"/>
  <c r="G1106" i="4"/>
  <c r="M1106" i="4" s="1"/>
  <c r="E1106" i="4"/>
  <c r="D1106" i="4" s="1"/>
  <c r="G1105" i="4"/>
  <c r="M1105" i="4" s="1"/>
  <c r="E1105" i="4"/>
  <c r="G1104" i="4"/>
  <c r="M1104" i="4" s="1"/>
  <c r="E1104" i="4"/>
  <c r="D1104" i="4" s="1"/>
  <c r="G1103" i="4"/>
  <c r="M1103" i="4" s="1"/>
  <c r="E1103" i="4"/>
  <c r="G1102" i="4"/>
  <c r="M1102" i="4" s="1"/>
  <c r="E1102" i="4"/>
  <c r="D1102" i="4" s="1"/>
  <c r="E1101" i="4"/>
  <c r="E1100" i="4"/>
  <c r="G1099" i="4"/>
  <c r="M1099" i="4" s="1"/>
  <c r="E1099" i="4"/>
  <c r="G1098" i="4"/>
  <c r="M1098" i="4" s="1"/>
  <c r="E1098" i="4"/>
  <c r="G1097" i="4"/>
  <c r="M1097" i="4" s="1"/>
  <c r="E1097" i="4"/>
  <c r="G1096" i="4"/>
  <c r="M1096" i="4" s="1"/>
  <c r="E1096" i="4"/>
  <c r="G1095" i="4"/>
  <c r="M1095" i="4" s="1"/>
  <c r="E1095" i="4"/>
  <c r="G1094" i="4"/>
  <c r="M1094" i="4" s="1"/>
  <c r="E1094" i="4"/>
  <c r="G1093" i="4"/>
  <c r="M1093" i="4" s="1"/>
  <c r="E1093" i="4"/>
  <c r="G1092" i="4"/>
  <c r="M1092" i="4" s="1"/>
  <c r="E1092" i="4"/>
  <c r="G1091" i="4"/>
  <c r="M1091" i="4" s="1"/>
  <c r="E1091" i="4"/>
  <c r="G1090" i="4"/>
  <c r="M1090" i="4" s="1"/>
  <c r="E1090" i="4"/>
  <c r="G1089" i="4"/>
  <c r="M1089" i="4" s="1"/>
  <c r="E1089" i="4"/>
  <c r="G1088" i="4"/>
  <c r="M1088" i="4" s="1"/>
  <c r="E1088" i="4"/>
  <c r="G1087" i="4"/>
  <c r="M1087" i="4" s="1"/>
  <c r="E1087" i="4"/>
  <c r="G1086" i="4"/>
  <c r="M1086" i="4" s="1"/>
  <c r="E1086" i="4"/>
  <c r="G1085" i="4"/>
  <c r="M1085" i="4" s="1"/>
  <c r="E1085" i="4"/>
  <c r="G1084" i="4"/>
  <c r="M1084" i="4" s="1"/>
  <c r="E1084" i="4"/>
  <c r="G1083" i="4"/>
  <c r="M1083" i="4" s="1"/>
  <c r="E1083" i="4"/>
  <c r="E1082" i="4"/>
  <c r="E1081" i="4"/>
  <c r="G1080" i="4"/>
  <c r="M1080" i="4" s="1"/>
  <c r="E1080" i="4"/>
  <c r="D1080" i="4" s="1"/>
  <c r="G1079" i="4"/>
  <c r="M1079" i="4" s="1"/>
  <c r="E1079" i="4"/>
  <c r="G1078" i="4"/>
  <c r="M1078" i="4" s="1"/>
  <c r="E1078" i="4"/>
  <c r="D1078" i="4" s="1"/>
  <c r="G1077" i="4"/>
  <c r="M1077" i="4" s="1"/>
  <c r="E1077" i="4"/>
  <c r="G1076" i="4"/>
  <c r="M1076" i="4" s="1"/>
  <c r="E1076" i="4"/>
  <c r="D1076" i="4" s="1"/>
  <c r="G1075" i="4"/>
  <c r="M1075" i="4" s="1"/>
  <c r="E1075" i="4"/>
  <c r="G1074" i="4"/>
  <c r="M1074" i="4" s="1"/>
  <c r="E1074" i="4"/>
  <c r="D1074" i="4" s="1"/>
  <c r="G1073" i="4"/>
  <c r="M1073" i="4" s="1"/>
  <c r="E1073" i="4"/>
  <c r="G1072" i="4"/>
  <c r="M1072" i="4" s="1"/>
  <c r="E1072" i="4"/>
  <c r="D1072" i="4" s="1"/>
  <c r="G1071" i="4"/>
  <c r="M1071" i="4" s="1"/>
  <c r="E1071" i="4"/>
  <c r="G1070" i="4"/>
  <c r="M1070" i="4" s="1"/>
  <c r="E1070" i="4"/>
  <c r="D1070" i="4" s="1"/>
  <c r="G1069" i="4"/>
  <c r="M1069" i="4" s="1"/>
  <c r="E1069" i="4"/>
  <c r="G1068" i="4"/>
  <c r="M1068" i="4" s="1"/>
  <c r="E1068" i="4"/>
  <c r="D1068" i="4" s="1"/>
  <c r="G1067" i="4"/>
  <c r="M1067" i="4" s="1"/>
  <c r="E1067" i="4"/>
  <c r="G1066" i="4"/>
  <c r="M1066" i="4" s="1"/>
  <c r="E1066" i="4"/>
  <c r="D1066" i="4" s="1"/>
  <c r="E1065" i="4"/>
  <c r="E1064" i="4"/>
  <c r="G1063" i="4"/>
  <c r="M1063" i="4" s="1"/>
  <c r="E1063" i="4"/>
  <c r="G1062" i="4"/>
  <c r="M1062" i="4" s="1"/>
  <c r="E1062" i="4"/>
  <c r="G1061" i="4"/>
  <c r="M1061" i="4" s="1"/>
  <c r="E1061" i="4"/>
  <c r="G1060" i="4"/>
  <c r="M1060" i="4" s="1"/>
  <c r="E1060" i="4"/>
  <c r="G1059" i="4"/>
  <c r="M1059" i="4" s="1"/>
  <c r="E1059" i="4"/>
  <c r="G1058" i="4"/>
  <c r="M1058" i="4" s="1"/>
  <c r="E1058" i="4"/>
  <c r="G1057" i="4"/>
  <c r="M1057" i="4" s="1"/>
  <c r="E1057" i="4"/>
  <c r="G1056" i="4"/>
  <c r="M1056" i="4" s="1"/>
  <c r="E1056" i="4"/>
  <c r="G1055" i="4"/>
  <c r="M1055" i="4" s="1"/>
  <c r="E1055" i="4"/>
  <c r="G1054" i="4"/>
  <c r="M1054" i="4" s="1"/>
  <c r="E1054" i="4"/>
  <c r="G1053" i="4"/>
  <c r="M1053" i="4" s="1"/>
  <c r="E1053" i="4"/>
  <c r="G1052" i="4"/>
  <c r="M1052" i="4" s="1"/>
  <c r="E1052" i="4"/>
  <c r="E1051" i="4"/>
  <c r="E1050" i="4"/>
  <c r="G1049" i="4"/>
  <c r="M1049" i="4" s="1"/>
  <c r="E1049" i="4"/>
  <c r="G1048" i="4"/>
  <c r="M1048" i="4" s="1"/>
  <c r="E1048" i="4"/>
  <c r="G1047" i="4"/>
  <c r="M1047" i="4" s="1"/>
  <c r="E1047" i="4"/>
  <c r="G1046" i="4"/>
  <c r="M1046" i="4" s="1"/>
  <c r="E1046" i="4"/>
  <c r="G1045" i="4"/>
  <c r="M1045" i="4" s="1"/>
  <c r="E1045" i="4"/>
  <c r="G1044" i="4"/>
  <c r="M1044" i="4" s="1"/>
  <c r="E1044" i="4"/>
  <c r="G1043" i="4"/>
  <c r="M1043" i="4" s="1"/>
  <c r="E1043" i="4"/>
  <c r="G1042" i="4"/>
  <c r="M1042" i="4" s="1"/>
  <c r="E1042" i="4"/>
  <c r="G1041" i="4"/>
  <c r="M1041" i="4" s="1"/>
  <c r="E1041" i="4"/>
  <c r="G1040" i="4"/>
  <c r="M1040" i="4" s="1"/>
  <c r="E1040" i="4"/>
  <c r="G1039" i="4"/>
  <c r="M1039" i="4" s="1"/>
  <c r="E1039" i="4"/>
  <c r="G1038" i="4"/>
  <c r="M1038" i="4" s="1"/>
  <c r="E1038" i="4"/>
  <c r="G1037" i="4"/>
  <c r="M1037" i="4" s="1"/>
  <c r="E1037" i="4"/>
  <c r="G1036" i="4"/>
  <c r="M1036" i="4" s="1"/>
  <c r="E1036" i="4"/>
  <c r="G1035" i="4"/>
  <c r="M1035" i="4" s="1"/>
  <c r="E1035" i="4"/>
  <c r="G1034" i="4"/>
  <c r="M1034" i="4" s="1"/>
  <c r="E1034" i="4"/>
  <c r="G1033" i="4"/>
  <c r="M1033" i="4" s="1"/>
  <c r="E1033" i="4"/>
  <c r="G1032" i="4"/>
  <c r="M1032" i="4" s="1"/>
  <c r="E1032" i="4"/>
  <c r="E1031" i="4"/>
  <c r="E1030" i="4"/>
  <c r="G1029" i="4"/>
  <c r="M1029" i="4" s="1"/>
  <c r="E1029" i="4"/>
  <c r="G1028" i="4"/>
  <c r="M1028" i="4" s="1"/>
  <c r="E1028" i="4"/>
  <c r="G1027" i="4"/>
  <c r="M1027" i="4" s="1"/>
  <c r="E1027" i="4"/>
  <c r="G1026" i="4"/>
  <c r="M1026" i="4" s="1"/>
  <c r="E1026" i="4"/>
  <c r="G1025" i="4"/>
  <c r="M1025" i="4" s="1"/>
  <c r="E1025" i="4"/>
  <c r="G1024" i="4"/>
  <c r="M1024" i="4" s="1"/>
  <c r="E1024" i="4"/>
  <c r="G1023" i="4"/>
  <c r="M1023" i="4" s="1"/>
  <c r="E1023" i="4"/>
  <c r="G1022" i="4"/>
  <c r="M1022" i="4" s="1"/>
  <c r="E1022" i="4"/>
  <c r="G1021" i="4"/>
  <c r="M1021" i="4" s="1"/>
  <c r="E1021" i="4"/>
  <c r="G1020" i="4"/>
  <c r="M1020" i="4" s="1"/>
  <c r="E1020" i="4"/>
  <c r="G1019" i="4"/>
  <c r="M1019" i="4" s="1"/>
  <c r="E1019" i="4"/>
  <c r="E1018" i="4"/>
  <c r="E1017" i="4"/>
  <c r="G1010" i="4"/>
  <c r="M1010" i="4" s="1"/>
  <c r="E1010" i="4"/>
  <c r="G1009" i="4"/>
  <c r="M1009" i="4" s="1"/>
  <c r="E1009" i="4"/>
  <c r="G1008" i="4"/>
  <c r="M1008" i="4" s="1"/>
  <c r="E1008" i="4"/>
  <c r="G1007" i="4"/>
  <c r="M1007" i="4" s="1"/>
  <c r="E1007" i="4"/>
  <c r="G1006" i="4"/>
  <c r="M1006" i="4" s="1"/>
  <c r="E1006" i="4"/>
  <c r="G1005" i="4"/>
  <c r="M1005" i="4" s="1"/>
  <c r="E1005" i="4"/>
  <c r="G1004" i="4"/>
  <c r="M1004" i="4" s="1"/>
  <c r="E1004" i="4"/>
  <c r="G1003" i="4"/>
  <c r="M1003" i="4" s="1"/>
  <c r="E1003" i="4"/>
  <c r="G1002" i="4"/>
  <c r="M1002" i="4" s="1"/>
  <c r="E1002" i="4"/>
  <c r="G1001" i="4"/>
  <c r="M1001" i="4" s="1"/>
  <c r="E1001" i="4"/>
  <c r="G1000" i="4"/>
  <c r="M1000" i="4" s="1"/>
  <c r="E1000" i="4"/>
  <c r="G999" i="4"/>
  <c r="M999" i="4" s="1"/>
  <c r="E999" i="4"/>
  <c r="G998" i="4"/>
  <c r="M998" i="4" s="1"/>
  <c r="E998" i="4"/>
  <c r="G997" i="4"/>
  <c r="M997" i="4" s="1"/>
  <c r="E997" i="4"/>
  <c r="G996" i="4"/>
  <c r="M996" i="4" s="1"/>
  <c r="E996" i="4"/>
  <c r="G995" i="4"/>
  <c r="M995" i="4" s="1"/>
  <c r="E995" i="4"/>
  <c r="G994" i="4"/>
  <c r="M994" i="4" s="1"/>
  <c r="E994" i="4"/>
  <c r="G993" i="4"/>
  <c r="M993" i="4" s="1"/>
  <c r="E993" i="4"/>
  <c r="G992" i="4"/>
  <c r="M992" i="4" s="1"/>
  <c r="E992" i="4"/>
  <c r="G991" i="4"/>
  <c r="M991" i="4" s="1"/>
  <c r="E991" i="4"/>
  <c r="G990" i="4"/>
  <c r="M990" i="4" s="1"/>
  <c r="E990" i="4"/>
  <c r="G989" i="4"/>
  <c r="M989" i="4" s="1"/>
  <c r="E989" i="4"/>
  <c r="G988" i="4"/>
  <c r="M988" i="4" s="1"/>
  <c r="E988" i="4"/>
  <c r="G987" i="4"/>
  <c r="M987" i="4" s="1"/>
  <c r="E987" i="4"/>
  <c r="E986" i="4"/>
  <c r="E985" i="4"/>
  <c r="G979" i="4"/>
  <c r="M979" i="4" s="1"/>
  <c r="E979" i="4"/>
  <c r="G978" i="4"/>
  <c r="M978" i="4" s="1"/>
  <c r="E978" i="4"/>
  <c r="G977" i="4"/>
  <c r="M977" i="4" s="1"/>
  <c r="E977" i="4"/>
  <c r="G976" i="4"/>
  <c r="M976" i="4" s="1"/>
  <c r="E976" i="4"/>
  <c r="G975" i="4"/>
  <c r="M975" i="4" s="1"/>
  <c r="E975" i="4"/>
  <c r="G974" i="4"/>
  <c r="M974" i="4" s="1"/>
  <c r="E974" i="4"/>
  <c r="G973" i="4"/>
  <c r="M973" i="4" s="1"/>
  <c r="E973" i="4"/>
  <c r="G972" i="4"/>
  <c r="M972" i="4" s="1"/>
  <c r="E972" i="4"/>
  <c r="G971" i="4"/>
  <c r="M971" i="4" s="1"/>
  <c r="E971" i="4"/>
  <c r="G970" i="4"/>
  <c r="M970" i="4" s="1"/>
  <c r="E970" i="4"/>
  <c r="G969" i="4"/>
  <c r="M969" i="4" s="1"/>
  <c r="E969" i="4"/>
  <c r="G968" i="4"/>
  <c r="M968" i="4" s="1"/>
  <c r="E968" i="4"/>
  <c r="G967" i="4"/>
  <c r="M967" i="4" s="1"/>
  <c r="E967" i="4"/>
  <c r="E966" i="4"/>
  <c r="G964" i="4"/>
  <c r="M964" i="4" s="1"/>
  <c r="E964" i="4"/>
  <c r="D964" i="4" s="1"/>
  <c r="G963" i="4"/>
  <c r="M963" i="4" s="1"/>
  <c r="E963" i="4"/>
  <c r="G962" i="4"/>
  <c r="M962" i="4" s="1"/>
  <c r="E962" i="4"/>
  <c r="G961" i="4"/>
  <c r="M961" i="4" s="1"/>
  <c r="E961" i="4"/>
  <c r="D961" i="4" s="1"/>
  <c r="G960" i="4"/>
  <c r="M960" i="4" s="1"/>
  <c r="E960" i="4"/>
  <c r="D960" i="4" s="1"/>
  <c r="G959" i="4"/>
  <c r="M959" i="4" s="1"/>
  <c r="E959" i="4"/>
  <c r="G958" i="4"/>
  <c r="M958" i="4" s="1"/>
  <c r="E958" i="4"/>
  <c r="D958" i="4"/>
  <c r="G957" i="4"/>
  <c r="M957" i="4" s="1"/>
  <c r="E957" i="4"/>
  <c r="D957" i="4" s="1"/>
  <c r="G956" i="4"/>
  <c r="M956" i="4" s="1"/>
  <c r="E956" i="4"/>
  <c r="D956" i="4" s="1"/>
  <c r="G955" i="4"/>
  <c r="M955" i="4" s="1"/>
  <c r="E955" i="4"/>
  <c r="G954" i="4"/>
  <c r="M954" i="4" s="1"/>
  <c r="E954" i="4"/>
  <c r="G953" i="4"/>
  <c r="M953" i="4" s="1"/>
  <c r="E953" i="4"/>
  <c r="D953" i="4" s="1"/>
  <c r="G952" i="4"/>
  <c r="M952" i="4" s="1"/>
  <c r="E952" i="4"/>
  <c r="D952" i="4" s="1"/>
  <c r="G951" i="4"/>
  <c r="M951" i="4" s="1"/>
  <c r="E951" i="4"/>
  <c r="G950" i="4"/>
  <c r="M950" i="4" s="1"/>
  <c r="E950" i="4"/>
  <c r="D950" i="4"/>
  <c r="G949" i="4"/>
  <c r="M949" i="4" s="1"/>
  <c r="E949" i="4"/>
  <c r="D949" i="4" s="1"/>
  <c r="G948" i="4"/>
  <c r="M948" i="4" s="1"/>
  <c r="E948" i="4"/>
  <c r="D948" i="4" s="1"/>
  <c r="G947" i="4"/>
  <c r="M947" i="4" s="1"/>
  <c r="E947" i="4"/>
  <c r="G946" i="4"/>
  <c r="M946" i="4" s="1"/>
  <c r="E946" i="4"/>
  <c r="E945" i="4"/>
  <c r="E944" i="4"/>
  <c r="G943" i="4"/>
  <c r="M943" i="4" s="1"/>
  <c r="E943" i="4"/>
  <c r="G942" i="4"/>
  <c r="M942" i="4" s="1"/>
  <c r="E942" i="4"/>
  <c r="G941" i="4"/>
  <c r="M941" i="4" s="1"/>
  <c r="E941" i="4"/>
  <c r="D941" i="4" s="1"/>
  <c r="G940" i="4"/>
  <c r="M940" i="4" s="1"/>
  <c r="E940" i="4"/>
  <c r="G939" i="4"/>
  <c r="M939" i="4" s="1"/>
  <c r="E939" i="4"/>
  <c r="D939" i="4" s="1"/>
  <c r="G938" i="4"/>
  <c r="M938" i="4" s="1"/>
  <c r="E938" i="4"/>
  <c r="G937" i="4"/>
  <c r="M937" i="4" s="1"/>
  <c r="E937" i="4"/>
  <c r="D937" i="4" s="1"/>
  <c r="G936" i="4"/>
  <c r="M936" i="4" s="1"/>
  <c r="E936" i="4"/>
  <c r="G935" i="4"/>
  <c r="M935" i="4" s="1"/>
  <c r="E935" i="4"/>
  <c r="D935" i="4" s="1"/>
  <c r="G934" i="4"/>
  <c r="M934" i="4" s="1"/>
  <c r="E934" i="4"/>
  <c r="G933" i="4"/>
  <c r="M933" i="4" s="1"/>
  <c r="E933" i="4"/>
  <c r="D933" i="4" s="1"/>
  <c r="G932" i="4"/>
  <c r="M932" i="4" s="1"/>
  <c r="E932" i="4"/>
  <c r="G931" i="4"/>
  <c r="M931" i="4" s="1"/>
  <c r="E931" i="4"/>
  <c r="D931" i="4" s="1"/>
  <c r="G930" i="4"/>
  <c r="M930" i="4" s="1"/>
  <c r="E930" i="4"/>
  <c r="G929" i="4"/>
  <c r="M929" i="4" s="1"/>
  <c r="E929" i="4"/>
  <c r="D929" i="4" s="1"/>
  <c r="G928" i="4"/>
  <c r="M928" i="4" s="1"/>
  <c r="E928" i="4"/>
  <c r="E927" i="4"/>
  <c r="E926" i="4"/>
  <c r="G925" i="4"/>
  <c r="M925" i="4" s="1"/>
  <c r="E925" i="4"/>
  <c r="D925" i="4" s="1"/>
  <c r="G924" i="4"/>
  <c r="M924" i="4" s="1"/>
  <c r="E924" i="4"/>
  <c r="G923" i="4"/>
  <c r="M923" i="4" s="1"/>
  <c r="E923" i="4"/>
  <c r="D923" i="4" s="1"/>
  <c r="G922" i="4"/>
  <c r="M922" i="4" s="1"/>
  <c r="E922" i="4"/>
  <c r="G921" i="4"/>
  <c r="M921" i="4" s="1"/>
  <c r="E921" i="4"/>
  <c r="D921" i="4" s="1"/>
  <c r="G920" i="4"/>
  <c r="M920" i="4" s="1"/>
  <c r="E920" i="4"/>
  <c r="G919" i="4"/>
  <c r="M919" i="4" s="1"/>
  <c r="E919" i="4"/>
  <c r="D919" i="4" s="1"/>
  <c r="G918" i="4"/>
  <c r="M918" i="4" s="1"/>
  <c r="E918" i="4"/>
  <c r="G917" i="4"/>
  <c r="M917" i="4" s="1"/>
  <c r="E917" i="4"/>
  <c r="D917" i="4" s="1"/>
  <c r="E916" i="4"/>
  <c r="E915" i="4"/>
  <c r="G910" i="4"/>
  <c r="M910" i="4" s="1"/>
  <c r="E910" i="4"/>
  <c r="G909" i="4"/>
  <c r="M909" i="4" s="1"/>
  <c r="E909" i="4"/>
  <c r="D909" i="4" s="1"/>
  <c r="G908" i="4"/>
  <c r="M908" i="4" s="1"/>
  <c r="E908" i="4"/>
  <c r="G907" i="4"/>
  <c r="M907" i="4" s="1"/>
  <c r="E907" i="4"/>
  <c r="D907" i="4" s="1"/>
  <c r="G906" i="4"/>
  <c r="M906" i="4" s="1"/>
  <c r="E906" i="4"/>
  <c r="G905" i="4"/>
  <c r="M905" i="4" s="1"/>
  <c r="E905" i="4"/>
  <c r="D905" i="4" s="1"/>
  <c r="G904" i="4"/>
  <c r="M904" i="4" s="1"/>
  <c r="E904" i="4"/>
  <c r="G903" i="4"/>
  <c r="M903" i="4" s="1"/>
  <c r="E903" i="4"/>
  <c r="D903" i="4" s="1"/>
  <c r="G902" i="4"/>
  <c r="M902" i="4" s="1"/>
  <c r="E902" i="4"/>
  <c r="G901" i="4"/>
  <c r="M901" i="4" s="1"/>
  <c r="E901" i="4"/>
  <c r="D901" i="4" s="1"/>
  <c r="G900" i="4"/>
  <c r="M900" i="4" s="1"/>
  <c r="E900" i="4"/>
  <c r="G899" i="4"/>
  <c r="M899" i="4" s="1"/>
  <c r="E899" i="4"/>
  <c r="D899" i="4" s="1"/>
  <c r="G898" i="4"/>
  <c r="M898" i="4" s="1"/>
  <c r="E898" i="4"/>
  <c r="E897" i="4"/>
  <c r="E896" i="4"/>
  <c r="G895" i="4"/>
  <c r="M895" i="4" s="1"/>
  <c r="E895" i="4"/>
  <c r="D895" i="4" s="1"/>
  <c r="G894" i="4"/>
  <c r="M894" i="4" s="1"/>
  <c r="E894" i="4"/>
  <c r="G893" i="4"/>
  <c r="M893" i="4" s="1"/>
  <c r="E893" i="4"/>
  <c r="D893" i="4" s="1"/>
  <c r="G892" i="4"/>
  <c r="M892" i="4" s="1"/>
  <c r="E892" i="4"/>
  <c r="G891" i="4"/>
  <c r="M891" i="4" s="1"/>
  <c r="E891" i="4"/>
  <c r="D891" i="4" s="1"/>
  <c r="G890" i="4"/>
  <c r="M890" i="4" s="1"/>
  <c r="E890" i="4"/>
  <c r="G889" i="4"/>
  <c r="M889" i="4" s="1"/>
  <c r="E889" i="4"/>
  <c r="D889" i="4" s="1"/>
  <c r="G888" i="4"/>
  <c r="M888" i="4" s="1"/>
  <c r="E888" i="4"/>
  <c r="G887" i="4"/>
  <c r="M887" i="4" s="1"/>
  <c r="E887" i="4"/>
  <c r="D887" i="4" s="1"/>
  <c r="G886" i="4"/>
  <c r="M886" i="4" s="1"/>
  <c r="E886" i="4"/>
  <c r="G885" i="4"/>
  <c r="M885" i="4" s="1"/>
  <c r="E885" i="4"/>
  <c r="D885" i="4" s="1"/>
  <c r="G884" i="4"/>
  <c r="M884" i="4" s="1"/>
  <c r="E884" i="4"/>
  <c r="G883" i="4"/>
  <c r="M883" i="4" s="1"/>
  <c r="E883" i="4"/>
  <c r="D883" i="4" s="1"/>
  <c r="G882" i="4"/>
  <c r="M882" i="4" s="1"/>
  <c r="E882" i="4"/>
  <c r="G881" i="4"/>
  <c r="M881" i="4" s="1"/>
  <c r="E881" i="4"/>
  <c r="D881" i="4" s="1"/>
  <c r="G880" i="4"/>
  <c r="M880" i="4" s="1"/>
  <c r="E880" i="4"/>
  <c r="G879" i="4"/>
  <c r="M879" i="4" s="1"/>
  <c r="E879" i="4"/>
  <c r="D879" i="4" s="1"/>
  <c r="G878" i="4"/>
  <c r="M878" i="4" s="1"/>
  <c r="E878" i="4"/>
  <c r="G877" i="4"/>
  <c r="M877" i="4" s="1"/>
  <c r="E877" i="4"/>
  <c r="D877" i="4" s="1"/>
  <c r="E876" i="4"/>
  <c r="E875" i="4"/>
  <c r="E874" i="4"/>
  <c r="G873" i="4"/>
  <c r="M873" i="4" s="1"/>
  <c r="E873" i="4"/>
  <c r="G872" i="4"/>
  <c r="M872" i="4" s="1"/>
  <c r="E872" i="4"/>
  <c r="D872" i="4" s="1"/>
  <c r="G871" i="4"/>
  <c r="M871" i="4" s="1"/>
  <c r="E871" i="4"/>
  <c r="D871" i="4" s="1"/>
  <c r="G870" i="4"/>
  <c r="M870" i="4" s="1"/>
  <c r="E870" i="4"/>
  <c r="G869" i="4"/>
  <c r="M869" i="4" s="1"/>
  <c r="E869" i="4"/>
  <c r="D869" i="4"/>
  <c r="G868" i="4"/>
  <c r="M868" i="4" s="1"/>
  <c r="E868" i="4"/>
  <c r="D868" i="4" s="1"/>
  <c r="G867" i="4"/>
  <c r="M867" i="4" s="1"/>
  <c r="E867" i="4"/>
  <c r="D867" i="4" s="1"/>
  <c r="G866" i="4"/>
  <c r="M866" i="4" s="1"/>
  <c r="E866" i="4"/>
  <c r="G865" i="4"/>
  <c r="M865" i="4" s="1"/>
  <c r="E865" i="4"/>
  <c r="G864" i="4"/>
  <c r="M864" i="4" s="1"/>
  <c r="E864" i="4"/>
  <c r="D864" i="4" s="1"/>
  <c r="G863" i="4"/>
  <c r="M863" i="4" s="1"/>
  <c r="E863" i="4"/>
  <c r="D863" i="4" s="1"/>
  <c r="G862" i="4"/>
  <c r="M862" i="4" s="1"/>
  <c r="E862" i="4"/>
  <c r="G861" i="4"/>
  <c r="M861" i="4" s="1"/>
  <c r="E861" i="4"/>
  <c r="D861" i="4"/>
  <c r="G860" i="4"/>
  <c r="M860" i="4" s="1"/>
  <c r="E860" i="4"/>
  <c r="D860" i="4" s="1"/>
  <c r="G859" i="4"/>
  <c r="M859" i="4" s="1"/>
  <c r="E859" i="4"/>
  <c r="D859" i="4" s="1"/>
  <c r="G858" i="4"/>
  <c r="M858" i="4" s="1"/>
  <c r="E858" i="4"/>
  <c r="G857" i="4"/>
  <c r="M857" i="4" s="1"/>
  <c r="E857" i="4"/>
  <c r="G856" i="4"/>
  <c r="M856" i="4" s="1"/>
  <c r="E856" i="4"/>
  <c r="D856" i="4" s="1"/>
  <c r="E855" i="4"/>
  <c r="E854" i="4"/>
  <c r="G853" i="4"/>
  <c r="M853" i="4" s="1"/>
  <c r="E853" i="4"/>
  <c r="D853" i="4" s="1"/>
  <c r="G852" i="4"/>
  <c r="M852" i="4" s="1"/>
  <c r="E852" i="4"/>
  <c r="G851" i="4"/>
  <c r="M851" i="4" s="1"/>
  <c r="E851" i="4"/>
  <c r="G850" i="4"/>
  <c r="M850" i="4" s="1"/>
  <c r="E850" i="4"/>
  <c r="D850" i="4" s="1"/>
  <c r="G849" i="4"/>
  <c r="M849" i="4" s="1"/>
  <c r="E849" i="4"/>
  <c r="D849" i="4" s="1"/>
  <c r="G848" i="4"/>
  <c r="M848" i="4" s="1"/>
  <c r="E848" i="4"/>
  <c r="G847" i="4"/>
  <c r="M847" i="4" s="1"/>
  <c r="E847" i="4"/>
  <c r="D847" i="4"/>
  <c r="G846" i="4"/>
  <c r="M846" i="4" s="1"/>
  <c r="E846" i="4"/>
  <c r="D846" i="4" s="1"/>
  <c r="G845" i="4"/>
  <c r="M845" i="4" s="1"/>
  <c r="E845" i="4"/>
  <c r="D845" i="4" s="1"/>
  <c r="G844" i="4"/>
  <c r="M844" i="4" s="1"/>
  <c r="E844" i="4"/>
  <c r="G843" i="4"/>
  <c r="M843" i="4" s="1"/>
  <c r="E843" i="4"/>
  <c r="G842" i="4"/>
  <c r="M842" i="4" s="1"/>
  <c r="E842" i="4"/>
  <c r="D842" i="4" s="1"/>
  <c r="G841" i="4"/>
  <c r="M841" i="4" s="1"/>
  <c r="E841" i="4"/>
  <c r="D841" i="4" s="1"/>
  <c r="G840" i="4"/>
  <c r="M840" i="4" s="1"/>
  <c r="E840" i="4"/>
  <c r="G839" i="4"/>
  <c r="M839" i="4" s="1"/>
  <c r="E839" i="4"/>
  <c r="D839" i="4"/>
  <c r="G838" i="4"/>
  <c r="M838" i="4" s="1"/>
  <c r="E838" i="4"/>
  <c r="D838" i="4" s="1"/>
  <c r="G837" i="4"/>
  <c r="M837" i="4" s="1"/>
  <c r="E837" i="4"/>
  <c r="D837" i="4" s="1"/>
  <c r="G832" i="4"/>
  <c r="M832" i="4" s="1"/>
  <c r="E832" i="4"/>
  <c r="G831" i="4"/>
  <c r="M831" i="4" s="1"/>
  <c r="E831" i="4"/>
  <c r="G830" i="4"/>
  <c r="M830" i="4" s="1"/>
  <c r="E830" i="4"/>
  <c r="D830" i="4" s="1"/>
  <c r="G829" i="4"/>
  <c r="M829" i="4" s="1"/>
  <c r="E829" i="4"/>
  <c r="D829" i="4" s="1"/>
  <c r="G828" i="4"/>
  <c r="M828" i="4" s="1"/>
  <c r="E828" i="4"/>
  <c r="G827" i="4"/>
  <c r="M827" i="4" s="1"/>
  <c r="E827" i="4"/>
  <c r="D827" i="4"/>
  <c r="G826" i="4"/>
  <c r="M826" i="4" s="1"/>
  <c r="E826" i="4"/>
  <c r="D826" i="4" s="1"/>
  <c r="G825" i="4"/>
  <c r="M825" i="4" s="1"/>
  <c r="E825" i="4"/>
  <c r="D825" i="4" s="1"/>
  <c r="G824" i="4"/>
  <c r="M824" i="4" s="1"/>
  <c r="E824" i="4"/>
  <c r="G823" i="4"/>
  <c r="M823" i="4" s="1"/>
  <c r="E823" i="4"/>
  <c r="G822" i="4"/>
  <c r="M822" i="4" s="1"/>
  <c r="E822" i="4"/>
  <c r="D822" i="4" s="1"/>
  <c r="G821" i="4"/>
  <c r="M821" i="4" s="1"/>
  <c r="E821" i="4"/>
  <c r="D821" i="4" s="1"/>
  <c r="G820" i="4"/>
  <c r="M820" i="4" s="1"/>
  <c r="E820" i="4"/>
  <c r="G819" i="4"/>
  <c r="M819" i="4" s="1"/>
  <c r="E819" i="4"/>
  <c r="D819" i="4"/>
  <c r="G818" i="4"/>
  <c r="M818" i="4" s="1"/>
  <c r="E818" i="4"/>
  <c r="D818" i="4" s="1"/>
  <c r="G817" i="4"/>
  <c r="M817" i="4" s="1"/>
  <c r="E817" i="4"/>
  <c r="D817" i="4" s="1"/>
  <c r="G816" i="4"/>
  <c r="M816" i="4" s="1"/>
  <c r="E816" i="4"/>
  <c r="G815" i="4"/>
  <c r="M815" i="4" s="1"/>
  <c r="E815" i="4"/>
  <c r="G814" i="4"/>
  <c r="M814" i="4" s="1"/>
  <c r="E814" i="4"/>
  <c r="D814" i="4" s="1"/>
  <c r="G813" i="4"/>
  <c r="M813" i="4" s="1"/>
  <c r="E813" i="4"/>
  <c r="D813" i="4" s="1"/>
  <c r="G812" i="4"/>
  <c r="M812" i="4" s="1"/>
  <c r="E812" i="4"/>
  <c r="G811" i="4"/>
  <c r="M811" i="4" s="1"/>
  <c r="E811" i="4"/>
  <c r="D811" i="4"/>
  <c r="G810" i="4"/>
  <c r="M810" i="4" s="1"/>
  <c r="E810" i="4"/>
  <c r="D810" i="4" s="1"/>
  <c r="G809" i="4"/>
  <c r="M809" i="4" s="1"/>
  <c r="E809" i="4"/>
  <c r="D809" i="4" s="1"/>
  <c r="G808" i="4"/>
  <c r="M808" i="4" s="1"/>
  <c r="E808" i="4"/>
  <c r="G807" i="4"/>
  <c r="M807" i="4" s="1"/>
  <c r="E807" i="4"/>
  <c r="G806" i="4"/>
  <c r="M806" i="4" s="1"/>
  <c r="E806" i="4"/>
  <c r="D806" i="4" s="1"/>
  <c r="G805" i="4"/>
  <c r="M805" i="4" s="1"/>
  <c r="E805" i="4"/>
  <c r="D805" i="4" s="1"/>
  <c r="G804" i="4"/>
  <c r="M804" i="4" s="1"/>
  <c r="E804" i="4"/>
  <c r="G803" i="4"/>
  <c r="M803" i="4" s="1"/>
  <c r="E803" i="4"/>
  <c r="D803" i="4"/>
  <c r="G802" i="4"/>
  <c r="M802" i="4" s="1"/>
  <c r="E802" i="4"/>
  <c r="D802" i="4" s="1"/>
  <c r="G801" i="4"/>
  <c r="M801" i="4" s="1"/>
  <c r="E801" i="4"/>
  <c r="D801" i="4" s="1"/>
  <c r="G800" i="4"/>
  <c r="M800" i="4" s="1"/>
  <c r="E800" i="4"/>
  <c r="G799" i="4"/>
  <c r="M799" i="4" s="1"/>
  <c r="E799" i="4"/>
  <c r="G798" i="4"/>
  <c r="M798" i="4" s="1"/>
  <c r="E798" i="4"/>
  <c r="D798" i="4" s="1"/>
  <c r="G797" i="4"/>
  <c r="M797" i="4" s="1"/>
  <c r="E797" i="4"/>
  <c r="D797" i="4" s="1"/>
  <c r="G796" i="4"/>
  <c r="M796" i="4" s="1"/>
  <c r="E796" i="4"/>
  <c r="G795" i="4"/>
  <c r="M795" i="4" s="1"/>
  <c r="E795" i="4"/>
  <c r="D795" i="4"/>
  <c r="G794" i="4"/>
  <c r="M794" i="4" s="1"/>
  <c r="E794" i="4"/>
  <c r="D794" i="4" s="1"/>
  <c r="E793" i="4"/>
  <c r="E792" i="4"/>
  <c r="E791" i="4"/>
  <c r="G790" i="4"/>
  <c r="M790" i="4" s="1"/>
  <c r="E790" i="4"/>
  <c r="G789" i="4"/>
  <c r="M789" i="4" s="1"/>
  <c r="E789" i="4"/>
  <c r="G788" i="4"/>
  <c r="M788" i="4" s="1"/>
  <c r="E788" i="4"/>
  <c r="G787" i="4"/>
  <c r="M787" i="4" s="1"/>
  <c r="E787" i="4"/>
  <c r="G786" i="4"/>
  <c r="M786" i="4" s="1"/>
  <c r="E786" i="4"/>
  <c r="G785" i="4"/>
  <c r="M785" i="4" s="1"/>
  <c r="E785" i="4"/>
  <c r="G784" i="4"/>
  <c r="M784" i="4" s="1"/>
  <c r="E784" i="4"/>
  <c r="G783" i="4"/>
  <c r="M783" i="4" s="1"/>
  <c r="E783" i="4"/>
  <c r="G782" i="4"/>
  <c r="M782" i="4" s="1"/>
  <c r="E782" i="4"/>
  <c r="G781" i="4"/>
  <c r="M781" i="4" s="1"/>
  <c r="E781" i="4"/>
  <c r="G780" i="4"/>
  <c r="M780" i="4" s="1"/>
  <c r="E780" i="4"/>
  <c r="G779" i="4"/>
  <c r="M779" i="4" s="1"/>
  <c r="E779" i="4"/>
  <c r="G778" i="4"/>
  <c r="M778" i="4" s="1"/>
  <c r="E778" i="4"/>
  <c r="G777" i="4"/>
  <c r="M777" i="4" s="1"/>
  <c r="E777" i="4"/>
  <c r="G776" i="4"/>
  <c r="M776" i="4" s="1"/>
  <c r="E776" i="4"/>
  <c r="G775" i="4"/>
  <c r="M775" i="4" s="1"/>
  <c r="E775" i="4"/>
  <c r="G774" i="4"/>
  <c r="M774" i="4" s="1"/>
  <c r="E774" i="4"/>
  <c r="G773" i="4"/>
  <c r="M773" i="4" s="1"/>
  <c r="E773" i="4"/>
  <c r="G772" i="4"/>
  <c r="M772" i="4" s="1"/>
  <c r="E772" i="4"/>
  <c r="G771" i="4"/>
  <c r="M771" i="4" s="1"/>
  <c r="E771" i="4"/>
  <c r="E770" i="4"/>
  <c r="E769" i="4"/>
  <c r="G768" i="4"/>
  <c r="M768" i="4" s="1"/>
  <c r="E768" i="4"/>
  <c r="G767" i="4"/>
  <c r="M767" i="4" s="1"/>
  <c r="E767" i="4"/>
  <c r="G766" i="4"/>
  <c r="M766" i="4" s="1"/>
  <c r="E766" i="4"/>
  <c r="G765" i="4"/>
  <c r="M765" i="4" s="1"/>
  <c r="E765" i="4"/>
  <c r="G764" i="4"/>
  <c r="M764" i="4" s="1"/>
  <c r="E764" i="4"/>
  <c r="G763" i="4"/>
  <c r="M763" i="4" s="1"/>
  <c r="E763" i="4"/>
  <c r="G762" i="4"/>
  <c r="M762" i="4" s="1"/>
  <c r="E762" i="4"/>
  <c r="G761" i="4"/>
  <c r="M761" i="4" s="1"/>
  <c r="E761" i="4"/>
  <c r="G760" i="4"/>
  <c r="M760" i="4" s="1"/>
  <c r="E760" i="4"/>
  <c r="G759" i="4"/>
  <c r="M759" i="4" s="1"/>
  <c r="E759" i="4"/>
  <c r="G758" i="4"/>
  <c r="M758" i="4" s="1"/>
  <c r="E758" i="4"/>
  <c r="G757" i="4"/>
  <c r="M757" i="4" s="1"/>
  <c r="E757" i="4"/>
  <c r="G756" i="4"/>
  <c r="M756" i="4" s="1"/>
  <c r="E756" i="4"/>
  <c r="G755" i="4"/>
  <c r="M755" i="4" s="1"/>
  <c r="E755" i="4"/>
  <c r="G754" i="4"/>
  <c r="M754" i="4" s="1"/>
  <c r="E754" i="4"/>
  <c r="G753" i="4"/>
  <c r="M753" i="4" s="1"/>
  <c r="E753" i="4"/>
  <c r="G752" i="4"/>
  <c r="M752" i="4" s="1"/>
  <c r="E752" i="4"/>
  <c r="G751" i="4"/>
  <c r="M751" i="4" s="1"/>
  <c r="E751" i="4"/>
  <c r="G750" i="4"/>
  <c r="M750" i="4" s="1"/>
  <c r="E750" i="4"/>
  <c r="G749" i="4"/>
  <c r="M749" i="4" s="1"/>
  <c r="E749" i="4"/>
  <c r="G748" i="4"/>
  <c r="M748" i="4" s="1"/>
  <c r="E748" i="4"/>
  <c r="G747" i="4"/>
  <c r="M747" i="4" s="1"/>
  <c r="E747" i="4"/>
  <c r="G746" i="4"/>
  <c r="M746" i="4" s="1"/>
  <c r="E746" i="4"/>
  <c r="G745" i="4"/>
  <c r="M745" i="4" s="1"/>
  <c r="E745" i="4"/>
  <c r="G744" i="4"/>
  <c r="M744" i="4" s="1"/>
  <c r="E744" i="4"/>
  <c r="G743" i="4"/>
  <c r="M743" i="4" s="1"/>
  <c r="E743" i="4"/>
  <c r="G742" i="4"/>
  <c r="M742" i="4" s="1"/>
  <c r="E742" i="4"/>
  <c r="G741" i="4"/>
  <c r="M741" i="4" s="1"/>
  <c r="E741" i="4"/>
  <c r="G740" i="4"/>
  <c r="M740" i="4" s="1"/>
  <c r="E740" i="4"/>
  <c r="G739" i="4"/>
  <c r="M739" i="4" s="1"/>
  <c r="E739" i="4"/>
  <c r="G738" i="4"/>
  <c r="M738" i="4" s="1"/>
  <c r="E738" i="4"/>
  <c r="E737" i="4"/>
  <c r="E736" i="4"/>
  <c r="G735" i="4"/>
  <c r="M735" i="4" s="1"/>
  <c r="E735" i="4"/>
  <c r="G734" i="4"/>
  <c r="M734" i="4" s="1"/>
  <c r="E734" i="4"/>
  <c r="G733" i="4"/>
  <c r="M733" i="4" s="1"/>
  <c r="E733" i="4"/>
  <c r="G732" i="4"/>
  <c r="M732" i="4" s="1"/>
  <c r="E732" i="4"/>
  <c r="G731" i="4"/>
  <c r="M731" i="4" s="1"/>
  <c r="E731" i="4"/>
  <c r="G730" i="4"/>
  <c r="M730" i="4" s="1"/>
  <c r="E730" i="4"/>
  <c r="G729" i="4"/>
  <c r="M729" i="4" s="1"/>
  <c r="E729" i="4"/>
  <c r="G728" i="4"/>
  <c r="M728" i="4" s="1"/>
  <c r="E728" i="4"/>
  <c r="G727" i="4"/>
  <c r="M727" i="4" s="1"/>
  <c r="E727" i="4"/>
  <c r="G726" i="4"/>
  <c r="M726" i="4" s="1"/>
  <c r="E726" i="4"/>
  <c r="G725" i="4"/>
  <c r="M725" i="4" s="1"/>
  <c r="E725" i="4"/>
  <c r="G724" i="4"/>
  <c r="M724" i="4" s="1"/>
  <c r="E724" i="4"/>
  <c r="G723" i="4"/>
  <c r="M723" i="4" s="1"/>
  <c r="E723" i="4"/>
  <c r="G722" i="4"/>
  <c r="M722" i="4" s="1"/>
  <c r="E722" i="4"/>
  <c r="G721" i="4"/>
  <c r="M721" i="4" s="1"/>
  <c r="E721" i="4"/>
  <c r="G720" i="4"/>
  <c r="M720" i="4" s="1"/>
  <c r="E720" i="4"/>
  <c r="G719" i="4"/>
  <c r="M719" i="4" s="1"/>
  <c r="E719" i="4"/>
  <c r="G718" i="4"/>
  <c r="M718" i="4" s="1"/>
  <c r="E718" i="4"/>
  <c r="G717" i="4"/>
  <c r="M717" i="4" s="1"/>
  <c r="E717" i="4"/>
  <c r="G716" i="4"/>
  <c r="M716" i="4" s="1"/>
  <c r="E716" i="4"/>
  <c r="G715" i="4"/>
  <c r="M715" i="4" s="1"/>
  <c r="E715" i="4"/>
  <c r="G714" i="4"/>
  <c r="M714" i="4" s="1"/>
  <c r="E714" i="4"/>
  <c r="G713" i="4"/>
  <c r="M713" i="4" s="1"/>
  <c r="E713" i="4"/>
  <c r="G712" i="4"/>
  <c r="M712" i="4" s="1"/>
  <c r="E712" i="4"/>
  <c r="G711" i="4"/>
  <c r="M711" i="4" s="1"/>
  <c r="E711" i="4"/>
  <c r="E710" i="4"/>
  <c r="E709" i="4"/>
  <c r="G708" i="4"/>
  <c r="M708" i="4" s="1"/>
  <c r="E708" i="4"/>
  <c r="G707" i="4"/>
  <c r="M707" i="4" s="1"/>
  <c r="E707" i="4"/>
  <c r="G706" i="4"/>
  <c r="M706" i="4" s="1"/>
  <c r="E706" i="4"/>
  <c r="G705" i="4"/>
  <c r="M705" i="4" s="1"/>
  <c r="E705" i="4"/>
  <c r="G704" i="4"/>
  <c r="M704" i="4" s="1"/>
  <c r="E704" i="4"/>
  <c r="G703" i="4"/>
  <c r="M703" i="4" s="1"/>
  <c r="E703" i="4"/>
  <c r="G702" i="4"/>
  <c r="M702" i="4" s="1"/>
  <c r="E702" i="4"/>
  <c r="G701" i="4"/>
  <c r="M701" i="4" s="1"/>
  <c r="E701" i="4"/>
  <c r="G700" i="4"/>
  <c r="M700" i="4" s="1"/>
  <c r="E700" i="4"/>
  <c r="G699" i="4"/>
  <c r="M699" i="4" s="1"/>
  <c r="E699" i="4"/>
  <c r="G698" i="4"/>
  <c r="M698" i="4" s="1"/>
  <c r="E698" i="4"/>
  <c r="G697" i="4"/>
  <c r="M697" i="4" s="1"/>
  <c r="E697" i="4"/>
  <c r="G696" i="4"/>
  <c r="M696" i="4" s="1"/>
  <c r="E696" i="4"/>
  <c r="E695" i="4"/>
  <c r="E694" i="4"/>
  <c r="G693" i="4"/>
  <c r="M693" i="4" s="1"/>
  <c r="E693" i="4"/>
  <c r="G692" i="4"/>
  <c r="M692" i="4" s="1"/>
  <c r="E692" i="4"/>
  <c r="G691" i="4"/>
  <c r="M691" i="4" s="1"/>
  <c r="E691" i="4"/>
  <c r="G690" i="4"/>
  <c r="M690" i="4" s="1"/>
  <c r="E690" i="4"/>
  <c r="G689" i="4"/>
  <c r="M689" i="4" s="1"/>
  <c r="E689" i="4"/>
  <c r="G688" i="4"/>
  <c r="M688" i="4" s="1"/>
  <c r="E688" i="4"/>
  <c r="G687" i="4"/>
  <c r="M687" i="4" s="1"/>
  <c r="E687" i="4"/>
  <c r="G686" i="4"/>
  <c r="M686" i="4" s="1"/>
  <c r="E686" i="4"/>
  <c r="G685" i="4"/>
  <c r="M685" i="4" s="1"/>
  <c r="E685" i="4"/>
  <c r="G684" i="4"/>
  <c r="M684" i="4" s="1"/>
  <c r="E684" i="4"/>
  <c r="G683" i="4"/>
  <c r="M683" i="4" s="1"/>
  <c r="E683" i="4"/>
  <c r="G682" i="4"/>
  <c r="M682" i="4" s="1"/>
  <c r="E682" i="4"/>
  <c r="G681" i="4"/>
  <c r="M681" i="4" s="1"/>
  <c r="E681" i="4"/>
  <c r="G680" i="4"/>
  <c r="M680" i="4" s="1"/>
  <c r="E680" i="4"/>
  <c r="G679" i="4"/>
  <c r="M679" i="4" s="1"/>
  <c r="E679" i="4"/>
  <c r="E678" i="4"/>
  <c r="E677" i="4"/>
  <c r="G675" i="4"/>
  <c r="M675" i="4" s="1"/>
  <c r="E675" i="4"/>
  <c r="G674" i="4"/>
  <c r="M674" i="4" s="1"/>
  <c r="E674" i="4"/>
  <c r="G673" i="4"/>
  <c r="M673" i="4" s="1"/>
  <c r="E673" i="4"/>
  <c r="G672" i="4"/>
  <c r="M672" i="4" s="1"/>
  <c r="E672" i="4"/>
  <c r="G671" i="4"/>
  <c r="M671" i="4" s="1"/>
  <c r="E671" i="4"/>
  <c r="G670" i="4"/>
  <c r="M670" i="4" s="1"/>
  <c r="E670" i="4"/>
  <c r="G669" i="4"/>
  <c r="M669" i="4" s="1"/>
  <c r="E669" i="4"/>
  <c r="G668" i="4"/>
  <c r="M668" i="4" s="1"/>
  <c r="E668" i="4"/>
  <c r="G667" i="4"/>
  <c r="M667" i="4" s="1"/>
  <c r="E667" i="4"/>
  <c r="G666" i="4"/>
  <c r="M666" i="4" s="1"/>
  <c r="E666" i="4"/>
  <c r="G665" i="4"/>
  <c r="M665" i="4" s="1"/>
  <c r="E665" i="4"/>
  <c r="G664" i="4"/>
  <c r="M664" i="4" s="1"/>
  <c r="E664" i="4"/>
  <c r="G663" i="4"/>
  <c r="M663" i="4" s="1"/>
  <c r="E663" i="4"/>
  <c r="G662" i="4"/>
  <c r="M662" i="4" s="1"/>
  <c r="E662" i="4"/>
  <c r="G661" i="4"/>
  <c r="M661" i="4" s="1"/>
  <c r="E661" i="4"/>
  <c r="G660" i="4"/>
  <c r="M660" i="4" s="1"/>
  <c r="E660" i="4"/>
  <c r="G659" i="4"/>
  <c r="M659" i="4" s="1"/>
  <c r="E659" i="4"/>
  <c r="G658" i="4"/>
  <c r="M658" i="4" s="1"/>
  <c r="E658" i="4"/>
  <c r="E657" i="4"/>
  <c r="E656" i="4"/>
  <c r="G655" i="4"/>
  <c r="M655" i="4" s="1"/>
  <c r="E655" i="4"/>
  <c r="G654" i="4"/>
  <c r="M654" i="4" s="1"/>
  <c r="E654" i="4"/>
  <c r="G653" i="4"/>
  <c r="M653" i="4" s="1"/>
  <c r="E653" i="4"/>
  <c r="G652" i="4"/>
  <c r="M652" i="4" s="1"/>
  <c r="E652" i="4"/>
  <c r="G651" i="4"/>
  <c r="M651" i="4" s="1"/>
  <c r="E651" i="4"/>
  <c r="G650" i="4"/>
  <c r="M650" i="4" s="1"/>
  <c r="E650" i="4"/>
  <c r="G649" i="4"/>
  <c r="M649" i="4" s="1"/>
  <c r="E649" i="4"/>
  <c r="G648" i="4"/>
  <c r="M648" i="4" s="1"/>
  <c r="E648" i="4"/>
  <c r="G647" i="4"/>
  <c r="M647" i="4" s="1"/>
  <c r="E647" i="4"/>
  <c r="G646" i="4"/>
  <c r="M646" i="4" s="1"/>
  <c r="E646" i="4"/>
  <c r="G645" i="4"/>
  <c r="M645" i="4" s="1"/>
  <c r="E645" i="4"/>
  <c r="G644" i="4"/>
  <c r="M644" i="4" s="1"/>
  <c r="E644" i="4"/>
  <c r="G643" i="4"/>
  <c r="M643" i="4" s="1"/>
  <c r="E643" i="4"/>
  <c r="G642" i="4"/>
  <c r="M642" i="4" s="1"/>
  <c r="E642" i="4"/>
  <c r="G641" i="4"/>
  <c r="M641" i="4" s="1"/>
  <c r="E641" i="4"/>
  <c r="E640" i="4"/>
  <c r="G639" i="4"/>
  <c r="M639" i="4" s="1"/>
  <c r="E639" i="4"/>
  <c r="D639" i="4" s="1"/>
  <c r="G638" i="4"/>
  <c r="M638" i="4" s="1"/>
  <c r="E638" i="4"/>
  <c r="D638" i="4" s="1"/>
  <c r="G637" i="4"/>
  <c r="M637" i="4" s="1"/>
  <c r="E637" i="4"/>
  <c r="G636" i="4"/>
  <c r="M636" i="4" s="1"/>
  <c r="E636" i="4"/>
  <c r="D636" i="4"/>
  <c r="G635" i="4"/>
  <c r="M635" i="4" s="1"/>
  <c r="E635" i="4"/>
  <c r="D635" i="4" s="1"/>
  <c r="G634" i="4"/>
  <c r="M634" i="4" s="1"/>
  <c r="E634" i="4"/>
  <c r="D634" i="4" s="1"/>
  <c r="G633" i="4"/>
  <c r="M633" i="4" s="1"/>
  <c r="E633" i="4"/>
  <c r="G632" i="4"/>
  <c r="M632" i="4" s="1"/>
  <c r="E632" i="4"/>
  <c r="G631" i="4"/>
  <c r="M631" i="4" s="1"/>
  <c r="E631" i="4"/>
  <c r="D631" i="4" s="1"/>
  <c r="G630" i="4"/>
  <c r="M630" i="4" s="1"/>
  <c r="E630" i="4"/>
  <c r="D630" i="4" s="1"/>
  <c r="G629" i="4"/>
  <c r="M629" i="4" s="1"/>
  <c r="E629" i="4"/>
  <c r="G628" i="4"/>
  <c r="M628" i="4" s="1"/>
  <c r="E628" i="4"/>
  <c r="G627" i="4"/>
  <c r="M627" i="4" s="1"/>
  <c r="E627" i="4"/>
  <c r="E626" i="4"/>
  <c r="G625" i="4"/>
  <c r="M625" i="4" s="1"/>
  <c r="E625" i="4"/>
  <c r="G624" i="4"/>
  <c r="M624" i="4" s="1"/>
  <c r="E624" i="4"/>
  <c r="G623" i="4"/>
  <c r="M623" i="4" s="1"/>
  <c r="E623" i="4"/>
  <c r="G622" i="4"/>
  <c r="M622" i="4" s="1"/>
  <c r="E622" i="4"/>
  <c r="G621" i="4"/>
  <c r="M621" i="4" s="1"/>
  <c r="E621" i="4"/>
  <c r="G620" i="4"/>
  <c r="M620" i="4" s="1"/>
  <c r="E620" i="4"/>
  <c r="G619" i="4"/>
  <c r="M619" i="4" s="1"/>
  <c r="E619" i="4"/>
  <c r="G618" i="4"/>
  <c r="M618" i="4" s="1"/>
  <c r="E618" i="4"/>
  <c r="G617" i="4"/>
  <c r="M617" i="4" s="1"/>
  <c r="E617" i="4"/>
  <c r="G616" i="4"/>
  <c r="M616" i="4" s="1"/>
  <c r="E616" i="4"/>
  <c r="G615" i="4"/>
  <c r="M615" i="4" s="1"/>
  <c r="E615" i="4"/>
  <c r="G614" i="4"/>
  <c r="M614" i="4" s="1"/>
  <c r="E614" i="4"/>
  <c r="G613" i="4"/>
  <c r="M613" i="4" s="1"/>
  <c r="E613" i="4"/>
  <c r="G612" i="4"/>
  <c r="M612" i="4" s="1"/>
  <c r="E612" i="4"/>
  <c r="E611" i="4"/>
  <c r="G605" i="4"/>
  <c r="M605" i="4" s="1"/>
  <c r="E605" i="4"/>
  <c r="D605" i="4" s="1"/>
  <c r="G604" i="4"/>
  <c r="M604" i="4" s="1"/>
  <c r="E604" i="4"/>
  <c r="D604" i="4" s="1"/>
  <c r="G603" i="4"/>
  <c r="M603" i="4" s="1"/>
  <c r="E603" i="4"/>
  <c r="G602" i="4"/>
  <c r="M602" i="4" s="1"/>
  <c r="E602" i="4"/>
  <c r="D602" i="4"/>
  <c r="G601" i="4"/>
  <c r="M601" i="4" s="1"/>
  <c r="E601" i="4"/>
  <c r="D601" i="4" s="1"/>
  <c r="G600" i="4"/>
  <c r="M600" i="4" s="1"/>
  <c r="E600" i="4"/>
  <c r="D600" i="4" s="1"/>
  <c r="G599" i="4"/>
  <c r="M599" i="4" s="1"/>
  <c r="E599" i="4"/>
  <c r="G598" i="4"/>
  <c r="M598" i="4" s="1"/>
  <c r="E598" i="4"/>
  <c r="G597" i="4"/>
  <c r="M597" i="4" s="1"/>
  <c r="E597" i="4"/>
  <c r="D597" i="4" s="1"/>
  <c r="G596" i="4"/>
  <c r="M596" i="4" s="1"/>
  <c r="E596" i="4"/>
  <c r="D596" i="4" s="1"/>
  <c r="G595" i="4"/>
  <c r="M595" i="4" s="1"/>
  <c r="E595" i="4"/>
  <c r="G594" i="4"/>
  <c r="M594" i="4" s="1"/>
  <c r="E594" i="4"/>
  <c r="G593" i="4"/>
  <c r="M593" i="4" s="1"/>
  <c r="E593" i="4"/>
  <c r="D593" i="4" s="1"/>
  <c r="G592" i="4"/>
  <c r="M592" i="4" s="1"/>
  <c r="E592" i="4"/>
  <c r="D592" i="4" s="1"/>
  <c r="G591" i="4"/>
  <c r="M591" i="4" s="1"/>
  <c r="E591" i="4"/>
  <c r="G590" i="4"/>
  <c r="M590" i="4" s="1"/>
  <c r="E590" i="4"/>
  <c r="D590" i="4"/>
  <c r="G589" i="4"/>
  <c r="M589" i="4" s="1"/>
  <c r="E589" i="4"/>
  <c r="D589" i="4" s="1"/>
  <c r="G588" i="4"/>
  <c r="M588" i="4" s="1"/>
  <c r="E588" i="4"/>
  <c r="D588" i="4" s="1"/>
  <c r="G587" i="4"/>
  <c r="M587" i="4" s="1"/>
  <c r="E587" i="4"/>
  <c r="G586" i="4"/>
  <c r="M586" i="4" s="1"/>
  <c r="E586" i="4"/>
  <c r="D586" i="4"/>
  <c r="G585" i="4"/>
  <c r="M585" i="4" s="1"/>
  <c r="E585" i="4"/>
  <c r="D585" i="4" s="1"/>
  <c r="G584" i="4"/>
  <c r="M584" i="4" s="1"/>
  <c r="E584" i="4"/>
  <c r="D584" i="4" s="1"/>
  <c r="G583" i="4"/>
  <c r="M583" i="4" s="1"/>
  <c r="E583" i="4"/>
  <c r="G582" i="4"/>
  <c r="M582" i="4" s="1"/>
  <c r="E582" i="4"/>
  <c r="G581" i="4"/>
  <c r="M581" i="4" s="1"/>
  <c r="E581" i="4"/>
  <c r="D581" i="4" s="1"/>
  <c r="G580" i="4"/>
  <c r="M580" i="4" s="1"/>
  <c r="E580" i="4"/>
  <c r="D580" i="4" s="1"/>
  <c r="G579" i="4"/>
  <c r="M579" i="4" s="1"/>
  <c r="E579" i="4"/>
  <c r="G578" i="4"/>
  <c r="M578" i="4" s="1"/>
  <c r="E578" i="4"/>
  <c r="G577" i="4"/>
  <c r="M577" i="4" s="1"/>
  <c r="E577" i="4"/>
  <c r="D577" i="4" s="1"/>
  <c r="G576" i="4"/>
  <c r="M576" i="4" s="1"/>
  <c r="E576" i="4"/>
  <c r="D576" i="4" s="1"/>
  <c r="G575" i="4"/>
  <c r="M575" i="4" s="1"/>
  <c r="E575" i="4"/>
  <c r="G574" i="4"/>
  <c r="M574" i="4" s="1"/>
  <c r="E574" i="4"/>
  <c r="D574" i="4"/>
  <c r="G573" i="4"/>
  <c r="M573" i="4" s="1"/>
  <c r="E573" i="4"/>
  <c r="D573" i="4" s="1"/>
  <c r="G572" i="4"/>
  <c r="M572" i="4" s="1"/>
  <c r="E572" i="4"/>
  <c r="D572" i="4" s="1"/>
  <c r="G571" i="4"/>
  <c r="M571" i="4" s="1"/>
  <c r="E571" i="4"/>
  <c r="E570" i="4"/>
  <c r="E569" i="4"/>
  <c r="G568" i="4"/>
  <c r="M568" i="4" s="1"/>
  <c r="E568" i="4"/>
  <c r="G567" i="4"/>
  <c r="M567" i="4" s="1"/>
  <c r="E567" i="4"/>
  <c r="D567" i="4" s="1"/>
  <c r="G566" i="4"/>
  <c r="M566" i="4" s="1"/>
  <c r="E566" i="4"/>
  <c r="D566" i="4" s="1"/>
  <c r="G565" i="4"/>
  <c r="M565" i="4" s="1"/>
  <c r="E565" i="4"/>
  <c r="G564" i="4"/>
  <c r="M564" i="4" s="1"/>
  <c r="E564" i="4"/>
  <c r="D564" i="4"/>
  <c r="G563" i="4"/>
  <c r="M563" i="4" s="1"/>
  <c r="E563" i="4"/>
  <c r="D563" i="4" s="1"/>
  <c r="G562" i="4"/>
  <c r="M562" i="4" s="1"/>
  <c r="E562" i="4"/>
  <c r="D562" i="4" s="1"/>
  <c r="G561" i="4"/>
  <c r="M561" i="4" s="1"/>
  <c r="E561" i="4"/>
  <c r="G560" i="4"/>
  <c r="M560" i="4" s="1"/>
  <c r="E560" i="4"/>
  <c r="D560" i="4"/>
  <c r="G559" i="4"/>
  <c r="M559" i="4" s="1"/>
  <c r="E559" i="4"/>
  <c r="D559" i="4" s="1"/>
  <c r="G558" i="4"/>
  <c r="M558" i="4" s="1"/>
  <c r="E558" i="4"/>
  <c r="D558" i="4" s="1"/>
  <c r="G557" i="4"/>
  <c r="M557" i="4" s="1"/>
  <c r="E557" i="4"/>
  <c r="G556" i="4"/>
  <c r="M556" i="4" s="1"/>
  <c r="E556" i="4"/>
  <c r="G555" i="4"/>
  <c r="M555" i="4" s="1"/>
  <c r="E555" i="4"/>
  <c r="D555" i="4" s="1"/>
  <c r="G554" i="4"/>
  <c r="M554" i="4" s="1"/>
  <c r="E554" i="4"/>
  <c r="D554" i="4" s="1"/>
  <c r="G553" i="4"/>
  <c r="M553" i="4" s="1"/>
  <c r="E553" i="4"/>
  <c r="G552" i="4"/>
  <c r="M552" i="4" s="1"/>
  <c r="E552" i="4"/>
  <c r="G551" i="4"/>
  <c r="M551" i="4" s="1"/>
  <c r="E551" i="4"/>
  <c r="D551" i="4" s="1"/>
  <c r="G550" i="4"/>
  <c r="M550" i="4" s="1"/>
  <c r="E550" i="4"/>
  <c r="D550" i="4" s="1"/>
  <c r="G549" i="4"/>
  <c r="M549" i="4" s="1"/>
  <c r="E549" i="4"/>
  <c r="G548" i="4"/>
  <c r="M548" i="4" s="1"/>
  <c r="E548" i="4"/>
  <c r="D548" i="4"/>
  <c r="G547" i="4"/>
  <c r="M547" i="4" s="1"/>
  <c r="E547" i="4"/>
  <c r="D547" i="4" s="1"/>
  <c r="G546" i="4"/>
  <c r="M546" i="4" s="1"/>
  <c r="E546" i="4"/>
  <c r="D546" i="4" s="1"/>
  <c r="G545" i="4"/>
  <c r="M545" i="4" s="1"/>
  <c r="E545" i="4"/>
  <c r="G544" i="4"/>
  <c r="M544" i="4" s="1"/>
  <c r="E544" i="4"/>
  <c r="D544" i="4"/>
  <c r="G543" i="4"/>
  <c r="M543" i="4" s="1"/>
  <c r="E543" i="4"/>
  <c r="D543" i="4" s="1"/>
  <c r="G542" i="4"/>
  <c r="M542" i="4" s="1"/>
  <c r="E542" i="4"/>
  <c r="D542" i="4" s="1"/>
  <c r="G541" i="4"/>
  <c r="M541" i="4" s="1"/>
  <c r="E541" i="4"/>
  <c r="G540" i="4"/>
  <c r="M540" i="4" s="1"/>
  <c r="E540" i="4"/>
  <c r="G539" i="4"/>
  <c r="M539" i="4" s="1"/>
  <c r="E539" i="4"/>
  <c r="D539" i="4" s="1"/>
  <c r="G538" i="4"/>
  <c r="M538" i="4" s="1"/>
  <c r="E538" i="4"/>
  <c r="D538" i="4" s="1"/>
  <c r="G537" i="4"/>
  <c r="M537" i="4" s="1"/>
  <c r="E537" i="4"/>
  <c r="G536" i="4"/>
  <c r="M536" i="4" s="1"/>
  <c r="E536" i="4"/>
  <c r="E535" i="4"/>
  <c r="G534" i="4"/>
  <c r="M534" i="4" s="1"/>
  <c r="E534" i="4"/>
  <c r="G533" i="4"/>
  <c r="M533" i="4" s="1"/>
  <c r="E533" i="4"/>
  <c r="G532" i="4"/>
  <c r="M532" i="4" s="1"/>
  <c r="E532" i="4"/>
  <c r="G531" i="4"/>
  <c r="M531" i="4" s="1"/>
  <c r="E531" i="4"/>
  <c r="G530" i="4"/>
  <c r="M530" i="4" s="1"/>
  <c r="E530" i="4"/>
  <c r="G529" i="4"/>
  <c r="M529" i="4" s="1"/>
  <c r="E529" i="4"/>
  <c r="G528" i="4"/>
  <c r="M528" i="4" s="1"/>
  <c r="E528" i="4"/>
  <c r="G527" i="4"/>
  <c r="M527" i="4" s="1"/>
  <c r="E527" i="4"/>
  <c r="G526" i="4"/>
  <c r="M526" i="4" s="1"/>
  <c r="E526" i="4"/>
  <c r="G525" i="4"/>
  <c r="M525" i="4" s="1"/>
  <c r="E525" i="4"/>
  <c r="G524" i="4"/>
  <c r="M524" i="4" s="1"/>
  <c r="E524" i="4"/>
  <c r="G523" i="4"/>
  <c r="M523" i="4" s="1"/>
  <c r="E523" i="4"/>
  <c r="G522" i="4"/>
  <c r="M522" i="4" s="1"/>
  <c r="E522" i="4"/>
  <c r="G521" i="4"/>
  <c r="M521" i="4" s="1"/>
  <c r="E521" i="4"/>
  <c r="G520" i="4"/>
  <c r="M520" i="4" s="1"/>
  <c r="E520" i="4"/>
  <c r="G519" i="4"/>
  <c r="M519" i="4" s="1"/>
  <c r="E519" i="4"/>
  <c r="G518" i="4"/>
  <c r="M518" i="4" s="1"/>
  <c r="E518" i="4"/>
  <c r="G517" i="4"/>
  <c r="M517" i="4" s="1"/>
  <c r="E517" i="4"/>
  <c r="G516" i="4"/>
  <c r="M516" i="4" s="1"/>
  <c r="E516" i="4"/>
  <c r="G515" i="4"/>
  <c r="M515" i="4" s="1"/>
  <c r="E515" i="4"/>
  <c r="G514" i="4"/>
  <c r="M514" i="4" s="1"/>
  <c r="E514" i="4"/>
  <c r="G513" i="4"/>
  <c r="M513" i="4" s="1"/>
  <c r="E513" i="4"/>
  <c r="G512" i="4"/>
  <c r="M512" i="4" s="1"/>
  <c r="E512" i="4"/>
  <c r="G511" i="4"/>
  <c r="M511" i="4" s="1"/>
  <c r="E511" i="4"/>
  <c r="G510" i="4"/>
  <c r="M510" i="4" s="1"/>
  <c r="E510" i="4"/>
  <c r="G509" i="4"/>
  <c r="M509" i="4" s="1"/>
  <c r="E509" i="4"/>
  <c r="G508" i="4"/>
  <c r="M508" i="4" s="1"/>
  <c r="E508" i="4"/>
  <c r="G507" i="4"/>
  <c r="M507" i="4" s="1"/>
  <c r="E507" i="4"/>
  <c r="G506" i="4"/>
  <c r="M506" i="4" s="1"/>
  <c r="E506" i="4"/>
  <c r="G505" i="4"/>
  <c r="M505" i="4" s="1"/>
  <c r="E505" i="4"/>
  <c r="G504" i="4"/>
  <c r="M504" i="4" s="1"/>
  <c r="E504" i="4"/>
  <c r="G503" i="4"/>
  <c r="M503" i="4" s="1"/>
  <c r="E503" i="4"/>
  <c r="G502" i="4"/>
  <c r="M502" i="4" s="1"/>
  <c r="E502" i="4"/>
  <c r="G501" i="4"/>
  <c r="M501" i="4" s="1"/>
  <c r="E501" i="4"/>
  <c r="G500" i="4"/>
  <c r="M500" i="4" s="1"/>
  <c r="E500" i="4"/>
  <c r="G499" i="4"/>
  <c r="M499" i="4" s="1"/>
  <c r="E499" i="4"/>
  <c r="G498" i="4"/>
  <c r="M498" i="4" s="1"/>
  <c r="E498" i="4"/>
  <c r="G497" i="4"/>
  <c r="M497" i="4" s="1"/>
  <c r="E497" i="4"/>
  <c r="G496" i="4"/>
  <c r="M496" i="4" s="1"/>
  <c r="E496" i="4"/>
  <c r="G495" i="4"/>
  <c r="M495" i="4" s="1"/>
  <c r="E495" i="4"/>
  <c r="G494" i="4"/>
  <c r="M494" i="4" s="1"/>
  <c r="E494" i="4"/>
  <c r="G493" i="4"/>
  <c r="M493" i="4" s="1"/>
  <c r="E493" i="4"/>
  <c r="G492" i="4"/>
  <c r="M492" i="4" s="1"/>
  <c r="E492" i="4"/>
  <c r="G491" i="4"/>
  <c r="M491" i="4" s="1"/>
  <c r="E491" i="4"/>
  <c r="G490" i="4"/>
  <c r="M490" i="4" s="1"/>
  <c r="E490" i="4"/>
  <c r="E489" i="4"/>
  <c r="G486" i="4"/>
  <c r="M486" i="4" s="1"/>
  <c r="E486" i="4"/>
  <c r="D486" i="4" s="1"/>
  <c r="G485" i="4"/>
  <c r="M485" i="4" s="1"/>
  <c r="E485" i="4"/>
  <c r="G484" i="4"/>
  <c r="M484" i="4" s="1"/>
  <c r="E484" i="4"/>
  <c r="G483" i="4"/>
  <c r="M483" i="4" s="1"/>
  <c r="E483" i="4"/>
  <c r="D483" i="4" s="1"/>
  <c r="G482" i="4"/>
  <c r="M482" i="4" s="1"/>
  <c r="E482" i="4"/>
  <c r="D482" i="4" s="1"/>
  <c r="G481" i="4"/>
  <c r="M481" i="4" s="1"/>
  <c r="E481" i="4"/>
  <c r="G480" i="4"/>
  <c r="M480" i="4" s="1"/>
  <c r="E480" i="4"/>
  <c r="G479" i="4"/>
  <c r="M479" i="4" s="1"/>
  <c r="E479" i="4"/>
  <c r="D479" i="4" s="1"/>
  <c r="G478" i="4"/>
  <c r="M478" i="4" s="1"/>
  <c r="E478" i="4"/>
  <c r="D478" i="4" s="1"/>
  <c r="G477" i="4"/>
  <c r="M477" i="4" s="1"/>
  <c r="E477" i="4"/>
  <c r="G476" i="4"/>
  <c r="M476" i="4" s="1"/>
  <c r="E476" i="4"/>
  <c r="D476" i="4"/>
  <c r="G475" i="4"/>
  <c r="M475" i="4" s="1"/>
  <c r="E475" i="4"/>
  <c r="D475" i="4" s="1"/>
  <c r="G474" i="4"/>
  <c r="M474" i="4" s="1"/>
  <c r="E474" i="4"/>
  <c r="D474" i="4" s="1"/>
  <c r="E473" i="4"/>
  <c r="G472" i="4"/>
  <c r="M472" i="4" s="1"/>
  <c r="E472" i="4"/>
  <c r="D472" i="4" s="1"/>
  <c r="G471" i="4"/>
  <c r="M471" i="4" s="1"/>
  <c r="E471" i="4"/>
  <c r="G470" i="4"/>
  <c r="M470" i="4" s="1"/>
  <c r="E470" i="4"/>
  <c r="D470" i="4" s="1"/>
  <c r="G469" i="4"/>
  <c r="M469" i="4" s="1"/>
  <c r="E469" i="4"/>
  <c r="G468" i="4"/>
  <c r="M468" i="4" s="1"/>
  <c r="E468" i="4"/>
  <c r="D468" i="4" s="1"/>
  <c r="G467" i="4"/>
  <c r="M467" i="4" s="1"/>
  <c r="E467" i="4"/>
  <c r="G466" i="4"/>
  <c r="M466" i="4" s="1"/>
  <c r="E466" i="4"/>
  <c r="D466" i="4" s="1"/>
  <c r="G465" i="4"/>
  <c r="M465" i="4" s="1"/>
  <c r="E465" i="4"/>
  <c r="G464" i="4"/>
  <c r="M464" i="4" s="1"/>
  <c r="E464" i="4"/>
  <c r="D464" i="4" s="1"/>
  <c r="G463" i="4"/>
  <c r="M463" i="4" s="1"/>
  <c r="E463" i="4"/>
  <c r="G462" i="4"/>
  <c r="M462" i="4" s="1"/>
  <c r="E462" i="4"/>
  <c r="D462" i="4" s="1"/>
  <c r="G461" i="4"/>
  <c r="M461" i="4" s="1"/>
  <c r="E461" i="4"/>
  <c r="G460" i="4"/>
  <c r="M460" i="4" s="1"/>
  <c r="E460" i="4"/>
  <c r="D460" i="4" s="1"/>
  <c r="G459" i="4"/>
  <c r="M459" i="4" s="1"/>
  <c r="E459" i="4"/>
  <c r="G458" i="4"/>
  <c r="M458" i="4" s="1"/>
  <c r="E458" i="4"/>
  <c r="D458" i="4" s="1"/>
  <c r="G457" i="4"/>
  <c r="M457" i="4" s="1"/>
  <c r="E457" i="4"/>
  <c r="G456" i="4"/>
  <c r="M456" i="4" s="1"/>
  <c r="E456" i="4"/>
  <c r="D456" i="4" s="1"/>
  <c r="G455" i="4"/>
  <c r="M455" i="4" s="1"/>
  <c r="E455" i="4"/>
  <c r="G454" i="4"/>
  <c r="M454" i="4" s="1"/>
  <c r="E454" i="4"/>
  <c r="D454" i="4" s="1"/>
  <c r="G453" i="4"/>
  <c r="M453" i="4" s="1"/>
  <c r="E453" i="4"/>
  <c r="G452" i="4"/>
  <c r="M452" i="4" s="1"/>
  <c r="E452" i="4"/>
  <c r="D452" i="4" s="1"/>
  <c r="G451" i="4"/>
  <c r="M451" i="4" s="1"/>
  <c r="E451" i="4"/>
  <c r="G450" i="4"/>
  <c r="M450" i="4" s="1"/>
  <c r="E450" i="4"/>
  <c r="D450" i="4" s="1"/>
  <c r="G449" i="4"/>
  <c r="M449" i="4" s="1"/>
  <c r="E449" i="4"/>
  <c r="G448" i="4"/>
  <c r="M448" i="4" s="1"/>
  <c r="E448" i="4"/>
  <c r="D448" i="4" s="1"/>
  <c r="G447" i="4"/>
  <c r="M447" i="4" s="1"/>
  <c r="E447" i="4"/>
  <c r="G446" i="4"/>
  <c r="M446" i="4" s="1"/>
  <c r="E446" i="4"/>
  <c r="D446" i="4" s="1"/>
  <c r="G445" i="4"/>
  <c r="M445" i="4" s="1"/>
  <c r="E445" i="4"/>
  <c r="G444" i="4"/>
  <c r="M444" i="4" s="1"/>
  <c r="E444" i="4"/>
  <c r="D444" i="4" s="1"/>
  <c r="G443" i="4"/>
  <c r="M443" i="4" s="1"/>
  <c r="E443" i="4"/>
  <c r="E442" i="4"/>
  <c r="G430" i="4"/>
  <c r="M430" i="4" s="1"/>
  <c r="E430" i="4"/>
  <c r="G429" i="4"/>
  <c r="M429" i="4" s="1"/>
  <c r="E429" i="4"/>
  <c r="G428" i="4"/>
  <c r="M428" i="4" s="1"/>
  <c r="E428" i="4"/>
  <c r="D428" i="4" s="1"/>
  <c r="G427" i="4"/>
  <c r="M427" i="4" s="1"/>
  <c r="E427" i="4"/>
  <c r="D427" i="4" s="1"/>
  <c r="G426" i="4"/>
  <c r="M426" i="4" s="1"/>
  <c r="E426" i="4"/>
  <c r="G425" i="4"/>
  <c r="M425" i="4" s="1"/>
  <c r="E425" i="4"/>
  <c r="D425" i="4"/>
  <c r="G424" i="4"/>
  <c r="M424" i="4" s="1"/>
  <c r="E424" i="4"/>
  <c r="D424" i="4" s="1"/>
  <c r="G423" i="4"/>
  <c r="M423" i="4" s="1"/>
  <c r="E423" i="4"/>
  <c r="D423" i="4" s="1"/>
  <c r="G422" i="4"/>
  <c r="M422" i="4" s="1"/>
  <c r="E422" i="4"/>
  <c r="D422" i="4" s="1"/>
  <c r="G421" i="4"/>
  <c r="M421" i="4" s="1"/>
  <c r="E421" i="4"/>
  <c r="G420" i="4"/>
  <c r="M420" i="4" s="1"/>
  <c r="E420" i="4"/>
  <c r="G419" i="4"/>
  <c r="M419" i="4" s="1"/>
  <c r="E419" i="4"/>
  <c r="D419" i="4"/>
  <c r="G418" i="4"/>
  <c r="M418" i="4" s="1"/>
  <c r="E418" i="4"/>
  <c r="G417" i="4"/>
  <c r="M417" i="4" s="1"/>
  <c r="E417" i="4"/>
  <c r="D417" i="4" s="1"/>
  <c r="G416" i="4"/>
  <c r="M416" i="4" s="1"/>
  <c r="E416" i="4"/>
  <c r="D416" i="4" s="1"/>
  <c r="G415" i="4"/>
  <c r="M415" i="4" s="1"/>
  <c r="E415" i="4"/>
  <c r="G414" i="4"/>
  <c r="M414" i="4" s="1"/>
  <c r="E414" i="4"/>
  <c r="G413" i="4"/>
  <c r="M413" i="4" s="1"/>
  <c r="E413" i="4"/>
  <c r="D413" i="4"/>
  <c r="G412" i="4"/>
  <c r="M412" i="4" s="1"/>
  <c r="E412" i="4"/>
  <c r="D412" i="4" s="1"/>
  <c r="G411" i="4"/>
  <c r="M411" i="4" s="1"/>
  <c r="E411" i="4"/>
  <c r="D411" i="4" s="1"/>
  <c r="G410" i="4"/>
  <c r="M410" i="4" s="1"/>
  <c r="E410" i="4"/>
  <c r="G409" i="4"/>
  <c r="M409" i="4" s="1"/>
  <c r="E409" i="4"/>
  <c r="G408" i="4"/>
  <c r="M408" i="4" s="1"/>
  <c r="E408" i="4"/>
  <c r="D408" i="4" s="1"/>
  <c r="G407" i="4"/>
  <c r="M407" i="4" s="1"/>
  <c r="E407" i="4"/>
  <c r="D407" i="4" s="1"/>
  <c r="G406" i="4"/>
  <c r="M406" i="4" s="1"/>
  <c r="E406" i="4"/>
  <c r="D406" i="4" s="1"/>
  <c r="G405" i="4"/>
  <c r="M405" i="4" s="1"/>
  <c r="E405" i="4"/>
  <c r="D405" i="4"/>
  <c r="G404" i="4"/>
  <c r="M404" i="4" s="1"/>
  <c r="E404" i="4"/>
  <c r="G403" i="4"/>
  <c r="M403" i="4" s="1"/>
  <c r="E403" i="4"/>
  <c r="D403" i="4"/>
  <c r="G402" i="4"/>
  <c r="M402" i="4" s="1"/>
  <c r="E402" i="4"/>
  <c r="G401" i="4"/>
  <c r="M401" i="4" s="1"/>
  <c r="E401" i="4"/>
  <c r="D401" i="4" s="1"/>
  <c r="G400" i="4"/>
  <c r="M400" i="4" s="1"/>
  <c r="E400" i="4"/>
  <c r="D400" i="4" s="1"/>
  <c r="G399" i="4"/>
  <c r="M399" i="4" s="1"/>
  <c r="E399" i="4"/>
  <c r="G398" i="4"/>
  <c r="M398" i="4" s="1"/>
  <c r="E398" i="4"/>
  <c r="G397" i="4"/>
  <c r="M397" i="4" s="1"/>
  <c r="E397" i="4"/>
  <c r="G396" i="4"/>
  <c r="M396" i="4" s="1"/>
  <c r="E396" i="4"/>
  <c r="D396" i="4" s="1"/>
  <c r="G395" i="4"/>
  <c r="M395" i="4" s="1"/>
  <c r="E395" i="4"/>
  <c r="D395" i="4" s="1"/>
  <c r="G394" i="4"/>
  <c r="M394" i="4" s="1"/>
  <c r="E394" i="4"/>
  <c r="G393" i="4"/>
  <c r="M393" i="4" s="1"/>
  <c r="E393" i="4"/>
  <c r="D393" i="4"/>
  <c r="G392" i="4"/>
  <c r="M392" i="4" s="1"/>
  <c r="E392" i="4"/>
  <c r="D392" i="4" s="1"/>
  <c r="G391" i="4"/>
  <c r="M391" i="4" s="1"/>
  <c r="E391" i="4"/>
  <c r="D391" i="4" s="1"/>
  <c r="G390" i="4"/>
  <c r="M390" i="4" s="1"/>
  <c r="E390" i="4"/>
  <c r="D390" i="4" s="1"/>
  <c r="G389" i="4"/>
  <c r="M389" i="4" s="1"/>
  <c r="E389" i="4"/>
  <c r="G388" i="4"/>
  <c r="M388" i="4" s="1"/>
  <c r="E388" i="4"/>
  <c r="G387" i="4"/>
  <c r="M387" i="4" s="1"/>
  <c r="E387" i="4"/>
  <c r="D387" i="4"/>
  <c r="G386" i="4"/>
  <c r="M386" i="4" s="1"/>
  <c r="E386" i="4"/>
  <c r="G385" i="4"/>
  <c r="M385" i="4" s="1"/>
  <c r="E385" i="4"/>
  <c r="D385" i="4" s="1"/>
  <c r="G384" i="4"/>
  <c r="M384" i="4" s="1"/>
  <c r="E384" i="4"/>
  <c r="D384" i="4" s="1"/>
  <c r="G383" i="4"/>
  <c r="M383" i="4" s="1"/>
  <c r="E383" i="4"/>
  <c r="G382" i="4"/>
  <c r="M382" i="4" s="1"/>
  <c r="E382" i="4"/>
  <c r="G381" i="4"/>
  <c r="M381" i="4" s="1"/>
  <c r="E381" i="4"/>
  <c r="D381" i="4"/>
  <c r="G380" i="4"/>
  <c r="M380" i="4" s="1"/>
  <c r="E380" i="4"/>
  <c r="D380" i="4" s="1"/>
  <c r="G379" i="4"/>
  <c r="M379" i="4" s="1"/>
  <c r="E379" i="4"/>
  <c r="D379" i="4" s="1"/>
  <c r="G378" i="4"/>
  <c r="M378" i="4" s="1"/>
  <c r="E378" i="4"/>
  <c r="G377" i="4"/>
  <c r="M377" i="4" s="1"/>
  <c r="E377" i="4"/>
  <c r="G376" i="4"/>
  <c r="M376" i="4" s="1"/>
  <c r="E376" i="4"/>
  <c r="D376" i="4" s="1"/>
  <c r="G375" i="4"/>
  <c r="M375" i="4" s="1"/>
  <c r="E375" i="4"/>
  <c r="D375" i="4" s="1"/>
  <c r="G374" i="4"/>
  <c r="M374" i="4" s="1"/>
  <c r="E374" i="4"/>
  <c r="D374" i="4" s="1"/>
  <c r="G373" i="4"/>
  <c r="M373" i="4" s="1"/>
  <c r="E373" i="4"/>
  <c r="D373" i="4"/>
  <c r="G372" i="4"/>
  <c r="M372" i="4" s="1"/>
  <c r="E372" i="4"/>
  <c r="G371" i="4"/>
  <c r="M371" i="4" s="1"/>
  <c r="E371" i="4"/>
  <c r="D371" i="4"/>
  <c r="G370" i="4"/>
  <c r="M370" i="4" s="1"/>
  <c r="E370" i="4"/>
  <c r="G369" i="4"/>
  <c r="M369" i="4" s="1"/>
  <c r="E369" i="4"/>
  <c r="D369" i="4" s="1"/>
  <c r="G368" i="4"/>
  <c r="M368" i="4" s="1"/>
  <c r="E368" i="4"/>
  <c r="G367" i="4"/>
  <c r="M367" i="4" s="1"/>
  <c r="E367" i="4"/>
  <c r="G366" i="4"/>
  <c r="M366" i="4" s="1"/>
  <c r="E366" i="4"/>
  <c r="D366" i="4" s="1"/>
  <c r="G365" i="4"/>
  <c r="M365" i="4" s="1"/>
  <c r="E365" i="4"/>
  <c r="D365" i="4" s="1"/>
  <c r="G364" i="4"/>
  <c r="M364" i="4" s="1"/>
  <c r="E364" i="4"/>
  <c r="G363" i="4"/>
  <c r="M363" i="4" s="1"/>
  <c r="E363" i="4"/>
  <c r="D363" i="4"/>
  <c r="G362" i="4"/>
  <c r="M362" i="4" s="1"/>
  <c r="E362" i="4"/>
  <c r="D362" i="4" s="1"/>
  <c r="G361" i="4"/>
  <c r="M361" i="4" s="1"/>
  <c r="E361" i="4"/>
  <c r="D361" i="4" s="1"/>
  <c r="G360" i="4"/>
  <c r="M360" i="4" s="1"/>
  <c r="E360" i="4"/>
  <c r="G359" i="4"/>
  <c r="M359" i="4" s="1"/>
  <c r="E359" i="4"/>
  <c r="G358" i="4"/>
  <c r="M358" i="4" s="1"/>
  <c r="E358" i="4"/>
  <c r="D358" i="4" s="1"/>
  <c r="G357" i="4"/>
  <c r="M357" i="4" s="1"/>
  <c r="E357" i="4"/>
  <c r="D357" i="4" s="1"/>
  <c r="G356" i="4"/>
  <c r="M356" i="4" s="1"/>
  <c r="E356" i="4"/>
  <c r="G355" i="4"/>
  <c r="M355" i="4" s="1"/>
  <c r="E355" i="4"/>
  <c r="D355" i="4"/>
  <c r="G354" i="4"/>
  <c r="M354" i="4" s="1"/>
  <c r="E354" i="4"/>
  <c r="D354" i="4" s="1"/>
  <c r="G353" i="4"/>
  <c r="M353" i="4" s="1"/>
  <c r="E353" i="4"/>
  <c r="D353" i="4" s="1"/>
  <c r="G352" i="4"/>
  <c r="M352" i="4" s="1"/>
  <c r="E352" i="4"/>
  <c r="G351" i="4"/>
  <c r="M351" i="4" s="1"/>
  <c r="E351" i="4"/>
  <c r="G350" i="4"/>
  <c r="M350" i="4" s="1"/>
  <c r="E350" i="4"/>
  <c r="D350" i="4" s="1"/>
  <c r="G349" i="4"/>
  <c r="M349" i="4" s="1"/>
  <c r="E349" i="4"/>
  <c r="D349" i="4" s="1"/>
  <c r="G348" i="4"/>
  <c r="M348" i="4" s="1"/>
  <c r="E348" i="4"/>
  <c r="G347" i="4"/>
  <c r="M347" i="4" s="1"/>
  <c r="E347" i="4"/>
  <c r="D347" i="4"/>
  <c r="G346" i="4"/>
  <c r="M346" i="4" s="1"/>
  <c r="E346" i="4"/>
  <c r="D346" i="4" s="1"/>
  <c r="G345" i="4"/>
  <c r="M345" i="4" s="1"/>
  <c r="E345" i="4"/>
  <c r="D345" i="4" s="1"/>
  <c r="G344" i="4"/>
  <c r="M344" i="4" s="1"/>
  <c r="E344" i="4"/>
  <c r="G343" i="4"/>
  <c r="M343" i="4" s="1"/>
  <c r="E343" i="4"/>
  <c r="G339" i="4"/>
  <c r="M339" i="4" s="1"/>
  <c r="E339" i="4"/>
  <c r="D339" i="4" s="1"/>
  <c r="G338" i="4"/>
  <c r="M338" i="4" s="1"/>
  <c r="E338" i="4"/>
  <c r="D338" i="4" s="1"/>
  <c r="G337" i="4"/>
  <c r="M337" i="4" s="1"/>
  <c r="E337" i="4"/>
  <c r="G336" i="4"/>
  <c r="M336" i="4" s="1"/>
  <c r="E336" i="4"/>
  <c r="D336" i="4"/>
  <c r="G335" i="4"/>
  <c r="M335" i="4" s="1"/>
  <c r="E335" i="4"/>
  <c r="D335" i="4" s="1"/>
  <c r="G334" i="4"/>
  <c r="M334" i="4" s="1"/>
  <c r="E334" i="4"/>
  <c r="D334" i="4" s="1"/>
  <c r="G333" i="4"/>
  <c r="M333" i="4" s="1"/>
  <c r="E333" i="4"/>
  <c r="G332" i="4"/>
  <c r="M332" i="4" s="1"/>
  <c r="E332" i="4"/>
  <c r="G331" i="4"/>
  <c r="M331" i="4" s="1"/>
  <c r="E331" i="4"/>
  <c r="D331" i="4" s="1"/>
  <c r="G330" i="4"/>
  <c r="M330" i="4" s="1"/>
  <c r="E330" i="4"/>
  <c r="D330" i="4" s="1"/>
  <c r="G329" i="4"/>
  <c r="M329" i="4" s="1"/>
  <c r="E329" i="4"/>
  <c r="G328" i="4"/>
  <c r="M328" i="4" s="1"/>
  <c r="E328" i="4"/>
  <c r="D328" i="4"/>
  <c r="G327" i="4"/>
  <c r="M327" i="4" s="1"/>
  <c r="E327" i="4"/>
  <c r="D327" i="4" s="1"/>
  <c r="G326" i="4"/>
  <c r="M326" i="4" s="1"/>
  <c r="E326" i="4"/>
  <c r="D326" i="4" s="1"/>
  <c r="G325" i="4"/>
  <c r="M325" i="4" s="1"/>
  <c r="E325" i="4"/>
  <c r="G324" i="4"/>
  <c r="M324" i="4" s="1"/>
  <c r="E324" i="4"/>
  <c r="G323" i="4"/>
  <c r="M323" i="4" s="1"/>
  <c r="E323" i="4"/>
  <c r="D323" i="4" s="1"/>
  <c r="G322" i="4"/>
  <c r="M322" i="4" s="1"/>
  <c r="E322" i="4"/>
  <c r="D322" i="4" s="1"/>
  <c r="G321" i="4"/>
  <c r="M321" i="4" s="1"/>
  <c r="E321" i="4"/>
  <c r="G320" i="4"/>
  <c r="M320" i="4" s="1"/>
  <c r="E320" i="4"/>
  <c r="D320" i="4"/>
  <c r="G319" i="4"/>
  <c r="M319" i="4" s="1"/>
  <c r="E319" i="4"/>
  <c r="D319" i="4" s="1"/>
  <c r="G318" i="4"/>
  <c r="M318" i="4" s="1"/>
  <c r="E318" i="4"/>
  <c r="D318" i="4" s="1"/>
  <c r="G317" i="4"/>
  <c r="M317" i="4" s="1"/>
  <c r="E317" i="4"/>
  <c r="E316" i="4"/>
  <c r="E315" i="4"/>
  <c r="G314" i="4"/>
  <c r="M314" i="4" s="1"/>
  <c r="E314" i="4"/>
  <c r="D314" i="4"/>
  <c r="G313" i="4"/>
  <c r="M313" i="4" s="1"/>
  <c r="E313" i="4"/>
  <c r="D313" i="4" s="1"/>
  <c r="G312" i="4"/>
  <c r="M312" i="4" s="1"/>
  <c r="E312" i="4"/>
  <c r="D312" i="4" s="1"/>
  <c r="G311" i="4"/>
  <c r="M311" i="4" s="1"/>
  <c r="E311" i="4"/>
  <c r="G310" i="4"/>
  <c r="M310" i="4" s="1"/>
  <c r="E310" i="4"/>
  <c r="G309" i="4"/>
  <c r="M309" i="4" s="1"/>
  <c r="E309" i="4"/>
  <c r="D309" i="4" s="1"/>
  <c r="G308" i="4"/>
  <c r="M308" i="4" s="1"/>
  <c r="E308" i="4"/>
  <c r="D308" i="4" s="1"/>
  <c r="G307" i="4"/>
  <c r="M307" i="4" s="1"/>
  <c r="E307" i="4"/>
  <c r="G306" i="4"/>
  <c r="M306" i="4" s="1"/>
  <c r="E306" i="4"/>
  <c r="D306" i="4"/>
  <c r="G305" i="4"/>
  <c r="M305" i="4" s="1"/>
  <c r="E305" i="4"/>
  <c r="D305" i="4" s="1"/>
  <c r="G304" i="4"/>
  <c r="M304" i="4" s="1"/>
  <c r="E304" i="4"/>
  <c r="D304" i="4" s="1"/>
  <c r="G303" i="4"/>
  <c r="M303" i="4" s="1"/>
  <c r="E303" i="4"/>
  <c r="G302" i="4"/>
  <c r="M302" i="4" s="1"/>
  <c r="E302" i="4"/>
  <c r="G301" i="4"/>
  <c r="M301" i="4" s="1"/>
  <c r="E301" i="4"/>
  <c r="D301" i="4" s="1"/>
  <c r="E300" i="4"/>
  <c r="E299" i="4"/>
  <c r="G298" i="4"/>
  <c r="M298" i="4" s="1"/>
  <c r="E298" i="4"/>
  <c r="D298" i="4" s="1"/>
  <c r="G297" i="4"/>
  <c r="M297" i="4" s="1"/>
  <c r="E297" i="4"/>
  <c r="G296" i="4"/>
  <c r="M296" i="4" s="1"/>
  <c r="E296" i="4"/>
  <c r="G295" i="4"/>
  <c r="M295" i="4" s="1"/>
  <c r="E295" i="4"/>
  <c r="D295" i="4" s="1"/>
  <c r="G294" i="4"/>
  <c r="M294" i="4" s="1"/>
  <c r="E294" i="4"/>
  <c r="D294" i="4" s="1"/>
  <c r="G293" i="4"/>
  <c r="M293" i="4" s="1"/>
  <c r="E293" i="4"/>
  <c r="G292" i="4"/>
  <c r="M292" i="4" s="1"/>
  <c r="E292" i="4"/>
  <c r="D292" i="4"/>
  <c r="G291" i="4"/>
  <c r="M291" i="4" s="1"/>
  <c r="E291" i="4"/>
  <c r="D291" i="4" s="1"/>
  <c r="G290" i="4"/>
  <c r="M290" i="4" s="1"/>
  <c r="E290" i="4"/>
  <c r="D290" i="4" s="1"/>
  <c r="G289" i="4"/>
  <c r="M289" i="4" s="1"/>
  <c r="E289" i="4"/>
  <c r="G288" i="4"/>
  <c r="M288" i="4" s="1"/>
  <c r="E288" i="4"/>
  <c r="G287" i="4"/>
  <c r="M287" i="4" s="1"/>
  <c r="E287" i="4"/>
  <c r="D287" i="4" s="1"/>
  <c r="E286" i="4"/>
  <c r="E285" i="4"/>
  <c r="G283" i="4"/>
  <c r="M283" i="4" s="1"/>
  <c r="E283" i="4"/>
  <c r="D283" i="4" s="1"/>
  <c r="G282" i="4"/>
  <c r="M282" i="4" s="1"/>
  <c r="E282" i="4"/>
  <c r="G281" i="4"/>
  <c r="M281" i="4" s="1"/>
  <c r="E281" i="4"/>
  <c r="G280" i="4"/>
  <c r="M280" i="4" s="1"/>
  <c r="E280" i="4"/>
  <c r="D280" i="4" s="1"/>
  <c r="G279" i="4"/>
  <c r="M279" i="4" s="1"/>
  <c r="E279" i="4"/>
  <c r="D279" i="4" s="1"/>
  <c r="G278" i="4"/>
  <c r="M278" i="4" s="1"/>
  <c r="E278" i="4"/>
  <c r="G277" i="4"/>
  <c r="M277" i="4" s="1"/>
  <c r="E277" i="4"/>
  <c r="D277" i="4"/>
  <c r="G276" i="4"/>
  <c r="M276" i="4" s="1"/>
  <c r="E276" i="4"/>
  <c r="D276" i="4" s="1"/>
  <c r="G275" i="4"/>
  <c r="M275" i="4" s="1"/>
  <c r="E275" i="4"/>
  <c r="D275" i="4" s="1"/>
  <c r="G274" i="4"/>
  <c r="M274" i="4" s="1"/>
  <c r="E274" i="4"/>
  <c r="G273" i="4"/>
  <c r="M273" i="4" s="1"/>
  <c r="E273" i="4"/>
  <c r="G272" i="4"/>
  <c r="M272" i="4" s="1"/>
  <c r="E272" i="4"/>
  <c r="D272" i="4" s="1"/>
  <c r="G271" i="4"/>
  <c r="M271" i="4" s="1"/>
  <c r="E271" i="4"/>
  <c r="D271" i="4" s="1"/>
  <c r="G270" i="4"/>
  <c r="M270" i="4" s="1"/>
  <c r="E270" i="4"/>
  <c r="G269" i="4"/>
  <c r="M269" i="4" s="1"/>
  <c r="E269" i="4"/>
  <c r="D269" i="4"/>
  <c r="G268" i="4"/>
  <c r="M268" i="4" s="1"/>
  <c r="E268" i="4"/>
  <c r="D268" i="4" s="1"/>
  <c r="G267" i="4"/>
  <c r="M267" i="4" s="1"/>
  <c r="E267" i="4"/>
  <c r="D267" i="4" s="1"/>
  <c r="G266" i="4"/>
  <c r="M266" i="4" s="1"/>
  <c r="E266" i="4"/>
  <c r="G265" i="4"/>
  <c r="M265" i="4" s="1"/>
  <c r="E265" i="4"/>
  <c r="G264" i="4"/>
  <c r="M264" i="4" s="1"/>
  <c r="E264" i="4"/>
  <c r="D264" i="4" s="1"/>
  <c r="G263" i="4"/>
  <c r="M263" i="4" s="1"/>
  <c r="E263" i="4"/>
  <c r="D263" i="4" s="1"/>
  <c r="G262" i="4"/>
  <c r="M262" i="4" s="1"/>
  <c r="E262" i="4"/>
  <c r="G261" i="4"/>
  <c r="M261" i="4" s="1"/>
  <c r="E261" i="4"/>
  <c r="D261" i="4"/>
  <c r="G260" i="4"/>
  <c r="M260" i="4" s="1"/>
  <c r="E260" i="4"/>
  <c r="D260" i="4" s="1"/>
  <c r="E259" i="4"/>
  <c r="E258" i="4"/>
  <c r="G257" i="4"/>
  <c r="M257" i="4" s="1"/>
  <c r="E257" i="4"/>
  <c r="D257" i="4" s="1"/>
  <c r="G256" i="4"/>
  <c r="M256" i="4" s="1"/>
  <c r="E256" i="4"/>
  <c r="G255" i="4"/>
  <c r="M255" i="4" s="1"/>
  <c r="E255" i="4"/>
  <c r="D255" i="4"/>
  <c r="G254" i="4"/>
  <c r="M254" i="4" s="1"/>
  <c r="E254" i="4"/>
  <c r="D254" i="4" s="1"/>
  <c r="G253" i="4"/>
  <c r="M253" i="4" s="1"/>
  <c r="E253" i="4"/>
  <c r="D253" i="4" s="1"/>
  <c r="G252" i="4"/>
  <c r="M252" i="4" s="1"/>
  <c r="E252" i="4"/>
  <c r="G251" i="4"/>
  <c r="M251" i="4" s="1"/>
  <c r="E251" i="4"/>
  <c r="G250" i="4"/>
  <c r="M250" i="4" s="1"/>
  <c r="E250" i="4"/>
  <c r="D250" i="4" s="1"/>
  <c r="G249" i="4"/>
  <c r="M249" i="4" s="1"/>
  <c r="E249" i="4"/>
  <c r="D249" i="4" s="1"/>
  <c r="G248" i="4"/>
  <c r="M248" i="4" s="1"/>
  <c r="E248" i="4"/>
  <c r="G247" i="4"/>
  <c r="M247" i="4" s="1"/>
  <c r="E247" i="4"/>
  <c r="D247" i="4"/>
  <c r="G246" i="4"/>
  <c r="M246" i="4" s="1"/>
  <c r="E246" i="4"/>
  <c r="D246" i="4" s="1"/>
  <c r="G245" i="4"/>
  <c r="M245" i="4" s="1"/>
  <c r="E245" i="4"/>
  <c r="D245" i="4" s="1"/>
  <c r="G244" i="4"/>
  <c r="M244" i="4" s="1"/>
  <c r="E244" i="4"/>
  <c r="G243" i="4"/>
  <c r="M243" i="4" s="1"/>
  <c r="E243" i="4"/>
  <c r="E242" i="4"/>
  <c r="E241" i="4"/>
  <c r="G240" i="4"/>
  <c r="M240" i="4" s="1"/>
  <c r="E240" i="4"/>
  <c r="D240" i="4" s="1"/>
  <c r="G239" i="4"/>
  <c r="M239" i="4" s="1"/>
  <c r="E239" i="4"/>
  <c r="D239" i="4" s="1"/>
  <c r="G238" i="4"/>
  <c r="M238" i="4" s="1"/>
  <c r="E238" i="4"/>
  <c r="G237" i="4"/>
  <c r="M237" i="4" s="1"/>
  <c r="E237" i="4"/>
  <c r="G236" i="4"/>
  <c r="M236" i="4" s="1"/>
  <c r="E236" i="4"/>
  <c r="D236" i="4" s="1"/>
  <c r="G235" i="4"/>
  <c r="M235" i="4" s="1"/>
  <c r="E235" i="4"/>
  <c r="D235" i="4" s="1"/>
  <c r="G234" i="4"/>
  <c r="M234" i="4" s="1"/>
  <c r="E234" i="4"/>
  <c r="G233" i="4"/>
  <c r="M233" i="4" s="1"/>
  <c r="E233" i="4"/>
  <c r="D233" i="4"/>
  <c r="G232" i="4"/>
  <c r="M232" i="4" s="1"/>
  <c r="E232" i="4"/>
  <c r="D232" i="4" s="1"/>
  <c r="G231" i="4"/>
  <c r="M231" i="4" s="1"/>
  <c r="E231" i="4"/>
  <c r="D231" i="4" s="1"/>
  <c r="G230" i="4"/>
  <c r="M230" i="4" s="1"/>
  <c r="E230" i="4"/>
  <c r="G229" i="4"/>
  <c r="M229" i="4" s="1"/>
  <c r="E229" i="4"/>
  <c r="G228" i="4"/>
  <c r="M228" i="4" s="1"/>
  <c r="E228" i="4"/>
  <c r="D228" i="4" s="1"/>
  <c r="G227" i="4"/>
  <c r="M227" i="4" s="1"/>
  <c r="E227" i="4"/>
  <c r="D227" i="4" s="1"/>
  <c r="G226" i="4"/>
  <c r="M226" i="4" s="1"/>
  <c r="E226" i="4"/>
  <c r="G225" i="4"/>
  <c r="M225" i="4" s="1"/>
  <c r="E225" i="4"/>
  <c r="D225" i="4"/>
  <c r="G224" i="4"/>
  <c r="M224" i="4" s="1"/>
  <c r="E224" i="4"/>
  <c r="D224" i="4" s="1"/>
  <c r="G223" i="4"/>
  <c r="M223" i="4" s="1"/>
  <c r="E223" i="4"/>
  <c r="D223" i="4" s="1"/>
  <c r="G222" i="4"/>
  <c r="M222" i="4" s="1"/>
  <c r="E222" i="4"/>
  <c r="G221" i="4"/>
  <c r="M221" i="4" s="1"/>
  <c r="E221" i="4"/>
  <c r="E220" i="4"/>
  <c r="G219" i="4"/>
  <c r="M219" i="4" s="1"/>
  <c r="E219" i="4"/>
  <c r="G218" i="4"/>
  <c r="M218" i="4" s="1"/>
  <c r="E218" i="4"/>
  <c r="G217" i="4"/>
  <c r="M217" i="4" s="1"/>
  <c r="E217" i="4"/>
  <c r="G216" i="4"/>
  <c r="M216" i="4" s="1"/>
  <c r="E216" i="4"/>
  <c r="G215" i="4"/>
  <c r="M215" i="4" s="1"/>
  <c r="E215" i="4"/>
  <c r="G214" i="4"/>
  <c r="M214" i="4" s="1"/>
  <c r="E214" i="4"/>
  <c r="G213" i="4"/>
  <c r="M213" i="4" s="1"/>
  <c r="E213" i="4"/>
  <c r="G212" i="4"/>
  <c r="M212" i="4" s="1"/>
  <c r="E212" i="4"/>
  <c r="G211" i="4"/>
  <c r="M211" i="4" s="1"/>
  <c r="E211" i="4"/>
  <c r="G210" i="4"/>
  <c r="M210" i="4" s="1"/>
  <c r="E210" i="4"/>
  <c r="G209" i="4"/>
  <c r="M209" i="4" s="1"/>
  <c r="E209" i="4"/>
  <c r="G208" i="4"/>
  <c r="M208" i="4" s="1"/>
  <c r="E208" i="4"/>
  <c r="G207" i="4"/>
  <c r="M207" i="4" s="1"/>
  <c r="E207" i="4"/>
  <c r="G206" i="4"/>
  <c r="M206" i="4" s="1"/>
  <c r="E206" i="4"/>
  <c r="G205" i="4"/>
  <c r="M205" i="4" s="1"/>
  <c r="E205" i="4"/>
  <c r="G204" i="4"/>
  <c r="M204" i="4" s="1"/>
  <c r="E204" i="4"/>
  <c r="G203" i="4"/>
  <c r="M203" i="4" s="1"/>
  <c r="E203" i="4"/>
  <c r="G202" i="4"/>
  <c r="M202" i="4" s="1"/>
  <c r="E202" i="4"/>
  <c r="G201" i="4"/>
  <c r="M201" i="4" s="1"/>
  <c r="E201" i="4"/>
  <c r="G200" i="4"/>
  <c r="M200" i="4" s="1"/>
  <c r="E200" i="4"/>
  <c r="E199" i="4"/>
  <c r="E198" i="4"/>
  <c r="G197" i="4"/>
  <c r="M197" i="4" s="1"/>
  <c r="E197" i="4"/>
  <c r="G196" i="4"/>
  <c r="M196" i="4" s="1"/>
  <c r="E196" i="4"/>
  <c r="G195" i="4"/>
  <c r="M195" i="4" s="1"/>
  <c r="E195" i="4"/>
  <c r="G194" i="4"/>
  <c r="M194" i="4" s="1"/>
  <c r="E194" i="4"/>
  <c r="G193" i="4"/>
  <c r="M193" i="4" s="1"/>
  <c r="E193" i="4"/>
  <c r="G192" i="4"/>
  <c r="M192" i="4" s="1"/>
  <c r="E192" i="4"/>
  <c r="G191" i="4"/>
  <c r="M191" i="4" s="1"/>
  <c r="E191" i="4"/>
  <c r="G190" i="4"/>
  <c r="M190" i="4" s="1"/>
  <c r="E190" i="4"/>
  <c r="G189" i="4"/>
  <c r="M189" i="4" s="1"/>
  <c r="E189" i="4"/>
  <c r="G188" i="4"/>
  <c r="M188" i="4" s="1"/>
  <c r="E188" i="4"/>
  <c r="G187" i="4"/>
  <c r="M187" i="4" s="1"/>
  <c r="E187" i="4"/>
  <c r="G186" i="4"/>
  <c r="M186" i="4" s="1"/>
  <c r="E186" i="4"/>
  <c r="G185" i="4"/>
  <c r="M185" i="4" s="1"/>
  <c r="E185" i="4"/>
  <c r="G184" i="4"/>
  <c r="M184" i="4" s="1"/>
  <c r="E184" i="4"/>
  <c r="G183" i="4"/>
  <c r="M183" i="4" s="1"/>
  <c r="E183" i="4"/>
  <c r="G182" i="4"/>
  <c r="M182" i="4" s="1"/>
  <c r="E182" i="4"/>
  <c r="G181" i="4"/>
  <c r="M181" i="4" s="1"/>
  <c r="E181" i="4"/>
  <c r="G180" i="4"/>
  <c r="M180" i="4" s="1"/>
  <c r="E180" i="4"/>
  <c r="G179" i="4"/>
  <c r="M179" i="4" s="1"/>
  <c r="E179" i="4"/>
  <c r="G178" i="4"/>
  <c r="M178" i="4" s="1"/>
  <c r="E178" i="4"/>
  <c r="G177" i="4"/>
  <c r="M177" i="4" s="1"/>
  <c r="E177" i="4"/>
  <c r="G176" i="4"/>
  <c r="M176" i="4" s="1"/>
  <c r="E176" i="4"/>
  <c r="E175" i="4"/>
  <c r="E174" i="4"/>
  <c r="E173" i="4"/>
  <c r="E172" i="4"/>
  <c r="G171" i="4"/>
  <c r="M171" i="4" s="1"/>
  <c r="E171" i="4"/>
  <c r="G170" i="4"/>
  <c r="M170" i="4" s="1"/>
  <c r="E170" i="4"/>
  <c r="G169" i="4"/>
  <c r="M169" i="4" s="1"/>
  <c r="E169" i="4"/>
  <c r="G168" i="4"/>
  <c r="M168" i="4" s="1"/>
  <c r="E168" i="4"/>
  <c r="G167" i="4"/>
  <c r="M167" i="4" s="1"/>
  <c r="E167" i="4"/>
  <c r="G166" i="4"/>
  <c r="M166" i="4" s="1"/>
  <c r="E166" i="4"/>
  <c r="G165" i="4"/>
  <c r="M165" i="4" s="1"/>
  <c r="E165" i="4"/>
  <c r="G164" i="4"/>
  <c r="M164" i="4" s="1"/>
  <c r="E164" i="4"/>
  <c r="G163" i="4"/>
  <c r="M163" i="4" s="1"/>
  <c r="E163" i="4"/>
  <c r="G162" i="4"/>
  <c r="M162" i="4" s="1"/>
  <c r="E162" i="4"/>
  <c r="G161" i="4"/>
  <c r="M161" i="4" s="1"/>
  <c r="E161" i="4"/>
  <c r="G160" i="4"/>
  <c r="M160" i="4" s="1"/>
  <c r="E160" i="4"/>
  <c r="G159" i="4"/>
  <c r="M159" i="4" s="1"/>
  <c r="E159" i="4"/>
  <c r="G158" i="4"/>
  <c r="M158" i="4" s="1"/>
  <c r="E158" i="4"/>
  <c r="G157" i="4"/>
  <c r="M157" i="4" s="1"/>
  <c r="E157" i="4"/>
  <c r="G156" i="4"/>
  <c r="M156" i="4" s="1"/>
  <c r="E156" i="4"/>
  <c r="G155" i="4"/>
  <c r="M155" i="4" s="1"/>
  <c r="E155" i="4"/>
  <c r="G154" i="4"/>
  <c r="M154" i="4" s="1"/>
  <c r="E154" i="4"/>
  <c r="G153" i="4"/>
  <c r="M153" i="4" s="1"/>
  <c r="E153" i="4"/>
  <c r="G152" i="4"/>
  <c r="M152" i="4" s="1"/>
  <c r="E152" i="4"/>
  <c r="G151" i="4"/>
  <c r="M151" i="4" s="1"/>
  <c r="E151" i="4"/>
  <c r="G150" i="4"/>
  <c r="M150" i="4" s="1"/>
  <c r="E150" i="4"/>
  <c r="G149" i="4"/>
  <c r="M149" i="4" s="1"/>
  <c r="E149" i="4"/>
  <c r="G148" i="4"/>
  <c r="M148" i="4" s="1"/>
  <c r="E148" i="4"/>
  <c r="E147" i="4"/>
  <c r="G145" i="4"/>
  <c r="M145" i="4" s="1"/>
  <c r="E145" i="4"/>
  <c r="G144" i="4"/>
  <c r="M144" i="4" s="1"/>
  <c r="E144" i="4"/>
  <c r="G143" i="4"/>
  <c r="M143" i="4" s="1"/>
  <c r="E143" i="4"/>
  <c r="G142" i="4"/>
  <c r="M142" i="4" s="1"/>
  <c r="E142" i="4"/>
  <c r="G141" i="4"/>
  <c r="M141" i="4" s="1"/>
  <c r="E141" i="4"/>
  <c r="G140" i="4"/>
  <c r="M140" i="4" s="1"/>
  <c r="E140" i="4"/>
  <c r="G139" i="4"/>
  <c r="M139" i="4" s="1"/>
  <c r="E139" i="4"/>
  <c r="G138" i="4"/>
  <c r="M138" i="4" s="1"/>
  <c r="E138" i="4"/>
  <c r="G137" i="4"/>
  <c r="M137" i="4" s="1"/>
  <c r="E137" i="4"/>
  <c r="G136" i="4"/>
  <c r="M136" i="4" s="1"/>
  <c r="E136" i="4"/>
  <c r="G135" i="4"/>
  <c r="M135" i="4" s="1"/>
  <c r="E135" i="4"/>
  <c r="E134" i="4"/>
  <c r="G130" i="4"/>
  <c r="M130" i="4" s="1"/>
  <c r="E130" i="4"/>
  <c r="G129" i="4"/>
  <c r="M129" i="4" s="1"/>
  <c r="E129" i="4"/>
  <c r="G128" i="4"/>
  <c r="M128" i="4" s="1"/>
  <c r="E128" i="4"/>
  <c r="G127" i="4"/>
  <c r="M127" i="4" s="1"/>
  <c r="E127" i="4"/>
  <c r="G126" i="4"/>
  <c r="M126" i="4" s="1"/>
  <c r="E126" i="4"/>
  <c r="G125" i="4"/>
  <c r="M125" i="4" s="1"/>
  <c r="E125" i="4"/>
  <c r="G124" i="4"/>
  <c r="M124" i="4" s="1"/>
  <c r="E124" i="4"/>
  <c r="G123" i="4"/>
  <c r="M123" i="4" s="1"/>
  <c r="E123" i="4"/>
  <c r="G122" i="4"/>
  <c r="M122" i="4" s="1"/>
  <c r="E122" i="4"/>
  <c r="G121" i="4"/>
  <c r="M121" i="4" s="1"/>
  <c r="E121" i="4"/>
  <c r="G120" i="4"/>
  <c r="M120" i="4" s="1"/>
  <c r="E120" i="4"/>
  <c r="G119" i="4"/>
  <c r="M119" i="4" s="1"/>
  <c r="E119" i="4"/>
  <c r="G118" i="4"/>
  <c r="M118" i="4" s="1"/>
  <c r="E118" i="4"/>
  <c r="G117" i="4"/>
  <c r="M117" i="4" s="1"/>
  <c r="E117" i="4"/>
  <c r="G116" i="4"/>
  <c r="M116" i="4" s="1"/>
  <c r="E116" i="4"/>
  <c r="G115" i="4"/>
  <c r="M115" i="4" s="1"/>
  <c r="E115" i="4"/>
  <c r="G114" i="4"/>
  <c r="M114" i="4" s="1"/>
  <c r="E114" i="4"/>
  <c r="G113" i="4"/>
  <c r="M113" i="4" s="1"/>
  <c r="E113" i="4"/>
  <c r="G112" i="4"/>
  <c r="M112" i="4" s="1"/>
  <c r="E112" i="4"/>
  <c r="G111" i="4"/>
  <c r="M111" i="4" s="1"/>
  <c r="E111" i="4"/>
  <c r="G110" i="4"/>
  <c r="M110" i="4" s="1"/>
  <c r="E110" i="4"/>
  <c r="G109" i="4"/>
  <c r="M109" i="4" s="1"/>
  <c r="E109" i="4"/>
  <c r="G108" i="4"/>
  <c r="M108" i="4" s="1"/>
  <c r="E108" i="4"/>
  <c r="G107" i="4"/>
  <c r="M107" i="4" s="1"/>
  <c r="E107" i="4"/>
  <c r="G106" i="4"/>
  <c r="M106" i="4" s="1"/>
  <c r="E106" i="4"/>
  <c r="G105" i="4"/>
  <c r="M105" i="4" s="1"/>
  <c r="E105" i="4"/>
  <c r="G104" i="4"/>
  <c r="M104" i="4" s="1"/>
  <c r="E104" i="4"/>
  <c r="G103" i="4"/>
  <c r="M103" i="4" s="1"/>
  <c r="E103" i="4"/>
  <c r="G102" i="4"/>
  <c r="M102" i="4" s="1"/>
  <c r="E102" i="4"/>
  <c r="G101" i="4"/>
  <c r="M101" i="4" s="1"/>
  <c r="E101" i="4"/>
  <c r="G100" i="4"/>
  <c r="M100" i="4" s="1"/>
  <c r="E100" i="4"/>
  <c r="G99" i="4"/>
  <c r="M99" i="4" s="1"/>
  <c r="E99" i="4"/>
  <c r="G98" i="4"/>
  <c r="M98" i="4" s="1"/>
  <c r="E98" i="4"/>
  <c r="G97" i="4"/>
  <c r="M97" i="4" s="1"/>
  <c r="E97" i="4"/>
  <c r="G96" i="4"/>
  <c r="M96" i="4" s="1"/>
  <c r="E96" i="4"/>
  <c r="G95" i="4"/>
  <c r="M95" i="4" s="1"/>
  <c r="E95" i="4"/>
  <c r="G94" i="4"/>
  <c r="M94" i="4" s="1"/>
  <c r="E94" i="4"/>
  <c r="G93" i="4"/>
  <c r="M93" i="4" s="1"/>
  <c r="E93" i="4"/>
  <c r="G92" i="4"/>
  <c r="M92" i="4" s="1"/>
  <c r="E92" i="4"/>
  <c r="G91" i="4"/>
  <c r="M91" i="4" s="1"/>
  <c r="E91" i="4"/>
  <c r="G90" i="4"/>
  <c r="M90" i="4" s="1"/>
  <c r="E90" i="4"/>
  <c r="G89" i="4"/>
  <c r="M89" i="4" s="1"/>
  <c r="E89" i="4"/>
  <c r="G88" i="4"/>
  <c r="M88" i="4" s="1"/>
  <c r="E88" i="4"/>
  <c r="G87" i="4"/>
  <c r="M87" i="4" s="1"/>
  <c r="E87" i="4"/>
  <c r="G86" i="4"/>
  <c r="M86" i="4" s="1"/>
  <c r="E86" i="4"/>
  <c r="G85" i="4"/>
  <c r="M85" i="4" s="1"/>
  <c r="E85" i="4"/>
  <c r="G84" i="4"/>
  <c r="M84" i="4" s="1"/>
  <c r="E84" i="4"/>
  <c r="G83" i="4"/>
  <c r="M83" i="4" s="1"/>
  <c r="E83" i="4"/>
  <c r="G82" i="4"/>
  <c r="M82" i="4" s="1"/>
  <c r="E82" i="4"/>
  <c r="G81" i="4"/>
  <c r="M81" i="4" s="1"/>
  <c r="E81" i="4"/>
  <c r="G80" i="4"/>
  <c r="M80" i="4" s="1"/>
  <c r="E80" i="4"/>
  <c r="G79" i="4"/>
  <c r="M79" i="4" s="1"/>
  <c r="E79" i="4"/>
  <c r="G78" i="4"/>
  <c r="M78" i="4" s="1"/>
  <c r="E78" i="4"/>
  <c r="G77" i="4"/>
  <c r="M77" i="4" s="1"/>
  <c r="E77" i="4"/>
  <c r="G76" i="4"/>
  <c r="M76" i="4" s="1"/>
  <c r="E76" i="4"/>
  <c r="G75" i="4"/>
  <c r="M75" i="4" s="1"/>
  <c r="E75" i="4"/>
  <c r="G74" i="4"/>
  <c r="M74" i="4" s="1"/>
  <c r="E74" i="4"/>
  <c r="G73" i="4"/>
  <c r="M73" i="4" s="1"/>
  <c r="E73" i="4"/>
  <c r="G72" i="4"/>
  <c r="M72" i="4" s="1"/>
  <c r="E72" i="4"/>
  <c r="G71" i="4"/>
  <c r="M71" i="4" s="1"/>
  <c r="E71" i="4"/>
  <c r="G70" i="4"/>
  <c r="M70" i="4" s="1"/>
  <c r="E70" i="4"/>
  <c r="G69" i="4"/>
  <c r="M69" i="4" s="1"/>
  <c r="E69" i="4"/>
  <c r="G68" i="4"/>
  <c r="M68" i="4" s="1"/>
  <c r="E68" i="4"/>
  <c r="G67" i="4"/>
  <c r="M67" i="4" s="1"/>
  <c r="E67" i="4"/>
  <c r="E66" i="4"/>
  <c r="G62" i="4"/>
  <c r="M62" i="4" s="1"/>
  <c r="E62" i="4"/>
  <c r="G61" i="4"/>
  <c r="M61" i="4" s="1"/>
  <c r="E61" i="4"/>
  <c r="G60" i="4"/>
  <c r="M60" i="4" s="1"/>
  <c r="E60" i="4"/>
  <c r="G59" i="4"/>
  <c r="M59" i="4" s="1"/>
  <c r="E59" i="4"/>
  <c r="G58" i="4"/>
  <c r="M58" i="4" s="1"/>
  <c r="E58" i="4"/>
  <c r="G57" i="4"/>
  <c r="M57" i="4" s="1"/>
  <c r="E57" i="4"/>
  <c r="G56" i="4"/>
  <c r="M56" i="4" s="1"/>
  <c r="E56" i="4"/>
  <c r="G55" i="4"/>
  <c r="M55" i="4" s="1"/>
  <c r="E55" i="4"/>
  <c r="G54" i="4"/>
  <c r="M54" i="4" s="1"/>
  <c r="E54" i="4"/>
  <c r="G53" i="4"/>
  <c r="M53" i="4" s="1"/>
  <c r="E53" i="4"/>
  <c r="G52" i="4"/>
  <c r="M52" i="4" s="1"/>
  <c r="E52" i="4"/>
  <c r="G51" i="4"/>
  <c r="M51" i="4" s="1"/>
  <c r="E51" i="4"/>
  <c r="G50" i="4"/>
  <c r="M50" i="4" s="1"/>
  <c r="E50" i="4"/>
  <c r="G49" i="4"/>
  <c r="M49" i="4" s="1"/>
  <c r="E49" i="4"/>
  <c r="G48" i="4"/>
  <c r="M48" i="4" s="1"/>
  <c r="E48" i="4"/>
  <c r="G47" i="4"/>
  <c r="M47" i="4" s="1"/>
  <c r="E47" i="4"/>
  <c r="G46" i="4"/>
  <c r="M46" i="4" s="1"/>
  <c r="E46" i="4"/>
  <c r="E45" i="4"/>
  <c r="G44" i="4"/>
  <c r="M44" i="4" s="1"/>
  <c r="E44" i="4"/>
  <c r="G43" i="4"/>
  <c r="M43" i="4" s="1"/>
  <c r="E43" i="4"/>
  <c r="G42" i="4"/>
  <c r="M42" i="4" s="1"/>
  <c r="E42" i="4"/>
  <c r="G41" i="4"/>
  <c r="M41" i="4" s="1"/>
  <c r="E41" i="4"/>
  <c r="G40" i="4"/>
  <c r="M40" i="4" s="1"/>
  <c r="E40" i="4"/>
  <c r="G39" i="4"/>
  <c r="M39" i="4" s="1"/>
  <c r="E39" i="4"/>
  <c r="G38" i="4"/>
  <c r="M38" i="4" s="1"/>
  <c r="E38" i="4"/>
  <c r="G37" i="4"/>
  <c r="M37" i="4" s="1"/>
  <c r="E37" i="4"/>
  <c r="G36" i="4"/>
  <c r="M36" i="4" s="1"/>
  <c r="E36" i="4"/>
  <c r="G35" i="4"/>
  <c r="M35" i="4" s="1"/>
  <c r="E35" i="4"/>
  <c r="G34" i="4"/>
  <c r="M34" i="4" s="1"/>
  <c r="E34" i="4"/>
  <c r="G33" i="4"/>
  <c r="M33" i="4" s="1"/>
  <c r="E33" i="4"/>
  <c r="G32" i="4"/>
  <c r="M32" i="4" s="1"/>
  <c r="E32" i="4"/>
  <c r="G31" i="4"/>
  <c r="M31" i="4" s="1"/>
  <c r="E31" i="4"/>
  <c r="G30" i="4"/>
  <c r="M30" i="4" s="1"/>
  <c r="E30" i="4"/>
  <c r="G29" i="4"/>
  <c r="M29" i="4" s="1"/>
  <c r="E29" i="4"/>
  <c r="G28" i="4"/>
  <c r="M28" i="4" s="1"/>
  <c r="E28" i="4"/>
  <c r="G27" i="4"/>
  <c r="M27" i="4" s="1"/>
  <c r="E27" i="4"/>
  <c r="G26" i="4"/>
  <c r="M26" i="4" s="1"/>
  <c r="E26" i="4"/>
  <c r="G25" i="4"/>
  <c r="M25" i="4" s="1"/>
  <c r="E25" i="4"/>
  <c r="G24" i="4"/>
  <c r="M24" i="4" s="1"/>
  <c r="E24" i="4"/>
  <c r="G23" i="4"/>
  <c r="M23" i="4" s="1"/>
  <c r="E23" i="4"/>
  <c r="G22" i="4"/>
  <c r="M22" i="4" s="1"/>
  <c r="E22" i="4"/>
  <c r="G21" i="4"/>
  <c r="M21" i="4" s="1"/>
  <c r="E21" i="4"/>
  <c r="G20" i="4"/>
  <c r="M20" i="4" s="1"/>
  <c r="E20" i="4"/>
  <c r="G19" i="4"/>
  <c r="M19" i="4" s="1"/>
  <c r="E19" i="4"/>
  <c r="G18" i="4"/>
  <c r="M18" i="4" s="1"/>
  <c r="E18" i="4"/>
  <c r="G17" i="4"/>
  <c r="M17" i="4" s="1"/>
  <c r="E17" i="4"/>
  <c r="G16" i="4"/>
  <c r="M16" i="4" s="1"/>
  <c r="E16" i="4"/>
  <c r="G15" i="4"/>
  <c r="M15" i="4" s="1"/>
  <c r="E15" i="4"/>
  <c r="G14" i="4"/>
  <c r="M14" i="4" s="1"/>
  <c r="E14" i="4"/>
  <c r="G13" i="4"/>
  <c r="M13" i="4" s="1"/>
  <c r="E13" i="4"/>
  <c r="G12" i="4"/>
  <c r="M12" i="4" s="1"/>
  <c r="E12" i="4"/>
  <c r="G11" i="4"/>
  <c r="M11" i="4" s="1"/>
  <c r="E11" i="4"/>
  <c r="G10" i="4"/>
  <c r="M10" i="4" s="1"/>
  <c r="E10" i="4"/>
  <c r="G9" i="4"/>
  <c r="M9" i="4" s="1"/>
  <c r="E9" i="4"/>
  <c r="G8" i="4"/>
  <c r="M8" i="4" s="1"/>
  <c r="E8" i="4"/>
  <c r="G7" i="4"/>
  <c r="M7" i="4" s="1"/>
  <c r="E7" i="4"/>
  <c r="G6" i="4"/>
  <c r="M6" i="4" s="1"/>
  <c r="E6" i="4"/>
  <c r="G5" i="4"/>
  <c r="M5" i="4" s="1"/>
  <c r="E5" i="4"/>
  <c r="G4" i="4"/>
  <c r="M4" i="4" s="1"/>
  <c r="E4" i="4"/>
  <c r="G3" i="4"/>
  <c r="M3" i="4" s="1"/>
  <c r="E3" i="4"/>
  <c r="G2" i="4"/>
  <c r="M2" i="4" s="1"/>
  <c r="E2" i="4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J2" i="3"/>
  <c r="H2" i="3"/>
  <c r="D2" i="4" l="1"/>
  <c r="D4" i="4"/>
  <c r="D6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68" i="4"/>
  <c r="D70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122" i="4"/>
  <c r="D124" i="4"/>
  <c r="D126" i="4"/>
  <c r="D128" i="4"/>
  <c r="D130" i="4"/>
  <c r="D149" i="4"/>
  <c r="D151" i="4"/>
  <c r="D153" i="4"/>
  <c r="D155" i="4"/>
  <c r="D157" i="4"/>
  <c r="D159" i="4"/>
  <c r="D161" i="4"/>
  <c r="D163" i="4"/>
  <c r="D165" i="4"/>
  <c r="D167" i="4"/>
  <c r="D169" i="4"/>
  <c r="D171" i="4"/>
  <c r="D177" i="4"/>
  <c r="D179" i="4"/>
  <c r="D181" i="4"/>
  <c r="D183" i="4"/>
  <c r="D185" i="4"/>
  <c r="D187" i="4"/>
  <c r="D189" i="4"/>
  <c r="D191" i="4"/>
  <c r="D193" i="4"/>
  <c r="D195" i="4"/>
  <c r="D197" i="4"/>
  <c r="D222" i="4"/>
  <c r="D230" i="4"/>
  <c r="D238" i="4"/>
  <c r="D244" i="4"/>
  <c r="D252" i="4"/>
  <c r="D266" i="4"/>
  <c r="D274" i="4"/>
  <c r="D282" i="4"/>
  <c r="D289" i="4"/>
  <c r="D297" i="4"/>
  <c r="D303" i="4"/>
  <c r="D311" i="4"/>
  <c r="D317" i="4"/>
  <c r="D325" i="4"/>
  <c r="D333" i="4"/>
  <c r="D344" i="4"/>
  <c r="D352" i="4"/>
  <c r="D360" i="4"/>
  <c r="D368" i="4"/>
  <c r="D383" i="4"/>
  <c r="D388" i="4"/>
  <c r="D398" i="4"/>
  <c r="D415" i="4"/>
  <c r="D420" i="4"/>
  <c r="D430" i="4"/>
  <c r="D229" i="4"/>
  <c r="D237" i="4"/>
  <c r="D243" i="4"/>
  <c r="D251" i="4"/>
  <c r="D265" i="4"/>
  <c r="D273" i="4"/>
  <c r="D281" i="4"/>
  <c r="D288" i="4"/>
  <c r="D296" i="4"/>
  <c r="D302" i="4"/>
  <c r="D310" i="4"/>
  <c r="D324" i="4"/>
  <c r="D332" i="4"/>
  <c r="D343" i="4"/>
  <c r="D351" i="4"/>
  <c r="D359" i="4"/>
  <c r="D367" i="4"/>
  <c r="D377" i="4"/>
  <c r="D397" i="4"/>
  <c r="D409" i="4"/>
  <c r="D429" i="4"/>
  <c r="D480" i="4"/>
  <c r="D536" i="4"/>
  <c r="D552" i="4"/>
  <c r="D568" i="4"/>
  <c r="D578" i="4"/>
  <c r="D594" i="4"/>
  <c r="D632" i="4"/>
  <c r="D221" i="4"/>
  <c r="D201" i="4"/>
  <c r="D203" i="4"/>
  <c r="D205" i="4"/>
  <c r="D207" i="4"/>
  <c r="D209" i="4"/>
  <c r="D211" i="4"/>
  <c r="D213" i="4"/>
  <c r="D215" i="4"/>
  <c r="D217" i="4"/>
  <c r="D219" i="4"/>
  <c r="D226" i="4"/>
  <c r="D234" i="4"/>
  <c r="D248" i="4"/>
  <c r="D256" i="4"/>
  <c r="D262" i="4"/>
  <c r="D270" i="4"/>
  <c r="D278" i="4"/>
  <c r="D293" i="4"/>
  <c r="D307" i="4"/>
  <c r="D321" i="4"/>
  <c r="D329" i="4"/>
  <c r="D337" i="4"/>
  <c r="D348" i="4"/>
  <c r="D356" i="4"/>
  <c r="D364" i="4"/>
  <c r="D372" i="4"/>
  <c r="D382" i="4"/>
  <c r="D389" i="4"/>
  <c r="D399" i="4"/>
  <c r="D404" i="4"/>
  <c r="D414" i="4"/>
  <c r="D421" i="4"/>
  <c r="D484" i="4"/>
  <c r="D540" i="4"/>
  <c r="D556" i="4"/>
  <c r="D582" i="4"/>
  <c r="D598" i="4"/>
  <c r="D627" i="4"/>
  <c r="D477" i="4"/>
  <c r="D485" i="4"/>
  <c r="D537" i="4"/>
  <c r="D545" i="4"/>
  <c r="D553" i="4"/>
  <c r="D561" i="4"/>
  <c r="D575" i="4"/>
  <c r="D583" i="4"/>
  <c r="D591" i="4"/>
  <c r="D599" i="4"/>
  <c r="D613" i="4"/>
  <c r="D615" i="4"/>
  <c r="D617" i="4"/>
  <c r="D619" i="4"/>
  <c r="D621" i="4"/>
  <c r="D623" i="4"/>
  <c r="D625" i="4"/>
  <c r="D629" i="4"/>
  <c r="D637" i="4"/>
  <c r="D658" i="4"/>
  <c r="D660" i="4"/>
  <c r="D662" i="4"/>
  <c r="D664" i="4"/>
  <c r="D666" i="4"/>
  <c r="D668" i="4"/>
  <c r="D670" i="4"/>
  <c r="D672" i="4"/>
  <c r="D674" i="4"/>
  <c r="D697" i="4"/>
  <c r="D699" i="4"/>
  <c r="D701" i="4"/>
  <c r="D703" i="4"/>
  <c r="D705" i="4"/>
  <c r="D707" i="4"/>
  <c r="D739" i="4"/>
  <c r="D741" i="4"/>
  <c r="D743" i="4"/>
  <c r="D745" i="4"/>
  <c r="D747" i="4"/>
  <c r="D749" i="4"/>
  <c r="D751" i="4"/>
  <c r="D753" i="4"/>
  <c r="D755" i="4"/>
  <c r="D757" i="4"/>
  <c r="D759" i="4"/>
  <c r="D761" i="4"/>
  <c r="D763" i="4"/>
  <c r="D765" i="4"/>
  <c r="D767" i="4"/>
  <c r="D800" i="4"/>
  <c r="D808" i="4"/>
  <c r="D816" i="4"/>
  <c r="D824" i="4"/>
  <c r="D832" i="4"/>
  <c r="D844" i="4"/>
  <c r="D852" i="4"/>
  <c r="D858" i="4"/>
  <c r="D866" i="4"/>
  <c r="D947" i="4"/>
  <c r="D955" i="4"/>
  <c r="D963" i="4"/>
  <c r="D988" i="4"/>
  <c r="D990" i="4"/>
  <c r="D992" i="4"/>
  <c r="D994" i="4"/>
  <c r="D996" i="4"/>
  <c r="D998" i="4"/>
  <c r="D1000" i="4"/>
  <c r="D1002" i="4"/>
  <c r="D1004" i="4"/>
  <c r="D1006" i="4"/>
  <c r="D1008" i="4"/>
  <c r="D1010" i="4"/>
  <c r="D1032" i="4"/>
  <c r="D1034" i="4"/>
  <c r="D1036" i="4"/>
  <c r="D1038" i="4"/>
  <c r="D1040" i="4"/>
  <c r="D1042" i="4"/>
  <c r="D1044" i="4"/>
  <c r="D1046" i="4"/>
  <c r="D1048" i="4"/>
  <c r="D799" i="4"/>
  <c r="D807" i="4"/>
  <c r="D815" i="4"/>
  <c r="D823" i="4"/>
  <c r="D831" i="4"/>
  <c r="D843" i="4"/>
  <c r="D851" i="4"/>
  <c r="D857" i="4"/>
  <c r="D865" i="4"/>
  <c r="D873" i="4"/>
  <c r="D946" i="4"/>
  <c r="D954" i="4"/>
  <c r="D962" i="4"/>
  <c r="D1183" i="4"/>
  <c r="D1199" i="4"/>
  <c r="D1209" i="4"/>
  <c r="D1225" i="4"/>
  <c r="D1245" i="4"/>
  <c r="D1261" i="4"/>
  <c r="D1273" i="4"/>
  <c r="D1289" i="4"/>
  <c r="D1299" i="4"/>
  <c r="D1325" i="4"/>
  <c r="D1336" i="4"/>
  <c r="D1381" i="4"/>
  <c r="D1410" i="4"/>
  <c r="D1466" i="4"/>
  <c r="D370" i="4"/>
  <c r="D378" i="4"/>
  <c r="D386" i="4"/>
  <c r="D394" i="4"/>
  <c r="D402" i="4"/>
  <c r="D410" i="4"/>
  <c r="D418" i="4"/>
  <c r="D426" i="4"/>
  <c r="D481" i="4"/>
  <c r="D490" i="4"/>
  <c r="D492" i="4"/>
  <c r="D494" i="4"/>
  <c r="D496" i="4"/>
  <c r="D498" i="4"/>
  <c r="D500" i="4"/>
  <c r="D502" i="4"/>
  <c r="D504" i="4"/>
  <c r="D506" i="4"/>
  <c r="D508" i="4"/>
  <c r="D510" i="4"/>
  <c r="D512" i="4"/>
  <c r="D514" i="4"/>
  <c r="D516" i="4"/>
  <c r="D518" i="4"/>
  <c r="D520" i="4"/>
  <c r="D522" i="4"/>
  <c r="D524" i="4"/>
  <c r="D526" i="4"/>
  <c r="D528" i="4"/>
  <c r="D530" i="4"/>
  <c r="D532" i="4"/>
  <c r="D534" i="4"/>
  <c r="D541" i="4"/>
  <c r="D549" i="4"/>
  <c r="D557" i="4"/>
  <c r="D565" i="4"/>
  <c r="D571" i="4"/>
  <c r="D579" i="4"/>
  <c r="D587" i="4"/>
  <c r="D595" i="4"/>
  <c r="D603" i="4"/>
  <c r="D628" i="4"/>
  <c r="D633" i="4"/>
  <c r="D642" i="4"/>
  <c r="D644" i="4"/>
  <c r="D646" i="4"/>
  <c r="D648" i="4"/>
  <c r="D650" i="4"/>
  <c r="D652" i="4"/>
  <c r="D654" i="4"/>
  <c r="D679" i="4"/>
  <c r="D681" i="4"/>
  <c r="D683" i="4"/>
  <c r="D685" i="4"/>
  <c r="D687" i="4"/>
  <c r="D689" i="4"/>
  <c r="D691" i="4"/>
  <c r="D693" i="4"/>
  <c r="D711" i="4"/>
  <c r="D713" i="4"/>
  <c r="D715" i="4"/>
  <c r="D717" i="4"/>
  <c r="D719" i="4"/>
  <c r="D721" i="4"/>
  <c r="D723" i="4"/>
  <c r="D725" i="4"/>
  <c r="D727" i="4"/>
  <c r="D729" i="4"/>
  <c r="D731" i="4"/>
  <c r="D733" i="4"/>
  <c r="D735" i="4"/>
  <c r="D771" i="4"/>
  <c r="D773" i="4"/>
  <c r="D775" i="4"/>
  <c r="D777" i="4"/>
  <c r="D779" i="4"/>
  <c r="D781" i="4"/>
  <c r="D783" i="4"/>
  <c r="D785" i="4"/>
  <c r="D787" i="4"/>
  <c r="D789" i="4"/>
  <c r="D796" i="4"/>
  <c r="D804" i="4"/>
  <c r="D812" i="4"/>
  <c r="D820" i="4"/>
  <c r="D828" i="4"/>
  <c r="D840" i="4"/>
  <c r="D848" i="4"/>
  <c r="D862" i="4"/>
  <c r="D870" i="4"/>
  <c r="D951" i="4"/>
  <c r="D959" i="4"/>
  <c r="D967" i="4"/>
  <c r="D969" i="4"/>
  <c r="D971" i="4"/>
  <c r="D973" i="4"/>
  <c r="D975" i="4"/>
  <c r="D977" i="4"/>
  <c r="D979" i="4"/>
  <c r="D1020" i="4"/>
  <c r="D1022" i="4"/>
  <c r="D1024" i="4"/>
  <c r="D1026" i="4"/>
  <c r="D1028" i="4"/>
  <c r="D1052" i="4"/>
  <c r="D1054" i="4"/>
  <c r="D1056" i="4"/>
  <c r="D1058" i="4"/>
  <c r="D1060" i="4"/>
  <c r="D1062" i="4"/>
  <c r="D1084" i="4"/>
  <c r="D1086" i="4"/>
  <c r="D1088" i="4"/>
  <c r="D1090" i="4"/>
  <c r="D1092" i="4"/>
  <c r="D1094" i="4"/>
  <c r="D1096" i="4"/>
  <c r="D1098" i="4"/>
  <c r="D1118" i="4"/>
  <c r="D1120" i="4"/>
  <c r="D1122" i="4"/>
  <c r="D1124" i="4"/>
  <c r="D1187" i="4"/>
  <c r="D1213" i="4"/>
  <c r="D1233" i="4"/>
  <c r="D1249" i="4"/>
  <c r="D1277" i="4"/>
  <c r="D1293" i="4"/>
  <c r="D1303" i="4"/>
  <c r="D1313" i="4"/>
  <c r="D1329" i="4"/>
  <c r="D1340" i="4"/>
  <c r="D1369" i="4"/>
  <c r="D1385" i="4"/>
  <c r="D1424" i="4"/>
  <c r="D1434" i="4"/>
  <c r="D1444" i="4"/>
  <c r="D1470" i="4"/>
  <c r="D1480" i="4"/>
  <c r="D1126" i="4"/>
  <c r="D1128" i="4"/>
  <c r="D1130" i="4"/>
  <c r="D1132" i="4"/>
  <c r="D1168" i="4"/>
  <c r="D1170" i="4"/>
  <c r="D1172" i="4"/>
  <c r="D1174" i="4"/>
  <c r="D1176" i="4"/>
  <c r="D1178" i="4"/>
  <c r="D1180" i="4"/>
  <c r="D1188" i="4"/>
  <c r="D1196" i="4"/>
  <c r="D1210" i="4"/>
  <c r="D1218" i="4"/>
  <c r="D1226" i="4"/>
  <c r="D1238" i="4"/>
  <c r="D1246" i="4"/>
  <c r="D1254" i="4"/>
  <c r="D1270" i="4"/>
  <c r="D1278" i="4"/>
  <c r="D1286" i="4"/>
  <c r="D1300" i="4"/>
  <c r="D1308" i="4"/>
  <c r="D1314" i="4"/>
  <c r="D1322" i="4"/>
  <c r="D1330" i="4"/>
  <c r="D1337" i="4"/>
  <c r="D1345" i="4"/>
  <c r="D1370" i="4"/>
  <c r="D1378" i="4"/>
  <c r="D1386" i="4"/>
  <c r="D1394" i="4"/>
  <c r="D1403" i="4"/>
  <c r="D1417" i="4"/>
  <c r="D1425" i="4"/>
  <c r="D1431" i="4"/>
  <c r="D1439" i="4"/>
  <c r="D1445" i="4"/>
  <c r="D1453" i="4"/>
  <c r="D1459" i="4"/>
  <c r="D1467" i="4"/>
  <c r="D1481" i="4"/>
  <c r="D1489" i="4"/>
  <c r="D1498" i="4"/>
  <c r="D1500" i="4"/>
  <c r="D1502" i="4"/>
  <c r="D1504" i="4"/>
  <c r="D1590" i="4"/>
  <c r="D1138" i="4"/>
  <c r="D1140" i="4"/>
  <c r="D1142" i="4"/>
  <c r="D1144" i="4"/>
  <c r="D1146" i="4"/>
  <c r="D1148" i="4"/>
  <c r="D1150" i="4"/>
  <c r="D1152" i="4"/>
  <c r="D1154" i="4"/>
  <c r="D1156" i="4"/>
  <c r="D1158" i="4"/>
  <c r="D1160" i="4"/>
  <c r="D1162" i="4"/>
  <c r="D1164" i="4"/>
  <c r="D1184" i="4"/>
  <c r="D1192" i="4"/>
  <c r="D1200" i="4"/>
  <c r="D1206" i="4"/>
  <c r="D1214" i="4"/>
  <c r="D1222" i="4"/>
  <c r="D1234" i="4"/>
  <c r="D1242" i="4"/>
  <c r="D1250" i="4"/>
  <c r="D1258" i="4"/>
  <c r="D1264" i="4"/>
  <c r="D1274" i="4"/>
  <c r="D1282" i="4"/>
  <c r="D1290" i="4"/>
  <c r="D1296" i="4"/>
  <c r="D1304" i="4"/>
  <c r="D1318" i="4"/>
  <c r="D1326" i="4"/>
  <c r="D1341" i="4"/>
  <c r="D1351" i="4"/>
  <c r="D1353" i="4"/>
  <c r="D1355" i="4"/>
  <c r="D1357" i="4"/>
  <c r="D1359" i="4"/>
  <c r="D1361" i="4"/>
  <c r="D1363" i="4"/>
  <c r="D1365" i="4"/>
  <c r="D1374" i="4"/>
  <c r="D1382" i="4"/>
  <c r="D1390" i="4"/>
  <c r="D1407" i="4"/>
  <c r="D1413" i="4"/>
  <c r="D1421" i="4"/>
  <c r="D1435" i="4"/>
  <c r="D1449" i="4"/>
  <c r="D1463" i="4"/>
  <c r="D1471" i="4"/>
  <c r="D1477" i="4"/>
  <c r="D1485" i="4"/>
  <c r="D1493" i="4"/>
  <c r="D1791" i="4"/>
  <c r="D1531" i="4"/>
  <c r="D1533" i="4"/>
  <c r="D1535" i="4"/>
  <c r="D1537" i="4"/>
  <c r="D1539" i="4"/>
  <c r="D1541" i="4"/>
  <c r="D1543" i="4"/>
  <c r="D1545" i="4"/>
  <c r="D1563" i="4"/>
  <c r="D1565" i="4"/>
  <c r="D1567" i="4"/>
  <c r="D1569" i="4"/>
  <c r="D1571" i="4"/>
  <c r="D1573" i="4"/>
  <c r="D1583" i="4"/>
  <c r="D1597" i="4"/>
  <c r="D1605" i="4"/>
  <c r="D1613" i="4"/>
  <c r="D1621" i="4"/>
  <c r="D1633" i="4"/>
  <c r="D1635" i="4"/>
  <c r="D1637" i="4"/>
  <c r="D1639" i="4"/>
  <c r="D1641" i="4"/>
  <c r="D1643" i="4"/>
  <c r="D1645" i="4"/>
  <c r="D1647" i="4"/>
  <c r="D1649" i="4"/>
  <c r="D1651" i="4"/>
  <c r="D1653" i="4"/>
  <c r="D1655" i="4"/>
  <c r="D1657" i="4"/>
  <c r="D1659" i="4"/>
  <c r="D1661" i="4"/>
  <c r="D1663" i="4"/>
  <c r="D1665" i="4"/>
  <c r="D1683" i="4"/>
  <c r="D1685" i="4"/>
  <c r="D1687" i="4"/>
  <c r="D1689" i="4"/>
  <c r="D1691" i="4"/>
  <c r="D1693" i="4"/>
  <c r="D1721" i="4"/>
  <c r="D1723" i="4"/>
  <c r="D1725" i="4"/>
  <c r="D1727" i="4"/>
  <c r="D1729" i="4"/>
  <c r="D1731" i="4"/>
  <c r="D1733" i="4"/>
  <c r="D1735" i="4"/>
  <c r="D1737" i="4"/>
  <c r="D1739" i="4"/>
  <c r="D1741" i="4"/>
  <c r="D1754" i="4"/>
  <c r="D1762" i="4"/>
  <c r="D1776" i="4"/>
  <c r="D1784" i="4"/>
  <c r="D1806" i="4"/>
  <c r="D1814" i="4"/>
  <c r="D1860" i="4"/>
  <c r="D1868" i="4"/>
  <c r="D1887" i="4"/>
  <c r="D1889" i="4"/>
  <c r="D1891" i="4"/>
  <c r="D1893" i="4"/>
  <c r="D1895" i="4"/>
  <c r="D1897" i="4"/>
  <c r="D1899" i="4"/>
  <c r="D1901" i="4"/>
  <c r="D1903" i="4"/>
  <c r="D1905" i="4"/>
  <c r="D1907" i="4"/>
  <c r="D1909" i="4"/>
  <c r="D1911" i="4"/>
  <c r="D1913" i="4"/>
  <c r="D1915" i="4"/>
  <c r="D1917" i="4"/>
  <c r="D1919" i="4"/>
  <c r="D1921" i="4"/>
  <c r="D1923" i="4"/>
  <c r="D1925" i="4"/>
  <c r="D1927" i="4"/>
  <c r="D1929" i="4"/>
  <c r="D1959" i="4"/>
  <c r="D1961" i="4"/>
  <c r="D1963" i="4"/>
  <c r="D1965" i="4"/>
  <c r="D1967" i="4"/>
  <c r="D1969" i="4"/>
  <c r="D1971" i="4"/>
  <c r="D1973" i="4"/>
  <c r="D1975" i="4"/>
  <c r="D1981" i="4"/>
  <c r="D1983" i="4"/>
  <c r="D1985" i="4"/>
  <c r="D1987" i="4"/>
  <c r="D1989" i="4"/>
  <c r="D1991" i="4"/>
  <c r="D1993" i="4"/>
  <c r="D1995" i="4"/>
  <c r="D1997" i="4"/>
  <c r="D1999" i="4"/>
  <c r="D2001" i="4"/>
  <c r="D2006" i="4"/>
  <c r="D2008" i="4"/>
  <c r="D2010" i="4"/>
  <c r="D2012" i="4"/>
  <c r="D2014" i="4"/>
  <c r="D2016" i="4"/>
  <c r="D2020" i="4"/>
  <c r="D2022" i="4"/>
  <c r="D2024" i="4"/>
  <c r="D2026" i="4"/>
  <c r="D2028" i="4"/>
  <c r="D2030" i="4"/>
  <c r="D2032" i="4"/>
  <c r="D2036" i="4"/>
  <c r="D2038" i="4"/>
  <c r="D2040" i="4"/>
  <c r="D2042" i="4"/>
  <c r="D2044" i="4"/>
  <c r="D2046" i="4"/>
  <c r="D2048" i="4"/>
  <c r="D2050" i="4"/>
  <c r="D2052" i="4"/>
  <c r="D2054" i="4"/>
  <c r="D2056" i="4"/>
  <c r="D2058" i="4"/>
  <c r="D2166" i="4"/>
  <c r="D2174" i="4"/>
  <c r="D2186" i="4"/>
  <c r="D2206" i="4"/>
  <c r="D2222" i="4"/>
  <c r="D2238" i="4"/>
  <c r="D2168" i="4"/>
  <c r="D2176" i="4"/>
  <c r="D1506" i="4"/>
  <c r="D1508" i="4"/>
  <c r="D1510" i="4"/>
  <c r="D1512" i="4"/>
  <c r="D1514" i="4"/>
  <c r="D1516" i="4"/>
  <c r="D1518" i="4"/>
  <c r="D1520" i="4"/>
  <c r="D1522" i="4"/>
  <c r="D1524" i="4"/>
  <c r="D1549" i="4"/>
  <c r="D1551" i="4"/>
  <c r="D1553" i="4"/>
  <c r="D1555" i="4"/>
  <c r="D1557" i="4"/>
  <c r="D1559" i="4"/>
  <c r="D1577" i="4"/>
  <c r="D1579" i="4"/>
  <c r="D1587" i="4"/>
  <c r="D1593" i="4"/>
  <c r="D1601" i="4"/>
  <c r="D1609" i="4"/>
  <c r="D1617" i="4"/>
  <c r="D1625" i="4"/>
  <c r="D1669" i="4"/>
  <c r="D1671" i="4"/>
  <c r="D1673" i="4"/>
  <c r="D1675" i="4"/>
  <c r="D1677" i="4"/>
  <c r="D1679" i="4"/>
  <c r="D1697" i="4"/>
  <c r="D1699" i="4"/>
  <c r="D1701" i="4"/>
  <c r="D1703" i="4"/>
  <c r="D1705" i="4"/>
  <c r="D1707" i="4"/>
  <c r="D1709" i="4"/>
  <c r="D1711" i="4"/>
  <c r="D1713" i="4"/>
  <c r="D1715" i="4"/>
  <c r="D1742" i="4"/>
  <c r="D1744" i="4"/>
  <c r="D1746" i="4"/>
  <c r="D1748" i="4"/>
  <c r="D1750" i="4"/>
  <c r="D1758" i="4"/>
  <c r="D1766" i="4"/>
  <c r="D1772" i="4"/>
  <c r="D1780" i="4"/>
  <c r="D1788" i="4"/>
  <c r="D1802" i="4"/>
  <c r="D1810" i="4"/>
  <c r="D1818" i="4"/>
  <c r="D1864" i="4"/>
  <c r="D1873" i="4"/>
  <c r="D1875" i="4"/>
  <c r="D1877" i="4"/>
  <c r="D1879" i="4"/>
  <c r="D1881" i="4"/>
  <c r="D1883" i="4"/>
  <c r="D1933" i="4"/>
  <c r="D1935" i="4"/>
  <c r="D1937" i="4"/>
  <c r="D1939" i="4"/>
  <c r="D1941" i="4"/>
  <c r="D1943" i="4"/>
  <c r="D1945" i="4"/>
  <c r="D1947" i="4"/>
  <c r="D1949" i="4"/>
  <c r="D1951" i="4"/>
  <c r="D1953" i="4"/>
  <c r="D1955" i="4"/>
  <c r="D2060" i="4"/>
  <c r="D2062" i="4"/>
  <c r="D2064" i="4"/>
  <c r="D2066" i="4"/>
  <c r="D2068" i="4"/>
  <c r="D2070" i="4"/>
  <c r="D2072" i="4"/>
  <c r="D2074" i="4"/>
  <c r="D2080" i="4"/>
  <c r="D2082" i="4"/>
  <c r="D2084" i="4"/>
  <c r="D2086" i="4"/>
  <c r="D2088" i="4"/>
  <c r="D2090" i="4"/>
  <c r="D2094" i="4"/>
  <c r="D2096" i="4"/>
  <c r="D2098" i="4"/>
  <c r="D2100" i="4"/>
  <c r="D2102" i="4"/>
  <c r="D2105" i="4"/>
  <c r="D2107" i="4"/>
  <c r="D2109" i="4"/>
  <c r="D2111" i="4"/>
  <c r="D2113" i="4"/>
  <c r="D2115" i="4"/>
  <c r="D2117" i="4"/>
  <c r="D2119" i="4"/>
  <c r="D2121" i="4"/>
  <c r="D2123" i="4"/>
  <c r="D2125" i="4"/>
  <c r="D2127" i="4"/>
  <c r="D2129" i="4"/>
  <c r="D2133" i="4"/>
  <c r="D2135" i="4"/>
  <c r="D2137" i="4"/>
  <c r="D2139" i="4"/>
  <c r="D2141" i="4"/>
  <c r="D2143" i="4"/>
  <c r="D2145" i="4"/>
  <c r="D2149" i="4"/>
  <c r="D2151" i="4"/>
  <c r="D2153" i="4"/>
  <c r="D2155" i="4"/>
  <c r="D2157" i="4"/>
  <c r="D2183" i="4"/>
  <c r="D2191" i="4"/>
  <c r="D2199" i="4"/>
  <c r="D2211" i="4"/>
  <c r="D2219" i="4"/>
  <c r="D2227" i="4"/>
  <c r="D2235" i="4"/>
  <c r="D2243" i="4"/>
  <c r="D2248" i="4"/>
  <c r="D2250" i="4"/>
  <c r="D2258" i="4"/>
  <c r="D2260" i="4"/>
  <c r="D2262" i="4"/>
  <c r="D2264" i="4"/>
  <c r="D2266" i="4"/>
  <c r="D2268" i="4"/>
  <c r="D2270" i="4"/>
  <c r="D2274" i="4"/>
  <c r="D2276" i="4"/>
  <c r="D2278" i="4"/>
  <c r="D2280" i="4"/>
  <c r="D2282" i="4"/>
  <c r="D2284" i="4"/>
  <c r="D2289" i="4"/>
  <c r="D2291" i="4"/>
  <c r="D2293" i="4"/>
  <c r="D2295" i="4"/>
  <c r="D2297" i="4"/>
  <c r="D2299" i="4"/>
  <c r="D2179" i="4"/>
  <c r="D2187" i="4"/>
  <c r="D2195" i="4"/>
  <c r="D2207" i="4"/>
  <c r="D2215" i="4"/>
  <c r="D2223" i="4"/>
  <c r="D2231" i="4"/>
  <c r="D2239" i="4"/>
  <c r="D2247" i="4"/>
  <c r="D2303" i="4"/>
  <c r="D2307" i="4"/>
  <c r="D2309" i="4"/>
  <c r="D2311" i="4"/>
  <c r="D2313" i="4"/>
  <c r="D2315" i="4"/>
  <c r="D2317" i="4"/>
  <c r="D2319" i="4"/>
  <c r="D2321" i="4"/>
  <c r="D2323" i="4"/>
  <c r="D2325" i="4"/>
  <c r="D2327" i="4"/>
  <c r="D2329" i="4"/>
  <c r="D2331" i="4"/>
  <c r="D2335" i="4"/>
  <c r="D2337" i="4"/>
  <c r="D2339" i="4"/>
  <c r="D2341" i="4"/>
  <c r="D2343" i="4"/>
  <c r="D2345" i="4"/>
  <c r="D2347" i="4"/>
  <c r="D2351" i="4"/>
  <c r="D2353" i="4"/>
  <c r="D2355" i="4"/>
  <c r="D2357" i="4"/>
  <c r="D2359" i="4"/>
  <c r="D2361" i="4"/>
  <c r="D2363" i="4"/>
  <c r="D2365" i="4"/>
  <c r="D2367" i="4"/>
  <c r="D2373" i="4"/>
  <c r="D2375" i="4"/>
  <c r="D2377" i="4"/>
  <c r="D2379" i="4"/>
  <c r="D2381" i="4"/>
  <c r="D2383" i="4"/>
  <c r="D2385" i="4"/>
  <c r="D2387" i="4"/>
  <c r="D2389" i="4"/>
  <c r="D2393" i="4"/>
  <c r="D2395" i="4"/>
  <c r="D2397" i="4"/>
  <c r="D2399" i="4"/>
  <c r="D2401" i="4"/>
  <c r="D2403" i="4"/>
  <c r="D2405" i="4"/>
  <c r="D2407" i="4"/>
  <c r="D2411" i="4"/>
  <c r="D2413" i="4"/>
  <c r="D2415" i="4"/>
  <c r="D2417" i="4"/>
  <c r="D2425" i="4"/>
  <c r="D2429" i="4"/>
  <c r="D2433" i="4"/>
  <c r="D2437" i="4"/>
  <c r="D2441" i="4"/>
  <c r="D2443" i="4"/>
  <c r="D2445" i="4"/>
  <c r="D2447" i="4"/>
  <c r="D2449" i="4"/>
  <c r="D2451" i="4"/>
  <c r="D2453" i="4"/>
  <c r="D2455" i="4"/>
  <c r="D2457" i="4"/>
  <c r="D2459" i="4"/>
  <c r="D2461" i="4"/>
  <c r="D2463" i="4"/>
  <c r="D2465" i="4"/>
  <c r="D2467" i="4"/>
  <c r="D2469" i="4"/>
  <c r="D2471" i="4"/>
  <c r="D2473" i="4"/>
  <c r="D2475" i="4"/>
  <c r="D2480" i="4"/>
  <c r="D2482" i="4"/>
  <c r="D2484" i="4"/>
  <c r="D2486" i="4"/>
  <c r="D2488" i="4"/>
  <c r="D2492" i="4"/>
  <c r="D2494" i="4"/>
  <c r="D2496" i="4"/>
  <c r="D2498" i="4"/>
  <c r="D2500" i="4"/>
  <c r="D2515" i="4"/>
  <c r="D2420" i="4"/>
  <c r="D2422" i="4"/>
  <c r="D2426" i="4"/>
  <c r="D2428" i="4"/>
  <c r="D2430" i="4"/>
  <c r="D2432" i="4"/>
  <c r="D2434" i="4"/>
  <c r="D2436" i="4"/>
  <c r="D2438" i="4"/>
  <c r="D2440" i="4"/>
  <c r="D2442" i="4"/>
  <c r="D2444" i="4"/>
  <c r="D2446" i="4"/>
  <c r="D2448" i="4"/>
  <c r="D2450" i="4"/>
  <c r="D2452" i="4"/>
  <c r="D2454" i="4"/>
  <c r="D2456" i="4"/>
  <c r="D2458" i="4"/>
  <c r="D2460" i="4"/>
  <c r="D2462" i="4"/>
  <c r="D2464" i="4"/>
  <c r="D2466" i="4"/>
  <c r="D2468" i="4"/>
  <c r="D2470" i="4"/>
  <c r="D2472" i="4"/>
  <c r="D2474" i="4"/>
  <c r="D2479" i="4"/>
  <c r="D2481" i="4"/>
  <c r="D2483" i="4"/>
  <c r="D2485" i="4"/>
  <c r="D2487" i="4"/>
  <c r="D2491" i="4"/>
  <c r="D2493" i="4"/>
  <c r="D2495" i="4"/>
  <c r="D2497" i="4"/>
  <c r="D2520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1716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D93" i="4"/>
  <c r="D95" i="4"/>
  <c r="D97" i="4"/>
  <c r="D99" i="4"/>
  <c r="D101" i="4"/>
  <c r="D103" i="4"/>
  <c r="D105" i="4"/>
  <c r="D107" i="4"/>
  <c r="D109" i="4"/>
  <c r="D111" i="4"/>
  <c r="D113" i="4"/>
  <c r="D115" i="4"/>
  <c r="D117" i="4"/>
  <c r="D119" i="4"/>
  <c r="D121" i="4"/>
  <c r="D123" i="4"/>
  <c r="D125" i="4"/>
  <c r="D127" i="4"/>
  <c r="D129" i="4"/>
  <c r="D148" i="4"/>
  <c r="D150" i="4"/>
  <c r="D152" i="4"/>
  <c r="D154" i="4"/>
  <c r="D156" i="4"/>
  <c r="D158" i="4"/>
  <c r="D160" i="4"/>
  <c r="D162" i="4"/>
  <c r="D164" i="4"/>
  <c r="D166" i="4"/>
  <c r="D168" i="4"/>
  <c r="D170" i="4"/>
  <c r="D176" i="4"/>
  <c r="D178" i="4"/>
  <c r="D180" i="4"/>
  <c r="D182" i="4"/>
  <c r="D184" i="4"/>
  <c r="D186" i="4"/>
  <c r="D188" i="4"/>
  <c r="D190" i="4"/>
  <c r="D192" i="4"/>
  <c r="D194" i="4"/>
  <c r="D196" i="4"/>
  <c r="D200" i="4"/>
  <c r="D202" i="4"/>
  <c r="D204" i="4"/>
  <c r="D206" i="4"/>
  <c r="D208" i="4"/>
  <c r="D210" i="4"/>
  <c r="D212" i="4"/>
  <c r="D214" i="4"/>
  <c r="D216" i="4"/>
  <c r="D218" i="4"/>
  <c r="D443" i="4"/>
  <c r="D445" i="4"/>
  <c r="D447" i="4"/>
  <c r="D449" i="4"/>
  <c r="D451" i="4"/>
  <c r="D453" i="4"/>
  <c r="D455" i="4"/>
  <c r="D457" i="4"/>
  <c r="D459" i="4"/>
  <c r="D461" i="4"/>
  <c r="D463" i="4"/>
  <c r="D465" i="4"/>
  <c r="D467" i="4"/>
  <c r="D469" i="4"/>
  <c r="D471" i="4"/>
  <c r="D491" i="4"/>
  <c r="D493" i="4"/>
  <c r="D495" i="4"/>
  <c r="D497" i="4"/>
  <c r="D499" i="4"/>
  <c r="D501" i="4"/>
  <c r="D503" i="4"/>
  <c r="D505" i="4"/>
  <c r="D507" i="4"/>
  <c r="D509" i="4"/>
  <c r="D511" i="4"/>
  <c r="D513" i="4"/>
  <c r="D515" i="4"/>
  <c r="D517" i="4"/>
  <c r="D519" i="4"/>
  <c r="D521" i="4"/>
  <c r="D523" i="4"/>
  <c r="D525" i="4"/>
  <c r="D527" i="4"/>
  <c r="D529" i="4"/>
  <c r="D531" i="4"/>
  <c r="D533" i="4"/>
  <c r="D612" i="4"/>
  <c r="D614" i="4"/>
  <c r="D616" i="4"/>
  <c r="D618" i="4"/>
  <c r="D620" i="4"/>
  <c r="D622" i="4"/>
  <c r="D624" i="4"/>
  <c r="D641" i="4"/>
  <c r="D643" i="4"/>
  <c r="D645" i="4"/>
  <c r="D647" i="4"/>
  <c r="D649" i="4"/>
  <c r="D651" i="4"/>
  <c r="D653" i="4"/>
  <c r="D655" i="4"/>
  <c r="D659" i="4"/>
  <c r="D661" i="4"/>
  <c r="D663" i="4"/>
  <c r="D665" i="4"/>
  <c r="D667" i="4"/>
  <c r="D669" i="4"/>
  <c r="D671" i="4"/>
  <c r="D673" i="4"/>
  <c r="D675" i="4"/>
  <c r="D680" i="4"/>
  <c r="D682" i="4"/>
  <c r="D684" i="4"/>
  <c r="D686" i="4"/>
  <c r="D688" i="4"/>
  <c r="D690" i="4"/>
  <c r="D692" i="4"/>
  <c r="D696" i="4"/>
  <c r="D698" i="4"/>
  <c r="D700" i="4"/>
  <c r="D702" i="4"/>
  <c r="D704" i="4"/>
  <c r="D706" i="4"/>
  <c r="D708" i="4"/>
  <c r="D712" i="4"/>
  <c r="D714" i="4"/>
  <c r="D716" i="4"/>
  <c r="D718" i="4"/>
  <c r="D720" i="4"/>
  <c r="D722" i="4"/>
  <c r="D724" i="4"/>
  <c r="D726" i="4"/>
  <c r="D728" i="4"/>
  <c r="D730" i="4"/>
  <c r="D732" i="4"/>
  <c r="D734" i="4"/>
  <c r="D738" i="4"/>
  <c r="D740" i="4"/>
  <c r="D742" i="4"/>
  <c r="D744" i="4"/>
  <c r="D746" i="4"/>
  <c r="D748" i="4"/>
  <c r="D750" i="4"/>
  <c r="D752" i="4"/>
  <c r="D754" i="4"/>
  <c r="D756" i="4"/>
  <c r="D758" i="4"/>
  <c r="D760" i="4"/>
  <c r="D762" i="4"/>
  <c r="D764" i="4"/>
  <c r="D766" i="4"/>
  <c r="D768" i="4"/>
  <c r="D772" i="4"/>
  <c r="D774" i="4"/>
  <c r="D776" i="4"/>
  <c r="D778" i="4"/>
  <c r="D780" i="4"/>
  <c r="D782" i="4"/>
  <c r="D784" i="4"/>
  <c r="D786" i="4"/>
  <c r="D788" i="4"/>
  <c r="D790" i="4"/>
  <c r="D878" i="4"/>
  <c r="D880" i="4"/>
  <c r="D882" i="4"/>
  <c r="D884" i="4"/>
  <c r="D886" i="4"/>
  <c r="D888" i="4"/>
  <c r="D890" i="4"/>
  <c r="D892" i="4"/>
  <c r="D894" i="4"/>
  <c r="D898" i="4"/>
  <c r="D900" i="4"/>
  <c r="D902" i="4"/>
  <c r="D904" i="4"/>
  <c r="D906" i="4"/>
  <c r="D908" i="4"/>
  <c r="D910" i="4"/>
  <c r="D918" i="4"/>
  <c r="D920" i="4"/>
  <c r="D922" i="4"/>
  <c r="D924" i="4"/>
  <c r="D928" i="4"/>
  <c r="D930" i="4"/>
  <c r="D932" i="4"/>
  <c r="D934" i="4"/>
  <c r="D936" i="4"/>
  <c r="D938" i="4"/>
  <c r="D940" i="4"/>
  <c r="D942" i="4"/>
  <c r="D968" i="4"/>
  <c r="D970" i="4"/>
  <c r="D972" i="4"/>
  <c r="D974" i="4"/>
  <c r="D976" i="4"/>
  <c r="D978" i="4"/>
  <c r="D987" i="4"/>
  <c r="D989" i="4"/>
  <c r="D991" i="4"/>
  <c r="D993" i="4"/>
  <c r="D995" i="4"/>
  <c r="D997" i="4"/>
  <c r="D999" i="4"/>
  <c r="D1001" i="4"/>
  <c r="D1003" i="4"/>
  <c r="D1005" i="4"/>
  <c r="D1007" i="4"/>
  <c r="D1009" i="4"/>
  <c r="D1019" i="4"/>
  <c r="D1021" i="4"/>
  <c r="D1023" i="4"/>
  <c r="D1025" i="4"/>
  <c r="D1027" i="4"/>
  <c r="D1029" i="4"/>
  <c r="D1033" i="4"/>
  <c r="D1035" i="4"/>
  <c r="D1037" i="4"/>
  <c r="D1039" i="4"/>
  <c r="D1041" i="4"/>
  <c r="D1043" i="4"/>
  <c r="D1045" i="4"/>
  <c r="D1047" i="4"/>
  <c r="D1049" i="4"/>
  <c r="D1053" i="4"/>
  <c r="D1055" i="4"/>
  <c r="D1057" i="4"/>
  <c r="D1059" i="4"/>
  <c r="D1061" i="4"/>
  <c r="D1063" i="4"/>
  <c r="D1067" i="4"/>
  <c r="D1069" i="4"/>
  <c r="D1071" i="4"/>
  <c r="D1073" i="4"/>
  <c r="D1075" i="4"/>
  <c r="D1077" i="4"/>
  <c r="D1079" i="4"/>
  <c r="D1083" i="4"/>
  <c r="D1085" i="4"/>
  <c r="D1087" i="4"/>
  <c r="D1089" i="4"/>
  <c r="D1091" i="4"/>
  <c r="D1093" i="4"/>
  <c r="D1095" i="4"/>
  <c r="D1097" i="4"/>
  <c r="D1099" i="4"/>
  <c r="D1103" i="4"/>
  <c r="D1105" i="4"/>
  <c r="D1107" i="4"/>
  <c r="D1109" i="4"/>
  <c r="D1111" i="4"/>
  <c r="D1113" i="4"/>
  <c r="D1117" i="4"/>
  <c r="D1119" i="4"/>
  <c r="D1121" i="4"/>
  <c r="D1123" i="4"/>
  <c r="D1125" i="4"/>
  <c r="D1127" i="4"/>
  <c r="D1129" i="4"/>
  <c r="D1131" i="4"/>
  <c r="D1135" i="4"/>
  <c r="D1137" i="4"/>
  <c r="D1139" i="4"/>
  <c r="D1141" i="4"/>
  <c r="D1143" i="4"/>
  <c r="D1145" i="4"/>
  <c r="D1147" i="4"/>
  <c r="D1149" i="4"/>
  <c r="D1151" i="4"/>
  <c r="D1153" i="4"/>
  <c r="D1155" i="4"/>
  <c r="D1157" i="4"/>
  <c r="D1159" i="4"/>
  <c r="D1161" i="4"/>
  <c r="D1163" i="4"/>
  <c r="D1167" i="4"/>
  <c r="D1169" i="4"/>
  <c r="D1171" i="4"/>
  <c r="D1173" i="4"/>
  <c r="D1175" i="4"/>
  <c r="D1177" i="4"/>
  <c r="D1179" i="4"/>
  <c r="D1352" i="4"/>
  <c r="D1354" i="4"/>
  <c r="D1356" i="4"/>
  <c r="D1358" i="4"/>
  <c r="D1360" i="4"/>
  <c r="D1362" i="4"/>
  <c r="D1364" i="4"/>
  <c r="D1366" i="4"/>
  <c r="D1497" i="4"/>
  <c r="D1499" i="4"/>
  <c r="D1501" i="4"/>
  <c r="D1503" i="4"/>
  <c r="D1505" i="4"/>
  <c r="D1507" i="4"/>
  <c r="D1509" i="4"/>
  <c r="D1511" i="4"/>
  <c r="D1513" i="4"/>
  <c r="D1515" i="4"/>
  <c r="D1517" i="4"/>
  <c r="D1519" i="4"/>
  <c r="D1521" i="4"/>
  <c r="D1523" i="4"/>
  <c r="D1525" i="4"/>
  <c r="D1532" i="4"/>
  <c r="D1534" i="4"/>
  <c r="D1536" i="4"/>
  <c r="D1538" i="4"/>
  <c r="D1540" i="4"/>
  <c r="D1542" i="4"/>
  <c r="D1544" i="4"/>
  <c r="D1546" i="4"/>
  <c r="D1550" i="4"/>
  <c r="D1552" i="4"/>
  <c r="D1554" i="4"/>
  <c r="D1556" i="4"/>
  <c r="D1558" i="4"/>
  <c r="D1562" i="4"/>
  <c r="D1564" i="4"/>
  <c r="D1566" i="4"/>
  <c r="D1568" i="4"/>
  <c r="D1570" i="4"/>
  <c r="D1572" i="4"/>
  <c r="D1574" i="4"/>
  <c r="D1578" i="4"/>
  <c r="D1634" i="4"/>
  <c r="D1636" i="4"/>
  <c r="D1638" i="4"/>
  <c r="D1640" i="4"/>
  <c r="D1642" i="4"/>
  <c r="D1644" i="4"/>
  <c r="D1646" i="4"/>
  <c r="D1648" i="4"/>
  <c r="D1650" i="4"/>
  <c r="D1652" i="4"/>
  <c r="D1654" i="4"/>
  <c r="D1656" i="4"/>
  <c r="D1658" i="4"/>
  <c r="D1660" i="4"/>
  <c r="D1662" i="4"/>
  <c r="D1664" i="4"/>
  <c r="D1666" i="4"/>
  <c r="D1670" i="4"/>
  <c r="D1672" i="4"/>
  <c r="D1674" i="4"/>
  <c r="D1676" i="4"/>
  <c r="D1678" i="4"/>
  <c r="D1680" i="4"/>
  <c r="D1684" i="4"/>
  <c r="D1686" i="4"/>
  <c r="D1688" i="4"/>
  <c r="D1690" i="4"/>
  <c r="D1692" i="4"/>
  <c r="D1696" i="4"/>
  <c r="D1698" i="4"/>
  <c r="D1700" i="4"/>
  <c r="D1702" i="4"/>
  <c r="D1704" i="4"/>
  <c r="D1706" i="4"/>
  <c r="D1708" i="4"/>
  <c r="D1710" i="4"/>
  <c r="D1712" i="4"/>
  <c r="D1714" i="4"/>
  <c r="D1720" i="4"/>
  <c r="D1722" i="4"/>
  <c r="D1724" i="4"/>
  <c r="D1726" i="4"/>
  <c r="D1728" i="4"/>
  <c r="D1730" i="4"/>
  <c r="D1732" i="4"/>
  <c r="D1734" i="4"/>
  <c r="D1736" i="4"/>
  <c r="D1738" i="4"/>
  <c r="D1740" i="4"/>
  <c r="D1743" i="4"/>
  <c r="D1745" i="4"/>
  <c r="D1747" i="4"/>
  <c r="D1749" i="4"/>
  <c r="D1821" i="4"/>
  <c r="D1823" i="4"/>
  <c r="D1825" i="4"/>
  <c r="D1827" i="4"/>
  <c r="D1829" i="4"/>
  <c r="D1831" i="4"/>
  <c r="D1833" i="4"/>
  <c r="D1838" i="4"/>
  <c r="D1840" i="4"/>
  <c r="D1842" i="4"/>
  <c r="D1844" i="4"/>
  <c r="D1846" i="4"/>
  <c r="D1848" i="4"/>
  <c r="D1850" i="4"/>
  <c r="D1852" i="4"/>
  <c r="D1874" i="4"/>
  <c r="D1876" i="4"/>
  <c r="D1878" i="4"/>
  <c r="D1880" i="4"/>
  <c r="D1882" i="4"/>
  <c r="D1884" i="4"/>
  <c r="D1888" i="4"/>
  <c r="D1890" i="4"/>
  <c r="D1892" i="4"/>
  <c r="D1894" i="4"/>
  <c r="D1896" i="4"/>
  <c r="D1898" i="4"/>
  <c r="D1900" i="4"/>
  <c r="D1902" i="4"/>
  <c r="D1904" i="4"/>
  <c r="D1906" i="4"/>
  <c r="D1908" i="4"/>
  <c r="D1910" i="4"/>
  <c r="D1912" i="4"/>
  <c r="D1914" i="4"/>
  <c r="D1916" i="4"/>
  <c r="D1918" i="4"/>
  <c r="D1920" i="4"/>
  <c r="D1922" i="4"/>
  <c r="D1924" i="4"/>
  <c r="D1926" i="4"/>
  <c r="D1928" i="4"/>
  <c r="D1932" i="4"/>
  <c r="D1934" i="4"/>
  <c r="D1936" i="4"/>
  <c r="D1938" i="4"/>
  <c r="D1940" i="4"/>
  <c r="D1942" i="4"/>
  <c r="D1944" i="4"/>
  <c r="D1946" i="4"/>
  <c r="D1948" i="4"/>
  <c r="D1950" i="4"/>
  <c r="D1952" i="4"/>
  <c r="D1954" i="4"/>
  <c r="D1956" i="4"/>
  <c r="D1960" i="4"/>
  <c r="D1962" i="4"/>
  <c r="D1964" i="4"/>
  <c r="D1966" i="4"/>
  <c r="D1968" i="4"/>
  <c r="D1970" i="4"/>
  <c r="D1972" i="4"/>
  <c r="D1974" i="4"/>
  <c r="D1976" i="4"/>
  <c r="D1982" i="4"/>
  <c r="D1984" i="4"/>
  <c r="D1986" i="4"/>
  <c r="D1988" i="4"/>
  <c r="D1990" i="4"/>
  <c r="D1992" i="4"/>
  <c r="D1994" i="4"/>
  <c r="D1996" i="4"/>
  <c r="D1998" i="4"/>
  <c r="D2000" i="4"/>
  <c r="D2005" i="4"/>
  <c r="D2007" i="4"/>
  <c r="D2009" i="4"/>
  <c r="D2011" i="4"/>
  <c r="D2013" i="4"/>
  <c r="D2015" i="4"/>
  <c r="D2019" i="4"/>
  <c r="D2021" i="4"/>
  <c r="D2023" i="4"/>
  <c r="D2025" i="4"/>
  <c r="D2027" i="4"/>
  <c r="D2029" i="4"/>
  <c r="D2031" i="4"/>
  <c r="D2033" i="4"/>
  <c r="D2037" i="4"/>
  <c r="D2039" i="4"/>
  <c r="D2041" i="4"/>
  <c r="D2043" i="4"/>
  <c r="D2045" i="4"/>
  <c r="D2047" i="4"/>
  <c r="D2049" i="4"/>
  <c r="D2051" i="4"/>
  <c r="D2053" i="4"/>
  <c r="D2055" i="4"/>
  <c r="D2057" i="4"/>
  <c r="D2059" i="4"/>
  <c r="D2061" i="4"/>
  <c r="D2063" i="4"/>
  <c r="D2065" i="4"/>
  <c r="D2067" i="4"/>
  <c r="D2069" i="4"/>
  <c r="D2071" i="4"/>
  <c r="D2073" i="4"/>
  <c r="D2075" i="4"/>
  <c r="D2081" i="4"/>
  <c r="D2083" i="4"/>
  <c r="D2085" i="4"/>
  <c r="D2087" i="4"/>
  <c r="D2089" i="4"/>
  <c r="D2093" i="4"/>
  <c r="D2095" i="4"/>
  <c r="D2097" i="4"/>
  <c r="D2099" i="4"/>
  <c r="D2101" i="4"/>
  <c r="D2103" i="4"/>
  <c r="D2106" i="4"/>
  <c r="D2108" i="4"/>
  <c r="D2110" i="4"/>
  <c r="D2112" i="4"/>
  <c r="D2114" i="4"/>
  <c r="D2116" i="4"/>
  <c r="D2118" i="4"/>
  <c r="D2120" i="4"/>
  <c r="D2122" i="4"/>
  <c r="D2124" i="4"/>
  <c r="D2126" i="4"/>
  <c r="D2128" i="4"/>
  <c r="D2132" i="4"/>
  <c r="D2134" i="4"/>
  <c r="D2136" i="4"/>
  <c r="D2138" i="4"/>
  <c r="D2140" i="4"/>
  <c r="D2142" i="4"/>
  <c r="D2144" i="4"/>
  <c r="D2148" i="4"/>
  <c r="D2150" i="4"/>
  <c r="D2152" i="4"/>
  <c r="D2154" i="4"/>
  <c r="D2156" i="4"/>
  <c r="D2249" i="4"/>
  <c r="D2257" i="4"/>
  <c r="D2259" i="4"/>
  <c r="D2261" i="4"/>
  <c r="D2263" i="4"/>
  <c r="D2265" i="4"/>
  <c r="D2267" i="4"/>
  <c r="D2269" i="4"/>
  <c r="D2271" i="4"/>
  <c r="D2275" i="4"/>
  <c r="D2277" i="4"/>
  <c r="D2279" i="4"/>
  <c r="D2281" i="4"/>
  <c r="D2283" i="4"/>
  <c r="D2288" i="4"/>
  <c r="D2290" i="4"/>
  <c r="D2292" i="4"/>
  <c r="D2294" i="4"/>
  <c r="D2296" i="4"/>
  <c r="D2298" i="4"/>
  <c r="D2302" i="4"/>
  <c r="D2304" i="4"/>
  <c r="D2308" i="4"/>
  <c r="D2310" i="4"/>
  <c r="D2312" i="4"/>
  <c r="D2314" i="4"/>
  <c r="D2316" i="4"/>
  <c r="D2318" i="4"/>
  <c r="D2320" i="4"/>
  <c r="D2322" i="4"/>
  <c r="D2324" i="4"/>
  <c r="D2326" i="4"/>
  <c r="D2328" i="4"/>
  <c r="D2330" i="4"/>
  <c r="D2334" i="4"/>
  <c r="D2336" i="4"/>
  <c r="D2338" i="4"/>
  <c r="D2340" i="4"/>
  <c r="D2342" i="4"/>
  <c r="D2344" i="4"/>
  <c r="D2346" i="4"/>
  <c r="D2350" i="4"/>
  <c r="D2352" i="4"/>
  <c r="D2354" i="4"/>
  <c r="D2356" i="4"/>
  <c r="D2358" i="4"/>
  <c r="D2360" i="4"/>
  <c r="D2362" i="4"/>
  <c r="D2364" i="4"/>
  <c r="D2366" i="4"/>
  <c r="D2372" i="4"/>
  <c r="D2374" i="4"/>
  <c r="D2376" i="4"/>
  <c r="D2378" i="4"/>
  <c r="D2380" i="4"/>
  <c r="D2382" i="4"/>
  <c r="D2384" i="4"/>
  <c r="D2386" i="4"/>
  <c r="D2388" i="4"/>
  <c r="D2390" i="4"/>
  <c r="D2394" i="4"/>
  <c r="D2396" i="4"/>
  <c r="D2398" i="4"/>
  <c r="D2400" i="4"/>
  <c r="D2402" i="4"/>
  <c r="D2404" i="4"/>
  <c r="D2406" i="4"/>
  <c r="D2408" i="4"/>
  <c r="D2412" i="4"/>
  <c r="D2414" i="4"/>
  <c r="D2416" i="4"/>
  <c r="D2418" i="4"/>
  <c r="D2427" i="4"/>
  <c r="D2431" i="4"/>
  <c r="D2435" i="4"/>
  <c r="D2439" i="4"/>
  <c r="D2419" i="4"/>
  <c r="D2421" i="4"/>
  <c r="D46" i="4"/>
  <c r="D48" i="4"/>
  <c r="D49" i="4"/>
  <c r="D51" i="4"/>
  <c r="D54" i="4"/>
  <c r="D56" i="4"/>
  <c r="D58" i="4"/>
  <c r="D60" i="4"/>
  <c r="D62" i="4"/>
  <c r="D136" i="4"/>
  <c r="D138" i="4"/>
  <c r="D140" i="4"/>
  <c r="D142" i="4"/>
  <c r="D144" i="4"/>
  <c r="D47" i="4"/>
  <c r="D50" i="4"/>
  <c r="D52" i="4"/>
  <c r="D53" i="4"/>
  <c r="D55" i="4"/>
  <c r="D57" i="4"/>
  <c r="D59" i="4"/>
  <c r="D61" i="4"/>
  <c r="D135" i="4"/>
  <c r="D137" i="4"/>
  <c r="D139" i="4"/>
  <c r="D141" i="4"/>
  <c r="D143" i="4"/>
  <c r="D145" i="4"/>
</calcChain>
</file>

<file path=xl/sharedStrings.xml><?xml version="1.0" encoding="utf-8"?>
<sst xmlns="http://schemas.openxmlformats.org/spreadsheetml/2006/main" count="9054" uniqueCount="3374">
  <si>
    <t>Sr No.</t>
  </si>
  <si>
    <t>Table Name</t>
  </si>
  <si>
    <t>Link</t>
  </si>
  <si>
    <t>S_ERRMSG_M</t>
  </si>
  <si>
    <t>S_ERRMSG_M!A1</t>
  </si>
  <si>
    <t>S_TAB_M</t>
  </si>
  <si>
    <t>S_TAB_M!A1</t>
  </si>
  <si>
    <t>S_TAB_COLS_M</t>
  </si>
  <si>
    <t>S_TAB_COLS_M!A1</t>
  </si>
  <si>
    <t>s_gl_group_m</t>
  </si>
  <si>
    <t>s_gl_group_m!A1</t>
  </si>
  <si>
    <t>s_ratio_component_m</t>
  </si>
  <si>
    <t>s_ratio_component_m!A1</t>
  </si>
  <si>
    <t>s_ratio_component_source_m</t>
  </si>
  <si>
    <t>s_ratio_component_source_m!A1</t>
  </si>
  <si>
    <t>s_ratio_m</t>
  </si>
  <si>
    <t>s_ratio_m!A1</t>
  </si>
  <si>
    <t>s_charge_type_m</t>
  </si>
  <si>
    <t>s_charge_type_m!A1</t>
  </si>
  <si>
    <t>s_gl_group_reference_m</t>
  </si>
  <si>
    <t>s_gl_group_reference_m!A1</t>
  </si>
  <si>
    <t>s_tran_type_m</t>
  </si>
  <si>
    <t>s_tran_type_m!A1</t>
  </si>
  <si>
    <t>s_instrument_type_m</t>
  </si>
  <si>
    <t>s_instrument_type_m!A1</t>
  </si>
  <si>
    <t>s_acct_ref_gl_method_pattern_m</t>
  </si>
  <si>
    <t>s_acct_ref_gl_method_pattern_m!A1</t>
  </si>
  <si>
    <t>s_acct_ref_type_m</t>
  </si>
  <si>
    <t>s_acct_ref_type_m!A1</t>
  </si>
  <si>
    <t>s_glg_tm_tt_d</t>
  </si>
  <si>
    <t>s_glg_tm_tt_d!A1</t>
  </si>
  <si>
    <t>s_main_gl_group_m</t>
  </si>
  <si>
    <t>s_main_gl_group_m!A1</t>
  </si>
  <si>
    <t>s_intr_type_gl_group_d</t>
  </si>
  <si>
    <t>s_instr_type_gl_group_d!A1</t>
  </si>
  <si>
    <t>s_balance_type_m</t>
  </si>
  <si>
    <t>s_balance_type_m!A1</t>
  </si>
  <si>
    <t>s_gl_group_set_d</t>
  </si>
  <si>
    <t>s_gl_group_set_d!A1</t>
  </si>
  <si>
    <t>s_arrear_type_m</t>
  </si>
  <si>
    <t>s_arrear_type_m!A1</t>
  </si>
  <si>
    <t>s_tran_spl_type_m</t>
  </si>
  <si>
    <t>s_tran_spl_type_m!A1</t>
  </si>
  <si>
    <t>s_process_type_m</t>
  </si>
  <si>
    <t>table_list!A1</t>
  </si>
  <si>
    <t>JAVA_CONSTANT</t>
  </si>
  <si>
    <t>module_code</t>
  </si>
  <si>
    <t>CORE_GL</t>
  </si>
  <si>
    <t>Transaction</t>
  </si>
  <si>
    <t>Standing Instruction</t>
  </si>
  <si>
    <t>SI</t>
  </si>
  <si>
    <t>Safe Box Locker</t>
  </si>
  <si>
    <t>Day Begin</t>
  </si>
  <si>
    <t>GL Scheme</t>
  </si>
  <si>
    <t>GL_SCHEME</t>
  </si>
  <si>
    <t>CHARGE</t>
  </si>
  <si>
    <t>Day Handover</t>
  </si>
  <si>
    <t>alert_template_id (DECIMAL (10)) pk</t>
  </si>
  <si>
    <t>alert_event_id(not use This column in insert statement)</t>
  </si>
  <si>
    <t>alert_template_name_desc (Varchar (100))</t>
  </si>
  <si>
    <t xml:space="preserve">alert_before_days </t>
  </si>
  <si>
    <t>num_alerts</t>
  </si>
  <si>
    <t>threshold_amount</t>
  </si>
  <si>
    <t>alert_template_text (VARCHAR 5000 )</t>
  </si>
  <si>
    <t>alert_template 2</t>
  </si>
  <si>
    <t>DELETE FROM s_alert_template_txt_m ;</t>
  </si>
  <si>
    <t>Receipt</t>
  </si>
  <si>
    <t xml:space="preserve">Mahesh Bank - A/c. #vouAcctCode# has been credited by Cash Rs. #lccyTranAmount# on #valueDate# . A/c Balance  Rs. #clearBalance# </t>
  </si>
  <si>
    <t>Payment</t>
  </si>
  <si>
    <t xml:space="preserve">Mahesh Bank - A/c. #vouAcctCode# has debited by Cash Rs. #lccyTranAmount# on #valueDate# . A/c Balance is Rs. #clearBalance# </t>
  </si>
  <si>
    <t>Debit</t>
  </si>
  <si>
    <t xml:space="preserve">Mahesh Bank - A/c. #vouAcctCode# has been debited by Transfer Rs. #lccyTranAmount# on #valueDate# . A/c Balance Rs. #clearBalance# </t>
  </si>
  <si>
    <t>Credit</t>
  </si>
  <si>
    <t xml:space="preserve">Mahesh Bank - A/c. #vouAcctCode# has been credited by Transfer Rs. #lccyTranAmount# on #valueDate# . A/c Balance  Rs. #clearBalance# </t>
  </si>
  <si>
    <t>A/C Closing (Debit) SPL</t>
  </si>
  <si>
    <t xml:space="preserve">Mahesh Bank - A/c. Dear #acctName#, your A/c. #vouAcctCode# is been closed. </t>
  </si>
  <si>
    <t>Interest Paid On Deposits</t>
  </si>
  <si>
    <t xml:space="preserve">Mahesh Bank - A/c. #vouAcctCode# interest has been credited By Transfer Rs. #lccyTranAmount# on #valueDate# . A/c Balance Rs. #clearBalance# </t>
  </si>
  <si>
    <t>Cheque Return Charges</t>
  </si>
  <si>
    <t xml:space="preserve">Mahesh Bank - A/c. #vouAcctCode# Chq Return Charges has been debited By Transfer Rs. #lccyTranAmount# on #valueDate# . A/c Balance Rs. #clearBalance# </t>
  </si>
  <si>
    <t>Charges Application</t>
  </si>
  <si>
    <t xml:space="preserve">Mahesh Bank - A/c. #vouAcctCode# Charges has been debited By Transfer Rs. #lccyTranAmount# on #valueDate# . A/c Balance Rs. #clearBalance# </t>
  </si>
  <si>
    <t>Debit ( Inward Clearing )</t>
  </si>
  <si>
    <t xml:space="preserve">Mahesh Bank - A/c. #vouAcctCode# has been debited by I/W Clg Chq No. #instrNo#  Rs. #lccyTranAmount#  on #valueDate# . A/c Balance Rs.  #clearBalance# </t>
  </si>
  <si>
    <t>Chq Return(Outward Clearing)</t>
  </si>
  <si>
    <t xml:space="preserve">Mahesh Bank - A/c. #vouAcctCode# has been debited by Rs. #lccyTranAmount# for Outward Return Cheque No #instrNo# . Please contact to your Branch. A/c Balance Rs. #clearBalance# </t>
  </si>
  <si>
    <t>Credit ( Outward Clearing )</t>
  </si>
  <si>
    <t>Mahesh Bank - Dear Customer, Received Cheque No #instrNo# of Rs #lccyTranAmount# for credit to your A/c No #vouAcctCode# . The Amount will be credited to your a/c subject to realisation.</t>
  </si>
  <si>
    <t>Chq Return(Inward Clearing)</t>
  </si>
  <si>
    <t>Auto Charges Debit</t>
  </si>
  <si>
    <t xml:space="preserve">Mahesh Bank - A/c. #vouAcctCode# Charges has been debited By Transfer Rs. #lccyTranAmount# on #valueDate#. A/c Balance Rs. #clearBalance# </t>
  </si>
  <si>
    <t>NEFT/RTGS</t>
  </si>
  <si>
    <t xml:space="preserve">Mahesh Bank - A/c. #vouAcctCode# has been credited by NEFT/RTGS Ref. #vouRefno# Rs. #lccyTranAmount# on #valueDate# . A/c Balance  Rs. #clearBalance# </t>
  </si>
  <si>
    <t>FD Principal</t>
  </si>
  <si>
    <t xml:space="preserve">Mahesh Bank - A/c. Principal Amount Rs. #lccyTranAmount# has been deposited into FD A/c #vouAcctCode#  on #valueDate# . A/c Balance  Rs. #clearBalance# </t>
  </si>
  <si>
    <t>To TDS Deducted</t>
  </si>
  <si>
    <t>Mahesh Bank - A/c. #vouAcctCode# TDS on Interest has been debited By Transfer Rs. #lccyTranAmount# on #valueDate# . A/c Balance Rs. #clearBalance# . Please contact immediately  to your branch for submission of IT Document.</t>
  </si>
  <si>
    <t xml:space="preserve">To Transferred to MTD </t>
  </si>
  <si>
    <t>Mahesh Bank - FD A/c. #vouAcctCode#  balance has been marked as MTD By Transfer Rs. #lccyTranAmount# on #valueDate# . A/c Balance Rs. #clearBalance# . Please contact immediately  to your branch.</t>
  </si>
  <si>
    <t>Interest Charged</t>
  </si>
  <si>
    <t xml:space="preserve">Mahesh Bank - A/c. #vouAcctCode# Interest has been debited By Transfer Rs. #lccyTranAmount# on #valueDate# . A/c Balance Rs. #clearBalance# </t>
  </si>
  <si>
    <t>Interest Moved To Mark NPA</t>
  </si>
  <si>
    <t xml:space="preserve">Mahesh Bank - A/c. Dear Customer, your Loan A/c No #vouAcctCode# has been marked as NPA. Please contact immediately to the branch. A/c Balance Rs. #clearBalance# </t>
  </si>
  <si>
    <t>Loan Disbursement</t>
  </si>
  <si>
    <t xml:space="preserve">Mahesh Bank - A/c. Dear Customer, Rs #lccyTranAmount#  disbursed to your Loan A/c No #vouAcctCode# . A/c Balance Rs. #clearBalance# </t>
  </si>
  <si>
    <t xml:space="preserve">Loan EMI </t>
  </si>
  <si>
    <t xml:space="preserve">Mahesh Bank - A/c. #vouAcctCode# has been credited Rs. #lccyTranAmount# on #valueDate# . A/c Balance  Rs. #clearBalance# </t>
  </si>
  <si>
    <t>Overdue</t>
  </si>
  <si>
    <t>Mahesh Bank - Dear #acctName# Overdue Balance is generated on the Loan A/c. #vouAcctCode# . Please contact immediately  to your bracnh.</t>
  </si>
  <si>
    <t>InOperative</t>
  </si>
  <si>
    <t>Mahesh Bank - Dear #acctName#, A/c. #vouAcctCode# status has been changed now it is in In-Operative state. Please contact immediately  to your branch for submission of IT Document.</t>
  </si>
  <si>
    <t>Dormant</t>
  </si>
  <si>
    <t>Mahesh Bank - Dear #acctName#, A/c. #vouAcctCode# status has been changed now it is in Dormant state. Please contact immediately  to your branch for submission of IT Document.</t>
  </si>
  <si>
    <t>Maturity Date</t>
  </si>
  <si>
    <t>Mahesh Bank - Dear #acctName#, FD A/c. #vouAcctCode# will be matured on #MaturityDate# . Please contact to your branch for submission of IT Document.</t>
  </si>
  <si>
    <t/>
  </si>
  <si>
    <t xml:space="preserve">TABLE_ID         </t>
  </si>
  <si>
    <t xml:space="preserve">TABLE_NAME       </t>
  </si>
  <si>
    <t xml:space="preserve">TABLE_DESC       </t>
  </si>
  <si>
    <t xml:space="preserve">TABLE_ALIAS_NAME </t>
  </si>
  <si>
    <t xml:space="preserve">TABLE_TYPE       </t>
  </si>
  <si>
    <t>DELETE FROM s_tab_m ;</t>
  </si>
  <si>
    <t>CONSTANTS</t>
  </si>
  <si>
    <t>c_cbr_m</t>
  </si>
  <si>
    <t>Core Branch Master</t>
  </si>
  <si>
    <t>CORE_BRANCH</t>
  </si>
  <si>
    <t>Master</t>
  </si>
  <si>
    <t>c_gl_m</t>
  </si>
  <si>
    <t>Core GL Master</t>
  </si>
  <si>
    <t>c_cust_m</t>
  </si>
  <si>
    <t>Customer Master</t>
  </si>
  <si>
    <t>CUSTOMER</t>
  </si>
  <si>
    <t>c_all_bank_m</t>
  </si>
  <si>
    <t>All Bank Master</t>
  </si>
  <si>
    <t>ALL_BANK</t>
  </si>
  <si>
    <t>c_all_bank_branch_m</t>
  </si>
  <si>
    <t>All Bank Branch Master</t>
  </si>
  <si>
    <t>ALL_BANK_BRANCH</t>
  </si>
  <si>
    <t>c_instr_type_m</t>
  </si>
  <si>
    <t>Instrument Type Master</t>
  </si>
  <si>
    <t>INSTRUMENT_TYPE</t>
  </si>
  <si>
    <t>b_instr_book_inv_m</t>
  </si>
  <si>
    <t>Instrument Book Inventory</t>
  </si>
  <si>
    <t>INSTRUMENT_BOOK_INVENTORY</t>
  </si>
  <si>
    <t>b_acct_instr_stop_d</t>
  </si>
  <si>
    <t>Account Instrument Stop</t>
  </si>
  <si>
    <t>ACCOUNT_INSTRUMENT_STOP</t>
  </si>
  <si>
    <t>b_acct_instr_stop_revoke_d</t>
  </si>
  <si>
    <t>Account Instrument Stop Revoke</t>
  </si>
  <si>
    <t>ACCOUNT_INSTRUMENT_STOP_REVOKE</t>
  </si>
  <si>
    <t>b_acct_instr_book_d</t>
  </si>
  <si>
    <t>Instrument Book (Accounts)</t>
  </si>
  <si>
    <t>INSTRUMENT_ACCOUNT_BOOK</t>
  </si>
  <si>
    <t>b_cbr_holiday_d</t>
  </si>
  <si>
    <t xml:space="preserve">Core Branch Holiday </t>
  </si>
  <si>
    <t>CORE_BRANCH_HOLIDAY</t>
  </si>
  <si>
    <t>c_stock_type_m</t>
  </si>
  <si>
    <t>Stock Type Master</t>
  </si>
  <si>
    <t>STOCK_TYPE</t>
  </si>
  <si>
    <t>b_acct_lien_d</t>
  </si>
  <si>
    <t xml:space="preserve">Account Lien </t>
  </si>
  <si>
    <t>ACCOUNT_LIEN</t>
  </si>
  <si>
    <t>c_gl_scheme_m</t>
  </si>
  <si>
    <t>b_acct_m</t>
  </si>
  <si>
    <t>Account Master</t>
  </si>
  <si>
    <t>ACCOUNT</t>
  </si>
  <si>
    <t>b_acct_names_d</t>
  </si>
  <si>
    <t xml:space="preserve">Account Names </t>
  </si>
  <si>
    <t>ACCOUNT_NAMES</t>
  </si>
  <si>
    <t>b_acct_nominees_d</t>
  </si>
  <si>
    <t>Account Nominees</t>
  </si>
  <si>
    <t>ACCOUNT_NOMINEES</t>
  </si>
  <si>
    <t>b_acct_loan_limit_m</t>
  </si>
  <si>
    <t>Account Loan Limit Master</t>
  </si>
  <si>
    <t>ACCOUNT_LOAN_LIMIT</t>
  </si>
  <si>
    <t>b_acct_loan_m</t>
  </si>
  <si>
    <t>Account Loan Master</t>
  </si>
  <si>
    <t>ACCOUNT_LOAN</t>
  </si>
  <si>
    <t>c_gl_txn_limit_m</t>
  </si>
  <si>
    <t>GL TXN Limit Master</t>
  </si>
  <si>
    <t>GL_TXN_LIMIT</t>
  </si>
  <si>
    <t>a_notify_d</t>
  </si>
  <si>
    <t>Bank Notification</t>
  </si>
  <si>
    <t>BANK_NOTIFICATION</t>
  </si>
  <si>
    <t>b_acct_loan_disb_d</t>
  </si>
  <si>
    <t>Account Loan Disbursement</t>
  </si>
  <si>
    <t>ACCOUNT_LOAN_DISBURSEMENT</t>
  </si>
  <si>
    <t>b_acct_loan_dp_d</t>
  </si>
  <si>
    <t>Account Loan DP</t>
  </si>
  <si>
    <t>ACCOUNT_LOAN_DP</t>
  </si>
  <si>
    <t>b_acct_loan_dp_stock_d</t>
  </si>
  <si>
    <t xml:space="preserve">Account Loan DP Stock </t>
  </si>
  <si>
    <t>ACCOUNT_LOAN_DP_STOCK</t>
  </si>
  <si>
    <t>c_all_location_m</t>
  </si>
  <si>
    <t>All Location Master</t>
  </si>
  <si>
    <t>ALL_LOCATION</t>
  </si>
  <si>
    <t>c_security_valuer_m</t>
  </si>
  <si>
    <t>Security Valuer Master</t>
  </si>
  <si>
    <t>SECURITY_VALUER</t>
  </si>
  <si>
    <t>b_acct_loan_surety_d</t>
  </si>
  <si>
    <t>Account loan surety</t>
  </si>
  <si>
    <t>ACCOUNT_LOAN_SURETY</t>
  </si>
  <si>
    <t>b_acct_loan_limit_adhoc_d</t>
  </si>
  <si>
    <t>Account loan limit adhoch</t>
  </si>
  <si>
    <t>ACCOUNT_LOAN_LIMIT_ADHOCH</t>
  </si>
  <si>
    <t>c_cust_security_d</t>
  </si>
  <si>
    <t>Cust Security</t>
  </si>
  <si>
    <t>CUST_SECURITY</t>
  </si>
  <si>
    <t>c_cust_security_insurance_d</t>
  </si>
  <si>
    <t>Cust Security Insurance</t>
  </si>
  <si>
    <t>CUST_SECURITY_INSURANCE</t>
  </si>
  <si>
    <t>c_cust_security_gold_d</t>
  </si>
  <si>
    <t>Cust Security Gold</t>
  </si>
  <si>
    <t>CUST_SECURITY_GOLD</t>
  </si>
  <si>
    <t>b_acct_loan_security_d</t>
  </si>
  <si>
    <t>Account Loan Security</t>
  </si>
  <si>
    <t>ACCOUNT_LOAN_SECURITY</t>
  </si>
  <si>
    <t>c_money_product_rate_m</t>
  </si>
  <si>
    <t>Money Product Rate Master</t>
  </si>
  <si>
    <t>MONEY_PRODUCT_RATE</t>
  </si>
  <si>
    <t>c_cust_gold_items_img_d</t>
  </si>
  <si>
    <t>Cust Gold item Image</t>
  </si>
  <si>
    <t>CUST_GOLD_ITEM_IMAGE</t>
  </si>
  <si>
    <t>b_acct_loan_emi_diary_d</t>
  </si>
  <si>
    <t>Account Loan EMI Diary</t>
  </si>
  <si>
    <t>ACCOUNT_LOAN_EMI_DIARY</t>
  </si>
  <si>
    <t>b_safe_box_m</t>
  </si>
  <si>
    <t>Safe Box Master</t>
  </si>
  <si>
    <t>SAFE_BOX</t>
  </si>
  <si>
    <t>b_safe_box_locker_d</t>
  </si>
  <si>
    <t>SAFE_BOX_LOCKER</t>
  </si>
  <si>
    <t>b_acct_safe_box_locker_m</t>
  </si>
  <si>
    <t>Account Safe Box Locker Master</t>
  </si>
  <si>
    <t>ACCOUNT_SAFE_BOX_LOCKER</t>
  </si>
  <si>
    <t>b_charge_rate_m</t>
  </si>
  <si>
    <t>Charge Rate Master</t>
  </si>
  <si>
    <t>CHARGE_RATE</t>
  </si>
  <si>
    <t>b_charge_rate_slab_d</t>
  </si>
  <si>
    <t>Charge Rate slab</t>
  </si>
  <si>
    <t>CHARGE_RATE_SLAB</t>
  </si>
  <si>
    <t>c_gl_reference_d</t>
  </si>
  <si>
    <t>GL Reference</t>
  </si>
  <si>
    <t>GL_REFERENCE</t>
  </si>
  <si>
    <t>c_gl_roi_m</t>
  </si>
  <si>
    <t>GL ROI Master</t>
  </si>
  <si>
    <t>GL_ROI</t>
  </si>
  <si>
    <t>c_gl_roi_slab_d</t>
  </si>
  <si>
    <t>GL ROI slab</t>
  </si>
  <si>
    <t>GL_ROI_SLAB</t>
  </si>
  <si>
    <t>c_gl_scheme_roi_m</t>
  </si>
  <si>
    <t>GL Scheme ROI Master</t>
  </si>
  <si>
    <t>GL_SCHEME_ROI</t>
  </si>
  <si>
    <t>c_gl_scheme_roi_offset_slab_d</t>
  </si>
  <si>
    <t>GL Scheme ROI offest slab</t>
  </si>
  <si>
    <t>GL_SCHEME_ROI_OFFESET_SLAB</t>
  </si>
  <si>
    <t>b_si_m</t>
  </si>
  <si>
    <t>Standing Instruction Master</t>
  </si>
  <si>
    <t>STANDING_INSTRUCTION</t>
  </si>
  <si>
    <t>c_gl_cbr_m</t>
  </si>
  <si>
    <t>GL CBR Master</t>
  </si>
  <si>
    <t>GL_CBR</t>
  </si>
  <si>
    <t>b_eft_m</t>
  </si>
  <si>
    <t>EFT Master</t>
  </si>
  <si>
    <t>EFT</t>
  </si>
  <si>
    <t>b_remitt_m</t>
  </si>
  <si>
    <t>Remitt Master</t>
  </si>
  <si>
    <t>REMITT</t>
  </si>
  <si>
    <t>b_acct_deposit_m</t>
  </si>
  <si>
    <t>Account  Deposit Master</t>
  </si>
  <si>
    <t>ACCOUNT_DEPOSIT_MASTER</t>
  </si>
  <si>
    <t>c_cust_address_d</t>
  </si>
  <si>
    <t>Customer Address</t>
  </si>
  <si>
    <t>CUSTOMER_ADDRESS</t>
  </si>
  <si>
    <t>b_acct_deposit_int_diary_d</t>
  </si>
  <si>
    <t>Account Deposit Interest Diary</t>
  </si>
  <si>
    <t>ACCOUNT_DEPOSIT_INSTEREST_DIARY</t>
  </si>
  <si>
    <t>b_acct_share_member_m</t>
  </si>
  <si>
    <t>Account share Member Master</t>
  </si>
  <si>
    <t>ACCOUNT_SHARE_MEMBER</t>
  </si>
  <si>
    <t>c_cust_related_person_d</t>
  </si>
  <si>
    <t>Customer related person</t>
  </si>
  <si>
    <t>CUSTOMER_RELATED_PERSON</t>
  </si>
  <si>
    <t>b_cash_point_m</t>
  </si>
  <si>
    <t>Cash Point Master</t>
  </si>
  <si>
    <t>CASH_POINT</t>
  </si>
  <si>
    <t>b_share_type_m</t>
  </si>
  <si>
    <t>Share Type Master</t>
  </si>
  <si>
    <t>SHARE_TYPE</t>
  </si>
  <si>
    <t>c_tax_m</t>
  </si>
  <si>
    <t>Tax Mater</t>
  </si>
  <si>
    <t>TAX</t>
  </si>
  <si>
    <t>c_tax_rate_slab_d</t>
  </si>
  <si>
    <t>Tax Rate Slab</t>
  </si>
  <si>
    <t>TAX_RATE_SLAB</t>
  </si>
  <si>
    <t>c_ckyc_batch_file_m</t>
  </si>
  <si>
    <t>CKYC Batch File Master</t>
  </si>
  <si>
    <t>CKYC_BATCH_FILE</t>
  </si>
  <si>
    <t>c_ckyc_batch_file_cust_d</t>
  </si>
  <si>
    <t>CKYC Batch File Customer</t>
  </si>
  <si>
    <t>CKYC_BATCH_FILE_CUSTOMER</t>
  </si>
  <si>
    <t>c_tds_m</t>
  </si>
  <si>
    <t>TDS Master</t>
  </si>
  <si>
    <t>TDS</t>
  </si>
  <si>
    <t>b_charge_m</t>
  </si>
  <si>
    <t>Charge Master</t>
  </si>
  <si>
    <t>a_users_m</t>
  </si>
  <si>
    <t>Users Master</t>
  </si>
  <si>
    <t>USERS</t>
  </si>
  <si>
    <t>c_itax_m</t>
  </si>
  <si>
    <t>Income Tax Master</t>
  </si>
  <si>
    <t>INCOME TAX</t>
  </si>
  <si>
    <t>b_acct_loan_roi_m</t>
  </si>
  <si>
    <t>Account Loan ROI</t>
  </si>
  <si>
    <t>ACCOUNT_LOAN_ROI</t>
  </si>
  <si>
    <t>b_acct_loan_roi_slab_d</t>
  </si>
  <si>
    <t>Account Loan ROI Slab</t>
  </si>
  <si>
    <t>ACCOUNT_LOAN_ROI_SLAB</t>
  </si>
  <si>
    <t>b_pigmy_agent_m</t>
  </si>
  <si>
    <t>Pigmy Agent Master</t>
  </si>
  <si>
    <t>PIGMY_AGENT</t>
  </si>
  <si>
    <t>c_sundry_party_m</t>
  </si>
  <si>
    <t>Sundry Party Master</t>
  </si>
  <si>
    <t>SUNDRY_PARTY</t>
  </si>
  <si>
    <t>b_acct_asset_dstock_m</t>
  </si>
  <si>
    <t>Account Asset Dead stock</t>
  </si>
  <si>
    <t>ACCOUNT_ASSET_DEAD_STOCK</t>
  </si>
  <si>
    <t>c_tax_type_m</t>
  </si>
  <si>
    <t>Tax Type Master</t>
  </si>
  <si>
    <t>TAX_TYPE</t>
  </si>
  <si>
    <t>c_tax_type_rate_m</t>
  </si>
  <si>
    <t>Tax Type Rate Master</t>
  </si>
  <si>
    <t>TAX_TYPE_RATE</t>
  </si>
  <si>
    <t>c_cust_kyc_m</t>
  </si>
  <si>
    <t>Customer KYC Master</t>
  </si>
  <si>
    <t>CUSTOMER_KYC</t>
  </si>
  <si>
    <t>c_cust_state_m</t>
  </si>
  <si>
    <t>Customer State Master</t>
  </si>
  <si>
    <t>CUSTOMER_STATE</t>
  </si>
  <si>
    <t>b_tran_template_m</t>
  </si>
  <si>
    <t>Transaction Template Master</t>
  </si>
  <si>
    <t>TRANSACTION_TEMPLATE</t>
  </si>
  <si>
    <t>b_tran_template_acct_d</t>
  </si>
  <si>
    <t>Transaction Template Account</t>
  </si>
  <si>
    <t>TRANSACTION_TEMPLATE_ACCOUNT</t>
  </si>
  <si>
    <t>c_cust_document_d</t>
  </si>
  <si>
    <t>Customer Document</t>
  </si>
  <si>
    <t>CUSTOMER_DOCUMENT</t>
  </si>
  <si>
    <t>c_cust_itax_m</t>
  </si>
  <si>
    <t>Customer Income Tax Master</t>
  </si>
  <si>
    <t>CUSTOMER_INCOME_TAX</t>
  </si>
  <si>
    <t>b_instr_book_stock_d</t>
  </si>
  <si>
    <t>Instrument Book Stock Master</t>
  </si>
  <si>
    <t>INSTRUMENT_BOOK_STOCK</t>
  </si>
  <si>
    <t>c_ccy_denom_m</t>
  </si>
  <si>
    <t>CCY Denom Master</t>
  </si>
  <si>
    <t>CCY_DENOM_MASTER</t>
  </si>
  <si>
    <t>b_cbr_incharge_d</t>
  </si>
  <si>
    <t>CBR Incharge</t>
  </si>
  <si>
    <t>CBR_INCHARGE</t>
  </si>
  <si>
    <t>b_acct_gsec_m</t>
  </si>
  <si>
    <t>Account Government Securities Master</t>
  </si>
  <si>
    <t>ACCOUNT_GOVERNMENT_SECURITIES</t>
  </si>
  <si>
    <t>b_clg_type_m</t>
  </si>
  <si>
    <t>Clearing Type Master</t>
  </si>
  <si>
    <t>CLEARING_TYPE</t>
  </si>
  <si>
    <t>b_clg_session_m</t>
  </si>
  <si>
    <t>Clearing Session Master</t>
  </si>
  <si>
    <t>CLEARING_SESSION</t>
  </si>
  <si>
    <t>b_acct_loan_document_d</t>
  </si>
  <si>
    <t>Account Loan Document</t>
  </si>
  <si>
    <t>ACCOUNT_LOAN_DOCUMENT</t>
  </si>
  <si>
    <t>b_acct_ref_all_m</t>
  </si>
  <si>
    <t>All Account References</t>
  </si>
  <si>
    <t>ALL_ACCOUNT_REFERENCES</t>
  </si>
  <si>
    <t>c_cust_beneficary_m</t>
  </si>
  <si>
    <t>Customer Beneficary Master</t>
  </si>
  <si>
    <t>CUSTOMER_BENEFICARY</t>
  </si>
  <si>
    <t>b_acct_deposit_investment_m</t>
  </si>
  <si>
    <t>Account Depost Investment</t>
  </si>
  <si>
    <t>ACCOUNT_DEPOSIT_INVESTMENT</t>
  </si>
  <si>
    <t>c_stax_m</t>
  </si>
  <si>
    <t>Stax Master</t>
  </si>
  <si>
    <t>STAX</t>
  </si>
  <si>
    <t>c_stax_period_m</t>
  </si>
  <si>
    <t>Stax Period Master</t>
  </si>
  <si>
    <t>STAX_PERIOD</t>
  </si>
  <si>
    <t>c_bank_m</t>
  </si>
  <si>
    <t>Bank Information</t>
  </si>
  <si>
    <t>BANK_INFORMATION</t>
  </si>
  <si>
    <t>c_stax_rate_d</t>
  </si>
  <si>
    <t>Stax Rate</t>
  </si>
  <si>
    <t>STAX_RATE</t>
  </si>
  <si>
    <t>b_share_div_rate_m</t>
  </si>
  <si>
    <t>Share Dividend Rate Master</t>
  </si>
  <si>
    <t>SHARE_DIVIDEND_RATE</t>
  </si>
  <si>
    <t>b_share_appl_m</t>
  </si>
  <si>
    <t>Share Application Master</t>
  </si>
  <si>
    <t>SHARE_APPLICATION</t>
  </si>
  <si>
    <t>b_share_appl_nominee_d</t>
  </si>
  <si>
    <t>Share Application Nominee</t>
  </si>
  <si>
    <t>SHARE_APPLICATION_NOMINEE</t>
  </si>
  <si>
    <t>b_share_cert_m</t>
  </si>
  <si>
    <t>Share Certificate Master</t>
  </si>
  <si>
    <t>SHARE_CERTIFICATE</t>
  </si>
  <si>
    <t>b_share_appl_cert_d</t>
  </si>
  <si>
    <t>Share Application Certificate</t>
  </si>
  <si>
    <t>SHARE_APPLICATION_CERTIFICATE</t>
  </si>
  <si>
    <t>b_acct_locker_oper_d</t>
  </si>
  <si>
    <t>Account Locker Operation</t>
  </si>
  <si>
    <t>ACCOUNT_LOCKER_OPERATION</t>
  </si>
  <si>
    <t>b_acct_locker_oper_cust_d</t>
  </si>
  <si>
    <t>Account Locker Operation Customer</t>
  </si>
  <si>
    <t>ACCOUNT_LOCKER_OPERATION_CUSTOMER</t>
  </si>
  <si>
    <t>b_acct_loan_deposit_appl_m</t>
  </si>
  <si>
    <t>Account Loan Deposit Application Master</t>
  </si>
  <si>
    <t>ACCT_LOAN_DEPOSIT_APPLICATION</t>
  </si>
  <si>
    <t>b_acct_loan_deposit_acct_d</t>
  </si>
  <si>
    <t>Account Loan Deposit Account</t>
  </si>
  <si>
    <t>ACCT_LOAN_DEPOSIT_ACCOUNT</t>
  </si>
  <si>
    <t>c_bank_param_m</t>
  </si>
  <si>
    <t>Bank Parameter Master</t>
  </si>
  <si>
    <t>BANK_PARAMETER</t>
  </si>
  <si>
    <t>c_branch_param_m</t>
  </si>
  <si>
    <t>Branch Parameter Master</t>
  </si>
  <si>
    <t>BRANCH_PARAMETER</t>
  </si>
  <si>
    <t>b_safe_box_locker_rent_m</t>
  </si>
  <si>
    <t>Safe Box Locker Rent Master</t>
  </si>
  <si>
    <t>SAFE_BOX_LOCKER_RENT</t>
  </si>
  <si>
    <t>b_charge_gl_scheme_d</t>
  </si>
  <si>
    <t>Charge GL Scheme</t>
  </si>
  <si>
    <t>CHARGE_GL_SCHEME</t>
  </si>
  <si>
    <t>b_ech_mandate_action_d</t>
  </si>
  <si>
    <t>Enach Mandate Action</t>
  </si>
  <si>
    <t>ENACH_MANDATE_ACTION</t>
  </si>
  <si>
    <t>c_charge_group_m</t>
  </si>
  <si>
    <t>Charge Group Master</t>
  </si>
  <si>
    <t>CHARGE_GROUP</t>
  </si>
  <si>
    <t>c_gl_scheme_charge_group_d</t>
  </si>
  <si>
    <t>GL Scheme Charge Group</t>
  </si>
  <si>
    <t>GL_SCHEME_CHARGE_GROUP</t>
  </si>
  <si>
    <t>b_doc_print_request_d</t>
  </si>
  <si>
    <t>Document Print Request</t>
  </si>
  <si>
    <t>DOCUMENT_PRINT_REQUEST</t>
  </si>
  <si>
    <t>b_acct_passbook_d</t>
  </si>
  <si>
    <t>Account Passbook</t>
  </si>
  <si>
    <t>ACCOUNT_PASSBOOK</t>
  </si>
  <si>
    <t>b_acct_loan_security_deposit_d</t>
  </si>
  <si>
    <t>Account Loan Security Deposit</t>
  </si>
  <si>
    <t>ACCOUNT_LAON_SECURITY_DEPOSIT</t>
  </si>
  <si>
    <t>b_acct_deposit_payment_m</t>
  </si>
  <si>
    <t>Account Deposit Payment</t>
  </si>
  <si>
    <t>ACCOUNT_DEPOSITE_PAYEMENT</t>
  </si>
  <si>
    <t>c_cust_itr_d</t>
  </si>
  <si>
    <t>Customer ITR</t>
  </si>
  <si>
    <t>CUSTOMER_ITR</t>
  </si>
  <si>
    <t>a_users_m_itm</t>
  </si>
  <si>
    <t>User ITM</t>
  </si>
  <si>
    <t>USER_ITM</t>
  </si>
  <si>
    <t>c_cust_itax_d</t>
  </si>
  <si>
    <t>Customer TDS 15G/H</t>
  </si>
  <si>
    <t>CUSTOMER_TDS_15_G_H_MASTER</t>
  </si>
  <si>
    <t>b_acct_cbr_accts_d</t>
  </si>
  <si>
    <t>Account Branch Details</t>
  </si>
  <si>
    <t>ACCOUNT_BRANCH_DETAILS</t>
  </si>
  <si>
    <t>c_area_m</t>
  </si>
  <si>
    <t>Area Master</t>
  </si>
  <si>
    <t>AREA_MASTER</t>
  </si>
  <si>
    <t>COL_Upper_text</t>
  </si>
  <si>
    <t>TABLE_COL_ID</t>
  </si>
  <si>
    <t>TABLE_ID</t>
  </si>
  <si>
    <t xml:space="preserve">COL_NAME    </t>
  </si>
  <si>
    <t xml:space="preserve">COL_DESC    </t>
  </si>
  <si>
    <t xml:space="preserve">DATA_TYPE   </t>
  </si>
  <si>
    <t>delete from s_tab_cols_m;</t>
  </si>
  <si>
    <t xml:space="preserve">DATA_TYPE       </t>
  </si>
  <si>
    <t>cbr_id</t>
  </si>
  <si>
    <t>CBR_ID</t>
  </si>
  <si>
    <t>N</t>
  </si>
  <si>
    <t>C</t>
  </si>
  <si>
    <t>Char</t>
  </si>
  <si>
    <t>cbr_name</t>
  </si>
  <si>
    <t>CBR_NAME</t>
  </si>
  <si>
    <t>D</t>
  </si>
  <si>
    <t>Date</t>
  </si>
  <si>
    <t>cbr_short_name</t>
  </si>
  <si>
    <t>CBR_SHORT_NAME</t>
  </si>
  <si>
    <t>Number</t>
  </si>
  <si>
    <t>cbr_type_id</t>
  </si>
  <si>
    <t>CBR_TYPE_ID</t>
  </si>
  <si>
    <t>T</t>
  </si>
  <si>
    <t>Timestamp</t>
  </si>
  <si>
    <t>rbi_reg_no</t>
  </si>
  <si>
    <t>RBI_REG_NO</t>
  </si>
  <si>
    <t>rbi_reg_date</t>
  </si>
  <si>
    <t>RBI_REG_DATE</t>
  </si>
  <si>
    <t>clg_branch_code</t>
  </si>
  <si>
    <t>CLG_BRANCH_CODE</t>
  </si>
  <si>
    <t>INSTRUMENT_STOP</t>
  </si>
  <si>
    <t>cbr_estd_date</t>
  </si>
  <si>
    <t>CBR_ESTD_DATE</t>
  </si>
  <si>
    <t>INSTRUMENT_STOP_REVOKE</t>
  </si>
  <si>
    <t>cbr_zone_id</t>
  </si>
  <si>
    <t>CBR_ZONE_ID</t>
  </si>
  <si>
    <t>INSTRUMENT_ACCT_BOOK</t>
  </si>
  <si>
    <t>ifsc_code</t>
  </si>
  <si>
    <t>IFSC_CODE</t>
  </si>
  <si>
    <t>swift_code</t>
  </si>
  <si>
    <t>SWIFT_CODE</t>
  </si>
  <si>
    <t>micr_code</t>
  </si>
  <si>
    <t>MICR_CODE</t>
  </si>
  <si>
    <t>ccy_id</t>
  </si>
  <si>
    <t>CCY_ID</t>
  </si>
  <si>
    <t>first_working_date</t>
  </si>
  <si>
    <t>FIRST_WORKING_DATE</t>
  </si>
  <si>
    <t>fy_from_month</t>
  </si>
  <si>
    <t>FY_FROM_MONTH</t>
  </si>
  <si>
    <t>fy_to_month</t>
  </si>
  <si>
    <t>FY_TO_MONTH</t>
  </si>
  <si>
    <t>gstin</t>
  </si>
  <si>
    <t>GSTIN</t>
  </si>
  <si>
    <t>address1</t>
  </si>
  <si>
    <t>ADDRESS1</t>
  </si>
  <si>
    <t>address2</t>
  </si>
  <si>
    <t>ADDRESS2</t>
  </si>
  <si>
    <t>GL_TXN_LIMIT_MASTER</t>
  </si>
  <si>
    <t>address3</t>
  </si>
  <si>
    <t>ADDRESS3</t>
  </si>
  <si>
    <t>pin_code</t>
  </si>
  <si>
    <t>PIN_CODE</t>
  </si>
  <si>
    <t>ACCOUNT_LOAN_DISB</t>
  </si>
  <si>
    <t>area_id</t>
  </si>
  <si>
    <t>AREA_ID</t>
  </si>
  <si>
    <t>ACCOUNT_LOAN_DEPOSIT</t>
  </si>
  <si>
    <t>city_id</t>
  </si>
  <si>
    <t>CITY_ID</t>
  </si>
  <si>
    <t>district_id</t>
  </si>
  <si>
    <t>DISTRICT_ID</t>
  </si>
  <si>
    <t>state_id</t>
  </si>
  <si>
    <t>STATE_ID</t>
  </si>
  <si>
    <t>phone_no</t>
  </si>
  <si>
    <t>PHONE_NO</t>
  </si>
  <si>
    <t>mobile_no</t>
  </si>
  <si>
    <t>MOBILE_NO</t>
  </si>
  <si>
    <t>email</t>
  </si>
  <si>
    <t>EMAIL</t>
  </si>
  <si>
    <t>cbr_status</t>
  </si>
  <si>
    <t>CBR_STATUS</t>
  </si>
  <si>
    <t>cr_by</t>
  </si>
  <si>
    <t>CR_BY</t>
  </si>
  <si>
    <t>cr_dt</t>
  </si>
  <si>
    <t>CR_DT</t>
  </si>
  <si>
    <t>upd_by</t>
  </si>
  <si>
    <t>UPD_BY</t>
  </si>
  <si>
    <t>upd_dt</t>
  </si>
  <si>
    <t>UPD_DT</t>
  </si>
  <si>
    <t>auth_by</t>
  </si>
  <si>
    <t>AUTH_BY</t>
  </si>
  <si>
    <t>auth_dt</t>
  </si>
  <si>
    <t>AUTH_DT</t>
  </si>
  <si>
    <t>cn_id</t>
  </si>
  <si>
    <t>CN_ID</t>
  </si>
  <si>
    <t>opening_date</t>
  </si>
  <si>
    <t>OPENING_DATE</t>
  </si>
  <si>
    <t>phone_code</t>
  </si>
  <si>
    <t>PHONE_CODE</t>
  </si>
  <si>
    <t>mobile_code</t>
  </si>
  <si>
    <t>MOBILE_CODE</t>
  </si>
  <si>
    <t>fax_code</t>
  </si>
  <si>
    <t>FAX_CODE</t>
  </si>
  <si>
    <t>fax_no</t>
  </si>
  <si>
    <t>FAX_NO</t>
  </si>
  <si>
    <t>city_pin</t>
  </si>
  <si>
    <t>CITY_PIN</t>
  </si>
  <si>
    <t>it_tan</t>
  </si>
  <si>
    <t>IT_TAN</t>
  </si>
  <si>
    <t>gl_id</t>
  </si>
  <si>
    <t>GL_ID</t>
  </si>
  <si>
    <t>gl_name</t>
  </si>
  <si>
    <t>GL_NAME</t>
  </si>
  <si>
    <t>gl_external_code</t>
  </si>
  <si>
    <t>GL_EXTERNAL_CODE</t>
  </si>
  <si>
    <t>gl_group_id</t>
  </si>
  <si>
    <t>GL_GROUP_ID</t>
  </si>
  <si>
    <t>is_both_side</t>
  </si>
  <si>
    <t>IS_BOTH_SIDE</t>
  </si>
  <si>
    <t>contra_gl_group_id</t>
  </si>
  <si>
    <t>CONTRA_GL_GROUP_ID</t>
  </si>
  <si>
    <t>closing_date</t>
  </si>
  <si>
    <t>CLOSING_DATE</t>
  </si>
  <si>
    <t>gl_status</t>
  </si>
  <si>
    <t>GL_STATUS</t>
  </si>
  <si>
    <t>gl_no</t>
  </si>
  <si>
    <t>GL_NO</t>
  </si>
  <si>
    <t>group_id</t>
  </si>
  <si>
    <t>GROUP_ID</t>
  </si>
  <si>
    <t>cust_id</t>
  </si>
  <si>
    <t>CUST_ID</t>
  </si>
  <si>
    <t>group_cust_id</t>
  </si>
  <si>
    <t>GROUP_CUST_ID</t>
  </si>
  <si>
    <t>cust_type_id</t>
  </si>
  <si>
    <t>CUST_TYPE_ID</t>
  </si>
  <si>
    <t>cust_sub_type_id</t>
  </si>
  <si>
    <t>CUST_SUB_TYPE_ID</t>
  </si>
  <si>
    <t>cust_home_cbr_id</t>
  </si>
  <si>
    <t>CUST_HOME_CBR_ID</t>
  </si>
  <si>
    <t>cust_since_date</t>
  </si>
  <si>
    <t>CUST_SINCE_DATE</t>
  </si>
  <si>
    <t>cust_title</t>
  </si>
  <si>
    <t>CUST_TITLE</t>
  </si>
  <si>
    <t>cust_name1</t>
  </si>
  <si>
    <t>CUST_NAME1</t>
  </si>
  <si>
    <t>cust_name2</t>
  </si>
  <si>
    <t>CUST_NAME2</t>
  </si>
  <si>
    <t>INTEREST TAX</t>
  </si>
  <si>
    <t>cust_name3</t>
  </si>
  <si>
    <t>CUST_NAME3</t>
  </si>
  <si>
    <t>cust_full_name</t>
  </si>
  <si>
    <t>CUST_FULL_NAME</t>
  </si>
  <si>
    <t>maiden_title</t>
  </si>
  <si>
    <t>MAIDEN_TITLE</t>
  </si>
  <si>
    <t>maiden_name1</t>
  </si>
  <si>
    <t>MAIDEN_NAME1</t>
  </si>
  <si>
    <t>maiden_name2</t>
  </si>
  <si>
    <t>MAIDEN_NAME2</t>
  </si>
  <si>
    <t>ACCOUNT_ASSET_DSTOCK</t>
  </si>
  <si>
    <t>maiden_name3</t>
  </si>
  <si>
    <t>MAIDEN_NAME3</t>
  </si>
  <si>
    <t>fs_name_type</t>
  </si>
  <si>
    <t>FS_NAME_TYPE</t>
  </si>
  <si>
    <t>fs_title</t>
  </si>
  <si>
    <t>FS_TITLE</t>
  </si>
  <si>
    <t>fs_name1</t>
  </si>
  <si>
    <t>FS_NAME1</t>
  </si>
  <si>
    <t>fs_name2</t>
  </si>
  <si>
    <t>FS_NAME2</t>
  </si>
  <si>
    <t>fs_name3</t>
  </si>
  <si>
    <t>FS_NAME3</t>
  </si>
  <si>
    <t>mother_title</t>
  </si>
  <si>
    <t>MOTHER_TITLE</t>
  </si>
  <si>
    <t>mother_name1</t>
  </si>
  <si>
    <t>MOTHER_NAME1</t>
  </si>
  <si>
    <t>mother_name2</t>
  </si>
  <si>
    <t>MOTHER_NAME2</t>
  </si>
  <si>
    <t>mother_name3</t>
  </si>
  <si>
    <t>MOTHER_NAME3</t>
  </si>
  <si>
    <t>gender_type</t>
  </si>
  <si>
    <t>GENDER_TYPE</t>
  </si>
  <si>
    <t>origin_date</t>
  </si>
  <si>
    <t>ORIGIN_DATE</t>
  </si>
  <si>
    <t>origin_place</t>
  </si>
  <si>
    <t>ORIGIN_PLACE</t>
  </si>
  <si>
    <t>origin_country_id</t>
  </si>
  <si>
    <t>ORIGIN_COUNTRY_ID</t>
  </si>
  <si>
    <t>blood_group</t>
  </si>
  <si>
    <t>BLOOD_GROUP</t>
  </si>
  <si>
    <t>nationality_country_id</t>
  </si>
  <si>
    <t>NATIONALITY_COUNTRY_ID</t>
  </si>
  <si>
    <t>martial_status</t>
  </si>
  <si>
    <t>MARTIAL_STATUS</t>
  </si>
  <si>
    <t>aadhar_uid</t>
  </si>
  <si>
    <t>AADHAR_UID</t>
  </si>
  <si>
    <t>religion_id</t>
  </si>
  <si>
    <t>RELIGION_ID</t>
  </si>
  <si>
    <t>caste_id</t>
  </si>
  <si>
    <t>CASTE_ID</t>
  </si>
  <si>
    <t>gaurdian_cust_id</t>
  </si>
  <si>
    <t>GAURDIAN_CUST_ID</t>
  </si>
  <si>
    <t>gaurdian_relation_id</t>
  </si>
  <si>
    <t>GAURDIAN_RELATION_ID</t>
  </si>
  <si>
    <t>related_person_type_id</t>
  </si>
  <si>
    <t>RELATED_PERSON_TYPE_ID</t>
  </si>
  <si>
    <t>is_introduced</t>
  </si>
  <si>
    <t>IS_INTRODUCED</t>
  </si>
  <si>
    <t>introducer_cm_id</t>
  </si>
  <si>
    <t>INTRODUCER_CM_ID</t>
  </si>
  <si>
    <t>relationship_mgr_id</t>
  </si>
  <si>
    <t>RELATIONSHIP_MGR_ID</t>
  </si>
  <si>
    <t>remark</t>
  </si>
  <si>
    <t>REMARK</t>
  </si>
  <si>
    <t>cust_status</t>
  </si>
  <si>
    <t>CUST_STATUS</t>
  </si>
  <si>
    <t>cust_no</t>
  </si>
  <si>
    <t>CUST_NO</t>
  </si>
  <si>
    <t>age_category</t>
  </si>
  <si>
    <t>AGE_CATEGORY</t>
  </si>
  <si>
    <t>kyc_name1</t>
  </si>
  <si>
    <t>KYC_NAME1</t>
  </si>
  <si>
    <t>kyc_name2</t>
  </si>
  <si>
    <t>KYC_NAME2</t>
  </si>
  <si>
    <t>kyc_name3</t>
  </si>
  <si>
    <t>KYC_NAME3</t>
  </si>
  <si>
    <t>kyc_full_name</t>
  </si>
  <si>
    <t>KYC_FULL_NAME</t>
  </si>
  <si>
    <t>father_title</t>
  </si>
  <si>
    <t>FATHER_TITLE</t>
  </si>
  <si>
    <t>father_name1</t>
  </si>
  <si>
    <t>FATHER_NAME1</t>
  </si>
  <si>
    <t>father_name2</t>
  </si>
  <si>
    <t>FATHER_NAME2</t>
  </si>
  <si>
    <t>father_name3</t>
  </si>
  <si>
    <t>FATHER_NAME3</t>
  </si>
  <si>
    <t>spouse_title</t>
  </si>
  <si>
    <t>SPOUSE_TITLE</t>
  </si>
  <si>
    <t>spouse_name1</t>
  </si>
  <si>
    <t>SPOUSE_NAME1</t>
  </si>
  <si>
    <t>spouse_name2</t>
  </si>
  <si>
    <t>SPOUSE_NAME2</t>
  </si>
  <si>
    <t>spouse_name3</t>
  </si>
  <si>
    <t>SPOUSE_NAME3</t>
  </si>
  <si>
    <t>kyc_title</t>
  </si>
  <si>
    <t>KYC_TITLE</t>
  </si>
  <si>
    <t>bank_id</t>
  </si>
  <si>
    <t>BANK_ID</t>
  </si>
  <si>
    <t>bank_code</t>
  </si>
  <si>
    <t>BANK_CODE</t>
  </si>
  <si>
    <t>bank_group_id</t>
  </si>
  <si>
    <t>BANK_GROUP_ID</t>
  </si>
  <si>
    <t>bank_name</t>
  </si>
  <si>
    <t>BANK_NAME</t>
  </si>
  <si>
    <t>branch_id</t>
  </si>
  <si>
    <t>BRANCH_ID</t>
  </si>
  <si>
    <t>branch_name</t>
  </si>
  <si>
    <t>BRANCH_NAME</t>
  </si>
  <si>
    <t>city_code</t>
  </si>
  <si>
    <t>CITY_CODE</t>
  </si>
  <si>
    <t>branch_code</t>
  </si>
  <si>
    <t>BRANCH_CODE</t>
  </si>
  <si>
    <t>branch_address</t>
  </si>
  <si>
    <t>BRANCH_ADDRESS</t>
  </si>
  <si>
    <t>instr_type_id</t>
  </si>
  <si>
    <t>INSTR_TYPE_ID</t>
  </si>
  <si>
    <t>instr_type_name</t>
  </si>
  <si>
    <t>INSTR_TYPE_NAME</t>
  </si>
  <si>
    <t>instr_base_type_id</t>
  </si>
  <si>
    <t>INSTR_BASE_TYPE_ID</t>
  </si>
  <si>
    <t>valid_period_days</t>
  </si>
  <si>
    <t>VALID_PERIOD_DAYS</t>
  </si>
  <si>
    <t>instr_present_type</t>
  </si>
  <si>
    <t>INSTR_PRESENT_TYPE</t>
  </si>
  <si>
    <t>issued_to</t>
  </si>
  <si>
    <t>ISSUED_TO</t>
  </si>
  <si>
    <t>is_tran_validation</t>
  </si>
  <si>
    <t>IS_TRAN_VALIDATION</t>
  </si>
  <si>
    <t>is_auto_serial_no</t>
  </si>
  <si>
    <t>IS_AUTO_SERIAL_NO</t>
  </si>
  <si>
    <t>num_length</t>
  </si>
  <si>
    <t>NUM_LENGTH</t>
  </si>
  <si>
    <t>is_ibt_cash</t>
  </si>
  <si>
    <t>IS_IBT_CASH</t>
  </si>
  <si>
    <t>is_ibt_transfer</t>
  </si>
  <si>
    <t>IS_IBT_TRANSFER</t>
  </si>
  <si>
    <t>is_ibt_inward</t>
  </si>
  <si>
    <t>IS_IBT_INWARD</t>
  </si>
  <si>
    <t>instr_type_status</t>
  </si>
  <si>
    <t>INSTR_TYPE_STATUS</t>
  </si>
  <si>
    <t>instr_series_code</t>
  </si>
  <si>
    <t>INSTR_SERIES_CODE</t>
  </si>
  <si>
    <t>instr_book_inv_id</t>
  </si>
  <si>
    <t>INSTR_BOOK_INV_ID</t>
  </si>
  <si>
    <t>inv_date</t>
  </si>
  <si>
    <t>INV_DATE</t>
  </si>
  <si>
    <t>inv_refno</t>
  </si>
  <si>
    <t>INV_REFNO</t>
  </si>
  <si>
    <t>instr_from_no</t>
  </si>
  <si>
    <t>INSTR_FROM_NO</t>
  </si>
  <si>
    <t>instr_to_no</t>
  </si>
  <si>
    <t>INSTR_TO_NO</t>
  </si>
  <si>
    <t>instr_book_size</t>
  </si>
  <si>
    <t>INSTR_BOOK_SIZE</t>
  </si>
  <si>
    <t>no_of_books</t>
  </si>
  <si>
    <t>NO_OF_BOOKS</t>
  </si>
  <si>
    <t>remarks</t>
  </si>
  <si>
    <t>REMARKS</t>
  </si>
  <si>
    <t>ibi_status</t>
  </si>
  <si>
    <t>IBI_STATUS</t>
  </si>
  <si>
    <t>instr_issue_mode</t>
  </si>
  <si>
    <t>INSTR_ISSUE_MODE</t>
  </si>
  <si>
    <t>instr_stop_id</t>
  </si>
  <si>
    <t>INSTR_STOP_ID</t>
  </si>
  <si>
    <t>stop_date</t>
  </si>
  <si>
    <t>STOP_DATE</t>
  </si>
  <si>
    <t>acct_id</t>
  </si>
  <si>
    <t>ACCT_ID</t>
  </si>
  <si>
    <t>payee_name</t>
  </si>
  <si>
    <t>PAYEE_NAME</t>
  </si>
  <si>
    <t>instr_amount</t>
  </si>
  <si>
    <t>INSTR_AMOUNT</t>
  </si>
  <si>
    <t>instr_date</t>
  </si>
  <si>
    <t>INSTR_DATE</t>
  </si>
  <si>
    <t>no_of_leaves</t>
  </si>
  <si>
    <t>NO_OF_LEAVES</t>
  </si>
  <si>
    <t>stop_reason_id</t>
  </si>
  <si>
    <t>STOP_REASON_ID</t>
  </si>
  <si>
    <t>ais_status</t>
  </si>
  <si>
    <t>AIS_STATUS</t>
  </si>
  <si>
    <t>instr_stop_revoke_id</t>
  </si>
  <si>
    <t>INSTR_STOP_REVOKE_ID</t>
  </si>
  <si>
    <t>revoke_date</t>
  </si>
  <si>
    <t>REVOKE_DATE</t>
  </si>
  <si>
    <t>air_status</t>
  </si>
  <si>
    <t>AIR_STATUS</t>
  </si>
  <si>
    <t>acct_instr_book_id</t>
  </si>
  <si>
    <t>ACCT_INSTR_BOOK_ID</t>
  </si>
  <si>
    <t>issuer_cbr_id</t>
  </si>
  <si>
    <t>ISSUER_CBR_ID</t>
  </si>
  <si>
    <t>req_from</t>
  </si>
  <si>
    <t>REQ_FROM</t>
  </si>
  <si>
    <t>req_date</t>
  </si>
  <si>
    <t>REQ_DATE</t>
  </si>
  <si>
    <t>issue_date</t>
  </si>
  <si>
    <t>ISSUE_DATE</t>
  </si>
  <si>
    <t>hand_over_date</t>
  </si>
  <si>
    <t>HAND_OVER_DATE</t>
  </si>
  <si>
    <t>instr_book_stock_id</t>
  </si>
  <si>
    <t>INSTR_BOOK_STOCK_ID</t>
  </si>
  <si>
    <t>aib_status</t>
  </si>
  <si>
    <t>AIB_STATUS</t>
  </si>
  <si>
    <t>cbr_holiday_id</t>
  </si>
  <si>
    <t>CBR_HOLIDAY_ID</t>
  </si>
  <si>
    <t>holiday_id</t>
  </si>
  <si>
    <t>HOLIDAY_ID</t>
  </si>
  <si>
    <t>holiday_date</t>
  </si>
  <si>
    <t>HOLIDAY_DATE</t>
  </si>
  <si>
    <t>holiday_name</t>
  </si>
  <si>
    <t>HOLIDAY_NAME</t>
  </si>
  <si>
    <t>stock_type_id</t>
  </si>
  <si>
    <t>STOCK_TYPE_ID</t>
  </si>
  <si>
    <t>stock_type_desc</t>
  </si>
  <si>
    <t>STOCK_TYPE_DESC</t>
  </si>
  <si>
    <t>stock_category_id</t>
  </si>
  <si>
    <t>STOCK_CATEGORY_ID</t>
  </si>
  <si>
    <t>stock_stmt_category</t>
  </si>
  <si>
    <t>STOCK_STMT_CATEGORY</t>
  </si>
  <si>
    <t>margin_percent</t>
  </si>
  <si>
    <t>MARGIN_PERCENT</t>
  </si>
  <si>
    <t>is_margin_override</t>
  </si>
  <si>
    <t>IS_MARGIN_OVERRIDE</t>
  </si>
  <si>
    <t>stock_calc_type</t>
  </si>
  <si>
    <t>STOCK_CALC_TYPE</t>
  </si>
  <si>
    <t>acct_lien_id</t>
  </si>
  <si>
    <t>ACCT_LIEN_ID</t>
  </si>
  <si>
    <t>lien_date</t>
  </si>
  <si>
    <t>LIEN_DATE</t>
  </si>
  <si>
    <t>lien_acct_id</t>
  </si>
  <si>
    <t>LIEN_ACCT_ID</t>
  </si>
  <si>
    <t>lien_amount</t>
  </si>
  <si>
    <t>LIEN_AMOUNT</t>
  </si>
  <si>
    <t>lien_acct_ason_value</t>
  </si>
  <si>
    <t>LIEN_ACCT_ASON_VALUE</t>
  </si>
  <si>
    <t>for_acct_id</t>
  </si>
  <si>
    <t>FOR_ACCT_ID</t>
  </si>
  <si>
    <t>effective_from_date</t>
  </si>
  <si>
    <t>EFFECTIVE_FROM_DATE</t>
  </si>
  <si>
    <t>effective_to_date</t>
  </si>
  <si>
    <t>EFFECTIVE_TO_DATE</t>
  </si>
  <si>
    <t>lien_reason_id</t>
  </si>
  <si>
    <t>LIEN_REASON_ID</t>
  </si>
  <si>
    <t>lien_remark</t>
  </si>
  <si>
    <t>LIEN_REMARK</t>
  </si>
  <si>
    <t>lien_removal_date</t>
  </si>
  <si>
    <t>LIEN_REMOVAL_DATE</t>
  </si>
  <si>
    <t>lien_removal_remark</t>
  </si>
  <si>
    <t>LIEN_REMOVAL_REMARK</t>
  </si>
  <si>
    <t>lien_status</t>
  </si>
  <si>
    <t>LIEN_STATUS</t>
  </si>
  <si>
    <t>eligible_amount</t>
  </si>
  <si>
    <t>ELIGIBLE_AMOUNT</t>
  </si>
  <si>
    <t>is_interest_credit_loan_acct</t>
  </si>
  <si>
    <t>IS_INTEREST_CREDIT_LOAN_ACCT</t>
  </si>
  <si>
    <t>gl_scheme_id</t>
  </si>
  <si>
    <t>GL_SCHEME_ID</t>
  </si>
  <si>
    <t>gl_scheme_name</t>
  </si>
  <si>
    <t>GL_SCHEME_NAME</t>
  </si>
  <si>
    <t>from_age_group</t>
  </si>
  <si>
    <t>FROM_AGE_GROUP</t>
  </si>
  <si>
    <t>to_age_group</t>
  </si>
  <si>
    <t>TO_AGE_GROUP</t>
  </si>
  <si>
    <t>min_balance</t>
  </si>
  <si>
    <t>MIN_BALANCE</t>
  </si>
  <si>
    <t>max_balance</t>
  </si>
  <si>
    <t>MAX_BALANCE</t>
  </si>
  <si>
    <t>is_cheque_book_allow</t>
  </si>
  <si>
    <t>IS_CHEQUE_BOOK_ALLOW</t>
  </si>
  <si>
    <t>is_over_limit_allow</t>
  </si>
  <si>
    <t>IS_OVER_LIMIT_ALLOW</t>
  </si>
  <si>
    <t>is_tod_allow</t>
  </si>
  <si>
    <t>IS_TOD_ALLOW</t>
  </si>
  <si>
    <t>limit_type</t>
  </si>
  <si>
    <t>LIMIT_TYPE</t>
  </si>
  <si>
    <t>is_equated</t>
  </si>
  <si>
    <t>IS_EQUATED</t>
  </si>
  <si>
    <t>interest_application_type</t>
  </si>
  <si>
    <t>INTEREST_APPLICATION_TYPE</t>
  </si>
  <si>
    <t>interest_type</t>
  </si>
  <si>
    <t>INTEREST_TYPE</t>
  </si>
  <si>
    <t>is_maturity_factor</t>
  </si>
  <si>
    <t>IS_MATURITY_FACTOR</t>
  </si>
  <si>
    <t>maturity_factor_multiply</t>
  </si>
  <si>
    <t>MATURITY_FACTOR_MULTIPLY</t>
  </si>
  <si>
    <t>interest_calc_period_months</t>
  </si>
  <si>
    <t>INTEREST_CALC_PERIOD_MONTHS</t>
  </si>
  <si>
    <t>is_discounted_rate</t>
  </si>
  <si>
    <t>IS_DISCOUNTED_RATE</t>
  </si>
  <si>
    <t>interest_year_days</t>
  </si>
  <si>
    <t>INTEREST_YEAR_DAYS</t>
  </si>
  <si>
    <t>min_amount</t>
  </si>
  <si>
    <t>MIN_AMOUNT</t>
  </si>
  <si>
    <t>max_amount</t>
  </si>
  <si>
    <t>MAX_AMOUNT</t>
  </si>
  <si>
    <t>min_period_months</t>
  </si>
  <si>
    <t>MIN_PERIOD_MONTHS</t>
  </si>
  <si>
    <t>min_period_days</t>
  </si>
  <si>
    <t>MIN_PERIOD_DAYS</t>
  </si>
  <si>
    <t>before_maturity_period_days</t>
  </si>
  <si>
    <t>BEFORE_MATURITY_PERIOD_DAYS</t>
  </si>
  <si>
    <t>is_fixed_interest_dates</t>
  </si>
  <si>
    <t>IS_FIXED_INTEREST_DATES</t>
  </si>
  <si>
    <t>is_auto_renewal_allow</t>
  </si>
  <si>
    <t>IS_AUTO_RENEWAL_ALLOW</t>
  </si>
  <si>
    <t>max_auto_renewals</t>
  </si>
  <si>
    <t>MAX_AUTO_RENEWALS</t>
  </si>
  <si>
    <t>is_interest_at_maturity</t>
  </si>
  <si>
    <t>IS_INTEREST_AT_MATURITY</t>
  </si>
  <si>
    <t>is_interest_roundup</t>
  </si>
  <si>
    <t>IS_INTEREST_ROUNDUP</t>
  </si>
  <si>
    <t>round_to_amount</t>
  </si>
  <si>
    <t>ROUND_TO_AMOUNT</t>
  </si>
  <si>
    <t>no_interest_period_days</t>
  </si>
  <si>
    <t>NO_INTEREST_PERIOD_DAYS</t>
  </si>
  <si>
    <t>min_interest</t>
  </si>
  <si>
    <t>MIN_INTEREST</t>
  </si>
  <si>
    <t>comp_freq_months</t>
  </si>
  <si>
    <t>COMP_FREQ_MONTHS</t>
  </si>
  <si>
    <t>mp_from_day</t>
  </si>
  <si>
    <t>MP_FROM_DAY</t>
  </si>
  <si>
    <t>mp_to_day</t>
  </si>
  <si>
    <t>MP_TO_DAY</t>
  </si>
  <si>
    <t>is_allow_int_lateop</t>
  </si>
  <si>
    <t>IS_ALLOW_INT_LATEOP</t>
  </si>
  <si>
    <t>td_period_type</t>
  </si>
  <si>
    <t>TD_PERIOD_TYPE</t>
  </si>
  <si>
    <t>new_acct_period_days</t>
  </si>
  <si>
    <t>NEW_ACCT_PERIOD_DAYS</t>
  </si>
  <si>
    <t>inoper_acct_period_months</t>
  </si>
  <si>
    <t>INOPER_ACCT_PERIOD_MONTHS</t>
  </si>
  <si>
    <t>dormant_acct_period_months</t>
  </si>
  <si>
    <t>DORMANT_ACCT_PERIOD_MONTHS</t>
  </si>
  <si>
    <t>close_acct_period_months</t>
  </si>
  <si>
    <t>CLOSE_ACCT_PERIOD_MONTHS</t>
  </si>
  <si>
    <t>is_penal_interest</t>
  </si>
  <si>
    <t>IS_PENAL_INTEREST</t>
  </si>
  <si>
    <t>npa_interest_rate</t>
  </si>
  <si>
    <t>NPA_INTEREST_RATE</t>
  </si>
  <si>
    <t>pre_mature_interest_type</t>
  </si>
  <si>
    <t>PRE_MATURE_INTEREST_TYPE</t>
  </si>
  <si>
    <t>is_surety</t>
  </si>
  <si>
    <t>IS_SURETY</t>
  </si>
  <si>
    <t>min_no_sureties</t>
  </si>
  <si>
    <t>MIN_NO_SURETIES</t>
  </si>
  <si>
    <t>max_no_sureties</t>
  </si>
  <si>
    <t>MAX_NO_SURETIES</t>
  </si>
  <si>
    <t>limit_renew_period_months</t>
  </si>
  <si>
    <t>LIMIT_RENEW_PERIOD_MONTHS</t>
  </si>
  <si>
    <t>is_accumalate_prov_int</t>
  </si>
  <si>
    <t>IS_ACCUMALATE_PROV_INT</t>
  </si>
  <si>
    <t>overdueafter_period_months</t>
  </si>
  <si>
    <t>OVERDUEAFTER_PERIOD_MONTHS</t>
  </si>
  <si>
    <t>dloan_addl_int_rate</t>
  </si>
  <si>
    <t>DLOAN_ADDL_INT_RATE</t>
  </si>
  <si>
    <t>is_npa_penal</t>
  </si>
  <si>
    <t>IS_NPA_PENAL</t>
  </si>
  <si>
    <t>npa_penal_rate</t>
  </si>
  <si>
    <t>NPA_PENAL_RATE</t>
  </si>
  <si>
    <t>is_separate_interest_bal</t>
  </si>
  <si>
    <t>IS_SEPARATE_INTEREST_BAL</t>
  </si>
  <si>
    <t>interest_percent</t>
  </si>
  <si>
    <t>INTEREST_PERCENT</t>
  </si>
  <si>
    <t>limit_type_code</t>
  </si>
  <si>
    <t>LIMIT_TYPE_CODE</t>
  </si>
  <si>
    <t>limit_renew_period_days</t>
  </si>
  <si>
    <t>LIMIT_RENEW_PERIOD_DAYS</t>
  </si>
  <si>
    <t>is_interest_after_maturity</t>
  </si>
  <si>
    <t>IS_INTEREST_AFTER_MATURITY</t>
  </si>
  <si>
    <t>is_pre_maturity_allow</t>
  </si>
  <si>
    <t>IS_PRE_MATURITY_ALLOW</t>
  </si>
  <si>
    <t>td_renewal_min_days</t>
  </si>
  <si>
    <t>TD_RENEWAL_MIN_DAYS</t>
  </si>
  <si>
    <t>is_dep_after_mat_discrate</t>
  </si>
  <si>
    <t>IS_DEP_AFTER_MAT_DISCRATE</t>
  </si>
  <si>
    <t>dep_after_mat_period_type</t>
  </si>
  <si>
    <t>DEP_AFTER_MAT_PERIOD_TYPE</t>
  </si>
  <si>
    <t>gl_scheme_status</t>
  </si>
  <si>
    <t>GL_SCHEME_STATUS</t>
  </si>
  <si>
    <t>is_stock_base_dp</t>
  </si>
  <si>
    <t>IS_STOCK_BASE_DP</t>
  </si>
  <si>
    <t>is_addtional_limit_allow</t>
  </si>
  <si>
    <t>IS_ADDTIONAL_LIMIT_ALLOW</t>
  </si>
  <si>
    <t>deaf_acct_period_months</t>
  </si>
  <si>
    <t>DEAF_ACCT_PERIOD_MONTHS</t>
  </si>
  <si>
    <t>max_period_months</t>
  </si>
  <si>
    <t>MAX_PERIOD_MONTHS</t>
  </si>
  <si>
    <t>max_period_days</t>
  </si>
  <si>
    <t>MAX_PERIOD_DAYS</t>
  </si>
  <si>
    <t>is_plr</t>
  </si>
  <si>
    <t>IS_PLR</t>
  </si>
  <si>
    <t>premat_simple_upto_period_days</t>
  </si>
  <si>
    <t>PREMAT_SIMPLE_UPTO_PERIOD_DAYS</t>
  </si>
  <si>
    <t>td_open_back_period_days</t>
  </si>
  <si>
    <t>TD_OPEN_BACK_PERIOD_DAYS</t>
  </si>
  <si>
    <t>is_asset_class_marking</t>
  </si>
  <si>
    <t>IS_ASSET_CLASS_MARKING</t>
  </si>
  <si>
    <t>gl_scheme_no</t>
  </si>
  <si>
    <t>GL_SCHEME_NO</t>
  </si>
  <si>
    <t>next_interest_date</t>
  </si>
  <si>
    <t>NEXT_INTEREST_DATE</t>
  </si>
  <si>
    <t>last_interest_date</t>
  </si>
  <si>
    <t>LAST_INTEREST_DATE</t>
  </si>
  <si>
    <t>asset_class_method_id</t>
  </si>
  <si>
    <t>ASSET_CLASS_METHOD_ID</t>
  </si>
  <si>
    <t>is_interest_funded</t>
  </si>
  <si>
    <t>IS_INTEREST_FUNDED</t>
  </si>
  <si>
    <t>min_balance_cb</t>
  </si>
  <si>
    <t>MIN_BALANCE_CB</t>
  </si>
  <si>
    <t>dloan_interest_rate_type</t>
  </si>
  <si>
    <t>DLOAN_INTEREST_RATE_TYPE</t>
  </si>
  <si>
    <t>dloan_due_date_type</t>
  </si>
  <si>
    <t>DLOAN_DUE_DATE_TYPE</t>
  </si>
  <si>
    <t>stock_stmt_frequency</t>
  </si>
  <si>
    <t>STOCK_STMT_FREQUENCY</t>
  </si>
  <si>
    <t>loan_security_type_id</t>
  </si>
  <si>
    <t>LOAN_SECURITY_TYPE_ID</t>
  </si>
  <si>
    <t>loan_int_compound_freq</t>
  </si>
  <si>
    <t>LOAN_INT_COMPOUND_FREQ</t>
  </si>
  <si>
    <t>is_td_lien_auto_renewal</t>
  </si>
  <si>
    <t>IS_TD_LIEN_AUTO_RENEWAL</t>
  </si>
  <si>
    <t>locker_rent_frequency</t>
  </si>
  <si>
    <t>LOCKER_RENT_FREQUENCY</t>
  </si>
  <si>
    <t>dloan_margin_type</t>
  </si>
  <si>
    <t>DLOAN_MARGIN_TYPE</t>
  </si>
  <si>
    <t>next_appl_date</t>
  </si>
  <si>
    <t>NEXT_APPL_DATE</t>
  </si>
  <si>
    <t>acct_no</t>
  </si>
  <si>
    <t>ACCT_NO</t>
  </si>
  <si>
    <t>acct_code</t>
  </si>
  <si>
    <t>ACCT_CODE</t>
  </si>
  <si>
    <t>acct_name</t>
  </si>
  <si>
    <t>ACCT_NAME</t>
  </si>
  <si>
    <t>acct_status</t>
  </si>
  <si>
    <t>ACCT_STATUS</t>
  </si>
  <si>
    <t>acct_type_id</t>
  </si>
  <si>
    <t>ACCT_TYPE_ID</t>
  </si>
  <si>
    <t>operation_mode_id</t>
  </si>
  <si>
    <t>OPERATION_MODE_ID</t>
  </si>
  <si>
    <t>stmt_frequency_id</t>
  </si>
  <si>
    <t>STMT_FREQUENCY_ID</t>
  </si>
  <si>
    <t>is_debit_card_issued</t>
  </si>
  <si>
    <t>IS_DEBIT_CARD_ISSUED</t>
  </si>
  <si>
    <t>chq_book_size</t>
  </si>
  <si>
    <t>CHQ_BOOK_SIZE</t>
  </si>
  <si>
    <t>email_id</t>
  </si>
  <si>
    <t>EMAIL_ID</t>
  </si>
  <si>
    <t>freeze_type</t>
  </si>
  <si>
    <t>FREEZE_TYPE</t>
  </si>
  <si>
    <t>freeze_reason_id</t>
  </si>
  <si>
    <t>FREEZE_REASON_ID</t>
  </si>
  <si>
    <t>last_stmt_date</t>
  </si>
  <si>
    <t>LAST_STMT_DATE</t>
  </si>
  <si>
    <t>acct_remarks</t>
  </si>
  <si>
    <t>ACCT_REMARKS</t>
  </si>
  <si>
    <t>acct_name_id</t>
  </si>
  <si>
    <t>ACCT_NAME_ID</t>
  </si>
  <si>
    <t>name_type_id</t>
  </si>
  <si>
    <t>NAME_TYPE_ID</t>
  </si>
  <si>
    <t>is_delete</t>
  </si>
  <si>
    <t>IS_DELETE</t>
  </si>
  <si>
    <t>is_alert_enabled</t>
  </si>
  <si>
    <t>IS_ALERT_ENABLED</t>
  </si>
  <si>
    <t>acct_nominee_id</t>
  </si>
  <si>
    <t>ACCT_NOMINEE_ID</t>
  </si>
  <si>
    <t>nominee_cust_id</t>
  </si>
  <si>
    <t>NOMINEE_CUST_ID</t>
  </si>
  <si>
    <t>nominee_title</t>
  </si>
  <si>
    <t>NOMINEE_TITLE</t>
  </si>
  <si>
    <t>nominee_fname</t>
  </si>
  <si>
    <t>NOMINEE_FNAME</t>
  </si>
  <si>
    <t>nominee_mname</t>
  </si>
  <si>
    <t>NOMINEE_MNAME</t>
  </si>
  <si>
    <t>nominee_lname</t>
  </si>
  <si>
    <t>NOMINEE_LNAME</t>
  </si>
  <si>
    <t>nominee_dob</t>
  </si>
  <si>
    <t>NOMINEE_DOB</t>
  </si>
  <si>
    <t>is_nominee_minor</t>
  </si>
  <si>
    <t>IS_NOMINEE_MINOR</t>
  </si>
  <si>
    <t>relation_id</t>
  </si>
  <si>
    <t>RELATION_ID</t>
  </si>
  <si>
    <t>share_percent</t>
  </si>
  <si>
    <t>SHARE_PERCENT</t>
  </si>
  <si>
    <t>nomination_date</t>
  </si>
  <si>
    <t>NOMINATION_DATE</t>
  </si>
  <si>
    <t>nomination_cancel_date</t>
  </si>
  <si>
    <t>NOMINATION_CANCEL_DATE</t>
  </si>
  <si>
    <t>nominee_add_line1</t>
  </si>
  <si>
    <t>NOMINEE_ADD_LINE1</t>
  </si>
  <si>
    <t>nominee_add_line2</t>
  </si>
  <si>
    <t>NOMINEE_ADD_LINE2</t>
  </si>
  <si>
    <t>nominee_add_line3</t>
  </si>
  <si>
    <t>NOMINEE_ADD_LINE3</t>
  </si>
  <si>
    <t>nominee_pin_code</t>
  </si>
  <si>
    <t>NOMINEE_PIN_CODE</t>
  </si>
  <si>
    <t>nominee_state_id</t>
  </si>
  <si>
    <t>NOMINEE_STATE_ID</t>
  </si>
  <si>
    <t>nominee_district_id</t>
  </si>
  <si>
    <t>NOMINEE_DISTRICT_ID</t>
  </si>
  <si>
    <t>nominee_city_id</t>
  </si>
  <si>
    <t>NOMINEE_CITY_ID</t>
  </si>
  <si>
    <t>nominee_area_id</t>
  </si>
  <si>
    <t>NOMINEE_AREA_ID</t>
  </si>
  <si>
    <t>nominee_mobile_no</t>
  </si>
  <si>
    <t>NOMINEE_MOBILE_NO</t>
  </si>
  <si>
    <t>gaurdian_title</t>
  </si>
  <si>
    <t>GAURDIAN_TITLE</t>
  </si>
  <si>
    <t>gaurdian_fname</t>
  </si>
  <si>
    <t>GAURDIAN_FNAME</t>
  </si>
  <si>
    <t>gaurdian_mname</t>
  </si>
  <si>
    <t>GAURDIAN_MNAME</t>
  </si>
  <si>
    <t>gaurdian_lname</t>
  </si>
  <si>
    <t>GAURDIAN_LNAME</t>
  </si>
  <si>
    <t>gaurdian_add_line1</t>
  </si>
  <si>
    <t>GAURDIAN_ADD_LINE1</t>
  </si>
  <si>
    <t>gaurdian_add_line2</t>
  </si>
  <si>
    <t>GAURDIAN_ADD_LINE2</t>
  </si>
  <si>
    <t>gaurdian_add_line3</t>
  </si>
  <si>
    <t>GAURDIAN_ADD_LINE3</t>
  </si>
  <si>
    <t>gaurdian_pin_code</t>
  </si>
  <si>
    <t>GAURDIAN_PIN_CODE</t>
  </si>
  <si>
    <t>gaurdian_state_id</t>
  </si>
  <si>
    <t>GAURDIAN_STATE_ID</t>
  </si>
  <si>
    <t>gaurdian_district_id</t>
  </si>
  <si>
    <t>GAURDIAN_DISTRICT_ID</t>
  </si>
  <si>
    <t>gaurdian_city_id</t>
  </si>
  <si>
    <t>GAURDIAN_CITY_ID</t>
  </si>
  <si>
    <t>gaurdian_area_id</t>
  </si>
  <si>
    <t>GAURDIAN_AREA_ID</t>
  </si>
  <si>
    <t>gaurdian_mobile_no</t>
  </si>
  <si>
    <t>GAURDIAN_MOBILE_NO</t>
  </si>
  <si>
    <t>sanction_date</t>
  </si>
  <si>
    <t>SANCTION_DATE</t>
  </si>
  <si>
    <t>sanction_limit</t>
  </si>
  <si>
    <t>SANCTION_LIMIT</t>
  </si>
  <si>
    <t>limit_amount</t>
  </si>
  <si>
    <t>LIMIT_AMOUNT</t>
  </si>
  <si>
    <t>limit_period_months</t>
  </si>
  <si>
    <t>LIMIT_PERIOD_MONTHS</t>
  </si>
  <si>
    <t>installment_frequency_type</t>
  </si>
  <si>
    <t>INSTALLMENT_FREQUENCY_TYPE</t>
  </si>
  <si>
    <t>installment_frequency</t>
  </si>
  <si>
    <t>INSTALLMENT_FREQUENCY</t>
  </si>
  <si>
    <t>no_of_installments</t>
  </si>
  <si>
    <t>NO_OF_INSTALLMENTS</t>
  </si>
  <si>
    <t>sanction_authority_id</t>
  </si>
  <si>
    <t>SANCTION_AUTHORITY_ID</t>
  </si>
  <si>
    <t>loan_appl_date</t>
  </si>
  <si>
    <t>LOAN_APPL_DATE</t>
  </si>
  <si>
    <t>renewal_date</t>
  </si>
  <si>
    <t>RENEWAL_DATE</t>
  </si>
  <si>
    <t>is_dp_stok_stmt</t>
  </si>
  <si>
    <t>IS_DP_STOK_STMT</t>
  </si>
  <si>
    <t>grace_days_installment</t>
  </si>
  <si>
    <t>GRACE_DAYS_INSTALLMENT</t>
  </si>
  <si>
    <t>grace_days_interest</t>
  </si>
  <si>
    <t>GRACE_DAYS_INTEREST</t>
  </si>
  <si>
    <t>moratorium_months_installment</t>
  </si>
  <si>
    <t>MORATORIUM_MONTHS_INSTALLMENT</t>
  </si>
  <si>
    <t>moratorium_months_interest</t>
  </si>
  <si>
    <t>MORATORIUM_MONTHS_INTEREST</t>
  </si>
  <si>
    <t>is_rescheduled</t>
  </si>
  <si>
    <t>IS_RESCHEDULED</t>
  </si>
  <si>
    <t>rescheduled_date</t>
  </si>
  <si>
    <t>RESCHEDULED_DATE</t>
  </si>
  <si>
    <t>limit_status</t>
  </si>
  <si>
    <t>LIMIT_STATUS</t>
  </si>
  <si>
    <t>category_id</t>
  </si>
  <si>
    <t>CATEGORY_ID</t>
  </si>
  <si>
    <t>borrower_type_id</t>
  </si>
  <si>
    <t>BORROWER_TYPE_ID</t>
  </si>
  <si>
    <t>is_secured</t>
  </si>
  <si>
    <t>IS_SECURED</t>
  </si>
  <si>
    <t>loan_term_id</t>
  </si>
  <si>
    <t>LOAN_TERM_ID</t>
  </si>
  <si>
    <t>industry_type_id</t>
  </si>
  <si>
    <t>INDUSTRY_TYPE_ID</t>
  </si>
  <si>
    <t>industry_subtype_id</t>
  </si>
  <si>
    <t>INDUSTRY_SUBTYPE_ID</t>
  </si>
  <si>
    <t>purpose_type_id</t>
  </si>
  <si>
    <t>PURPOSE_TYPE_ID</t>
  </si>
  <si>
    <t>subpurpose_type_id</t>
  </si>
  <si>
    <t>SUBPURPOSE_TYPE_ID</t>
  </si>
  <si>
    <t>priority_sector_id</t>
  </si>
  <si>
    <t>PRIORITY_SECTOR_ID</t>
  </si>
  <si>
    <t>subpriority_sector_id</t>
  </si>
  <si>
    <t>SUBPRIORITY_SECTOR_ID</t>
  </si>
  <si>
    <t>weaker_section_id</t>
  </si>
  <si>
    <t>WEAKER_SECTION_ID</t>
  </si>
  <si>
    <t>subweaker_section_id</t>
  </si>
  <si>
    <t>SUBWEAKER_SECTION_ID</t>
  </si>
  <si>
    <t>non_priority_id</t>
  </si>
  <si>
    <t>NON_PRIORITY_ID</t>
  </si>
  <si>
    <t>non_weaker_section_id</t>
  </si>
  <si>
    <t>NON_WEAKER_SECTION_ID</t>
  </si>
  <si>
    <t>cibil_acct_type_id</t>
  </si>
  <si>
    <t>CIBIL_ACCT_TYPE_ID</t>
  </si>
  <si>
    <t>director_cust_id</t>
  </si>
  <si>
    <t>DIRECTOR_CUST_ID</t>
  </si>
  <si>
    <t>dir_relation_id</t>
  </si>
  <si>
    <t>DIR_RELATION_ID</t>
  </si>
  <si>
    <t>sub_non_priority_id</t>
  </si>
  <si>
    <t>SUB_NON_PRIORITY_ID</t>
  </si>
  <si>
    <t>is_relation_to_director</t>
  </si>
  <si>
    <t>IS_RELATION_TO_DIRECTOR</t>
  </si>
  <si>
    <t>is_director</t>
  </si>
  <si>
    <t>IS_DIRECTOR</t>
  </si>
  <si>
    <t>is_weaker</t>
  </si>
  <si>
    <t>IS_WEAKER</t>
  </si>
  <si>
    <t>is_priority</t>
  </si>
  <si>
    <t>IS_PRIORITY</t>
  </si>
  <si>
    <t>subpriority_sector1_id</t>
  </si>
  <si>
    <t>SUBPRIORITY_SECTOR1_ID</t>
  </si>
  <si>
    <t>subpriority_sector2_id</t>
  </si>
  <si>
    <t>SUBPRIORITY_SECTOR2_ID</t>
  </si>
  <si>
    <t>subpriority_sector3_id</t>
  </si>
  <si>
    <t>SUBPRIORITY_SECTOR3_ID</t>
  </si>
  <si>
    <t>subpriority_sector4_id</t>
  </si>
  <si>
    <t>SUBPRIORITY_SECTOR4_ID</t>
  </si>
  <si>
    <t>is_auto_npa</t>
  </si>
  <si>
    <t>IS_AUTO_NPA</t>
  </si>
  <si>
    <t>cash_credit_limit</t>
  </si>
  <si>
    <t>CASH_CREDIT_LIMIT</t>
  </si>
  <si>
    <t>cash_debit_limit</t>
  </si>
  <si>
    <t>CASH_DEBIT_LIMIT</t>
  </si>
  <si>
    <t>clg_credit_limit</t>
  </si>
  <si>
    <t>CLG_CREDIT_LIMIT</t>
  </si>
  <si>
    <t>clg_debit_limit</t>
  </si>
  <si>
    <t>CLG_DEBIT_LIMIT</t>
  </si>
  <si>
    <t>trf_credit_limit</t>
  </si>
  <si>
    <t>TRF_CREDIT_LIMIT</t>
  </si>
  <si>
    <t>trf_debit_limit</t>
  </si>
  <si>
    <t>TRF_DEBIT_LIMIT</t>
  </si>
  <si>
    <t>notify_id</t>
  </si>
  <si>
    <t>NOTIFY_ID</t>
  </si>
  <si>
    <t>notify_title</t>
  </si>
  <si>
    <t>NOTIFY_TITLE</t>
  </si>
  <si>
    <t>notify_description</t>
  </si>
  <si>
    <t>NOTIFY_DESCRIPTION</t>
  </si>
  <si>
    <t>notify_category_id</t>
  </si>
  <si>
    <t>NOTIFY_CATEGORY_ID</t>
  </si>
  <si>
    <t>notify_date</t>
  </si>
  <si>
    <t>NOTIFY_DATE</t>
  </si>
  <si>
    <t>user_id</t>
  </si>
  <si>
    <t>USER_ID</t>
  </si>
  <si>
    <t>acct_loan_disb_id</t>
  </si>
  <si>
    <t>ACCT_LOAN_DISB_ID</t>
  </si>
  <si>
    <t>disb_amount</t>
  </si>
  <si>
    <t>DISB_AMOUNT</t>
  </si>
  <si>
    <t>disb_date</t>
  </si>
  <si>
    <t>DISB_DATE</t>
  </si>
  <si>
    <t>installment_start_date</t>
  </si>
  <si>
    <t>INSTALLMENT_START_DATE</t>
  </si>
  <si>
    <t>installment_amount</t>
  </si>
  <si>
    <t>INSTALLMENT_AMOUNT</t>
  </si>
  <si>
    <t>disb_status</t>
  </si>
  <si>
    <t>DISB_STATUS</t>
  </si>
  <si>
    <t>acct_loan_dp_id</t>
  </si>
  <si>
    <t>ACCT_LOAN_DP_ID</t>
  </si>
  <si>
    <t>debit_turnover</t>
  </si>
  <si>
    <t>DEBIT_TURNOVER</t>
  </si>
  <si>
    <t>credit_turnover</t>
  </si>
  <si>
    <t>CREDIT_TURNOVER</t>
  </si>
  <si>
    <t>stock_stmt_date</t>
  </si>
  <si>
    <t>STOCK_STMT_DATE</t>
  </si>
  <si>
    <t>stock_stmt_receipt_date</t>
  </si>
  <si>
    <t>STOCK_STMT_RECEIPT_DATE</t>
  </si>
  <si>
    <t>dp_status</t>
  </si>
  <si>
    <t>DP_STATUS</t>
  </si>
  <si>
    <t>total_stock_value</t>
  </si>
  <si>
    <t>TOTAL_STOCK_VALUE</t>
  </si>
  <si>
    <t>total_margin_value</t>
  </si>
  <si>
    <t>TOTAL_MARGIN_VALUE</t>
  </si>
  <si>
    <t>loan_acct_dp_stock_id</t>
  </si>
  <si>
    <t>LOAN_ACCT_DP_STOCK_ID</t>
  </si>
  <si>
    <t>stock_value</t>
  </si>
  <si>
    <t>STOCK_VALUE</t>
  </si>
  <si>
    <t>margin_value</t>
  </si>
  <si>
    <t>MARGIN_VALUE</t>
  </si>
  <si>
    <t>calc_operator</t>
  </si>
  <si>
    <t>CALC_OPERATOR</t>
  </si>
  <si>
    <t>location_id</t>
  </si>
  <si>
    <t>LOCATION_ID</t>
  </si>
  <si>
    <t>parent_location_id</t>
  </si>
  <si>
    <t>PARENT_LOCATION_ID</t>
  </si>
  <si>
    <t>location_type_id</t>
  </si>
  <si>
    <t>LOCATION_TYPE_ID</t>
  </si>
  <si>
    <t>location_code</t>
  </si>
  <si>
    <t>LOCATION_CODE</t>
  </si>
  <si>
    <t>location_name</t>
  </si>
  <si>
    <t>LOCATION_NAME</t>
  </si>
  <si>
    <t>location_status</t>
  </si>
  <si>
    <t>LOCATION_STATUS</t>
  </si>
  <si>
    <t>security_valuer_id</t>
  </si>
  <si>
    <t>SECURITY_VALUER_ID</t>
  </si>
  <si>
    <t>f_name</t>
  </si>
  <si>
    <t>F_NAME</t>
  </si>
  <si>
    <t>m_name</t>
  </si>
  <si>
    <t>M_NAME</t>
  </si>
  <si>
    <t>l_name</t>
  </si>
  <si>
    <t>L_NAME</t>
  </si>
  <si>
    <t>firm_name</t>
  </si>
  <si>
    <t>FIRM_NAME</t>
  </si>
  <si>
    <t>effective_date</t>
  </si>
  <si>
    <t>EFFECTIVE_DATE</t>
  </si>
  <si>
    <t>comm_acct_id</t>
  </si>
  <si>
    <t>COMM_ACCT_ID</t>
  </si>
  <si>
    <t>sv_status</t>
  </si>
  <si>
    <t>SV_STATUS</t>
  </si>
  <si>
    <t>acct_loan_surety_id</t>
  </si>
  <si>
    <t>ACCT_LOAN_SURETY_ID</t>
  </si>
  <si>
    <t>surety_cust_id</t>
  </si>
  <si>
    <t>SURETY_CUST_ID</t>
  </si>
  <si>
    <t>sureties_worth</t>
  </si>
  <si>
    <t>SURETIES_WORTH</t>
  </si>
  <si>
    <t>surety_date</t>
  </si>
  <si>
    <t>SURETY_DATE</t>
  </si>
  <si>
    <t>profession_type_id</t>
  </si>
  <si>
    <t>PROFESSION_TYPE_ID</t>
  </si>
  <si>
    <t>employee_no</t>
  </si>
  <si>
    <t>EMPLOYEE_NO</t>
  </si>
  <si>
    <t>company_name</t>
  </si>
  <si>
    <t>COMPANY_NAME</t>
  </si>
  <si>
    <t>designation_type_id</t>
  </si>
  <si>
    <t>DESIGNATION_TYPE_ID</t>
  </si>
  <si>
    <t>company_addline1</t>
  </si>
  <si>
    <t>COMPANY_ADDLINE1</t>
  </si>
  <si>
    <t>company_addline2</t>
  </si>
  <si>
    <t>COMPANY_ADDLINE2</t>
  </si>
  <si>
    <t>company_addline3</t>
  </si>
  <si>
    <t>COMPANY_ADDLINE3</t>
  </si>
  <si>
    <t>company_area_id</t>
  </si>
  <si>
    <t>COMPANY_AREA_ID</t>
  </si>
  <si>
    <t>company_city_id</t>
  </si>
  <si>
    <t>COMPANY_CITY_ID</t>
  </si>
  <si>
    <t>company_district_id</t>
  </si>
  <si>
    <t>COMPANY_DISTRICT_ID</t>
  </si>
  <si>
    <t>company_state_id</t>
  </si>
  <si>
    <t>COMPANY_STATE_ID</t>
  </si>
  <si>
    <t>company_pincode</t>
  </si>
  <si>
    <t>COMPANY_PINCODE</t>
  </si>
  <si>
    <t>company_telno</t>
  </si>
  <si>
    <t>COMPANY_TELNO</t>
  </si>
  <si>
    <t>net_income</t>
  </si>
  <si>
    <t>NET_INCOME</t>
  </si>
  <si>
    <t>gross_income</t>
  </si>
  <si>
    <t>GROSS_INCOME</t>
  </si>
  <si>
    <t>other_assets</t>
  </si>
  <si>
    <t>OTHER_ASSETS</t>
  </si>
  <si>
    <t>other_liabilities</t>
  </si>
  <si>
    <t>OTHER_LIABILITIES</t>
  </si>
  <si>
    <t>surety_status</t>
  </si>
  <si>
    <t>SURETY_STATUS</t>
  </si>
  <si>
    <t>acct_loan_limit_adhoc_id</t>
  </si>
  <si>
    <t>ACCT_LOAN_LIMIT_ADHOC_ID</t>
  </si>
  <si>
    <t>limit_period_days</t>
  </si>
  <si>
    <t>LIMIT_PERIOD_DAYS</t>
  </si>
  <si>
    <t>recommending_authority_id</t>
  </si>
  <si>
    <t>RECOMMENDING_AUTHORITY_ID</t>
  </si>
  <si>
    <t>cust_security_id</t>
  </si>
  <si>
    <t>CUST_SECURITY_ID</t>
  </si>
  <si>
    <t>custody_cbr_id</t>
  </si>
  <si>
    <t>CUSTODY_CBR_ID</t>
  </si>
  <si>
    <t>security_seqno</t>
  </si>
  <si>
    <t>SECURITY_SEQNO</t>
  </si>
  <si>
    <t>security_type_id</t>
  </si>
  <si>
    <t>SECURITY_TYPE_ID</t>
  </si>
  <si>
    <t>security_sub_type_id</t>
  </si>
  <si>
    <t>SECURITY_SUB_TYPE_ID</t>
  </si>
  <si>
    <t>security_name</t>
  </si>
  <si>
    <t>SECURITY_NAME</t>
  </si>
  <si>
    <t>security_short_name</t>
  </si>
  <si>
    <t>SECURITY_SHORT_NAME</t>
  </si>
  <si>
    <t>security_owner_name</t>
  </si>
  <si>
    <t>SECURITY_OWNER_NAME</t>
  </si>
  <si>
    <t>security_amount</t>
  </si>
  <si>
    <t>SECURITY_AMOUNT</t>
  </si>
  <si>
    <t>secured_amount</t>
  </si>
  <si>
    <t>SECURED_AMOUNT</t>
  </si>
  <si>
    <t>margin_amount</t>
  </si>
  <si>
    <t>MARGIN_AMOUNT</t>
  </si>
  <si>
    <t>security_date</t>
  </si>
  <si>
    <t>SECURITY_DATE</t>
  </si>
  <si>
    <t>maturity_date</t>
  </si>
  <si>
    <t>MATURITY_DATE</t>
  </si>
  <si>
    <t>security_doc_date</t>
  </si>
  <si>
    <t>SECURITY_DOC_DATE</t>
  </si>
  <si>
    <t>security_doc_no</t>
  </si>
  <si>
    <t>SECURITY_DOC_NO</t>
  </si>
  <si>
    <t>depreciation_type</t>
  </si>
  <si>
    <t>DEPRECIATION_TYPE</t>
  </si>
  <si>
    <t>depreciation_percent</t>
  </si>
  <si>
    <t>DEPRECIATION_PERCENT</t>
  </si>
  <si>
    <t>valuation_amount</t>
  </si>
  <si>
    <t>VALUATION_AMOUNT</t>
  </si>
  <si>
    <t>valuation_date</t>
  </si>
  <si>
    <t>VALUATION_DATE</t>
  </si>
  <si>
    <t>valuation_expiry_date</t>
  </si>
  <si>
    <t>VALUATION_EXPIRY_DATE</t>
  </si>
  <si>
    <t>valuer_remark</t>
  </si>
  <si>
    <t>VALUER_REMARK</t>
  </si>
  <si>
    <t>packet_number</t>
  </si>
  <si>
    <t>PACKET_NUMBER</t>
  </si>
  <si>
    <t>packet_status</t>
  </si>
  <si>
    <t>PACKET_STATUS</t>
  </si>
  <si>
    <t>is_insured</t>
  </si>
  <si>
    <t>IS_INSURED</t>
  </si>
  <si>
    <t>balance_security_amount</t>
  </si>
  <si>
    <t>BALANCE_SECURITY_AMOUNT</t>
  </si>
  <si>
    <t>security_deposit_acct_id</t>
  </si>
  <si>
    <t>SECURITY_DEPOSIT_ACCT_ID</t>
  </si>
  <si>
    <t>company_id</t>
  </si>
  <si>
    <t>COMPANY_ID</t>
  </si>
  <si>
    <t>policy_no</t>
  </si>
  <si>
    <t>POLICY_NO</t>
  </si>
  <si>
    <t>policy_amount</t>
  </si>
  <si>
    <t>POLICY_AMOUNT</t>
  </si>
  <si>
    <t>premium_amount</t>
  </si>
  <si>
    <t>PREMIUM_AMOUNT</t>
  </si>
  <si>
    <t>policy_from_date</t>
  </si>
  <si>
    <t>POLICY_FROM_DATE</t>
  </si>
  <si>
    <t>policy_to_date</t>
  </si>
  <si>
    <t>POLICY_TO_DATE</t>
  </si>
  <si>
    <t>policy_period_months</t>
  </si>
  <si>
    <t>POLICY_PERIOD_MONTHS</t>
  </si>
  <si>
    <t>policy_status</t>
  </si>
  <si>
    <t>POLICY_STATUS</t>
  </si>
  <si>
    <t>cust_security_gold_id</t>
  </si>
  <si>
    <t>CUST_SECURITY_GOLD_ID</t>
  </si>
  <si>
    <t>item_id</t>
  </si>
  <si>
    <t>ITEM_ID</t>
  </si>
  <si>
    <t>carat_type_id</t>
  </si>
  <si>
    <t>CARAT_TYPE_ID</t>
  </si>
  <si>
    <t>item_qty</t>
  </si>
  <si>
    <t>ITEM_QTY</t>
  </si>
  <si>
    <t>gross_weight</t>
  </si>
  <si>
    <t>GROSS_WEIGHT</t>
  </si>
  <si>
    <t>net_weight</t>
  </si>
  <si>
    <t>NET_WEIGHT</t>
  </si>
  <si>
    <t>market_value</t>
  </si>
  <si>
    <t>MARKET_VALUE</t>
  </si>
  <si>
    <t>acct_loan_security_id</t>
  </si>
  <si>
    <t>ACCT_LOAN_SECURITY_ID</t>
  </si>
  <si>
    <t>acct_security_type_id</t>
  </si>
  <si>
    <t>ACCT_SECURITY_TYPE_ID</t>
  </si>
  <si>
    <t>security_category</t>
  </si>
  <si>
    <t>SECURITY_CATEGORY</t>
  </si>
  <si>
    <t>money_product_rate_id</t>
  </si>
  <si>
    <t>MONEY_PRODUCT_RATE_ID</t>
  </si>
  <si>
    <t>money_product_type_id</t>
  </si>
  <si>
    <t>MONEY_PRODUCT_TYPE_ID</t>
  </si>
  <si>
    <t>money_product_reference_id</t>
  </si>
  <si>
    <t>MONEY_PRODUCT_REFERENCE_ID</t>
  </si>
  <si>
    <t>market_rate</t>
  </si>
  <si>
    <t>MARKET_RATE</t>
  </si>
  <si>
    <t>market_price</t>
  </si>
  <si>
    <t>MARKET_PRICE</t>
  </si>
  <si>
    <t>bank_price</t>
  </si>
  <si>
    <t>BANK_PRICE</t>
  </si>
  <si>
    <t>money_product_group_id</t>
  </si>
  <si>
    <t>MONEY_PRODUCT_GROUP_ID</t>
  </si>
  <si>
    <t>image_data</t>
  </si>
  <si>
    <t>IMAGE_DATA</t>
  </si>
  <si>
    <t>B</t>
  </si>
  <si>
    <t>acct_loan_emi_diary_id</t>
  </si>
  <si>
    <t>ACCT_LOAN_EMI_DIARY_ID</t>
  </si>
  <si>
    <t>dp_date</t>
  </si>
  <si>
    <t>DP_DATE</t>
  </si>
  <si>
    <t>dp_amount</t>
  </si>
  <si>
    <t>DP_AMOUNT</t>
  </si>
  <si>
    <t>principal_amount</t>
  </si>
  <si>
    <t>PRINCIPAL_AMOUNT</t>
  </si>
  <si>
    <t>interest_amount</t>
  </si>
  <si>
    <t>INTEREST_AMOUNT</t>
  </si>
  <si>
    <t>is_recovery</t>
  </si>
  <si>
    <t>IS_RECOVERY</t>
  </si>
  <si>
    <t>safe_box_id</t>
  </si>
  <si>
    <t>SAFE_BOX_ID</t>
  </si>
  <si>
    <t>safe_box_description</t>
  </si>
  <si>
    <t>SAFE_BOX_DESCRIPTION</t>
  </si>
  <si>
    <t>safe_box_size</t>
  </si>
  <si>
    <t>SAFE_BOX_SIZE</t>
  </si>
  <si>
    <t>start_locker_no</t>
  </si>
  <si>
    <t>START_LOCKER_NO</t>
  </si>
  <si>
    <t>no_of_lockers</t>
  </si>
  <si>
    <t>NO_OF_LOCKERS</t>
  </si>
  <si>
    <t>end_locker_no</t>
  </si>
  <si>
    <t>END_LOCKER_NO</t>
  </si>
  <si>
    <t>manufactured_by</t>
  </si>
  <si>
    <t>MANUFACTURED_BY</t>
  </si>
  <si>
    <t>manufacture_serial_no</t>
  </si>
  <si>
    <t>MANUFACTURE_SERIAL_NO</t>
  </si>
  <si>
    <t>safe_box_status</t>
  </si>
  <si>
    <t>SAFE_BOX_STATUS</t>
  </si>
  <si>
    <t>safe_box_type_id</t>
  </si>
  <si>
    <t>SAFE_BOX_TYPE_ID</t>
  </si>
  <si>
    <t>safe_box_locker_id</t>
  </si>
  <si>
    <t>SAFE_BOX_LOCKER_ID</t>
  </si>
  <si>
    <t>locker_no</t>
  </si>
  <si>
    <t>LOCKER_NO</t>
  </si>
  <si>
    <t>key_no</t>
  </si>
  <si>
    <t>KEY_NO</t>
  </si>
  <si>
    <t>locker_status</t>
  </si>
  <si>
    <t>LOCKER_STATUS</t>
  </si>
  <si>
    <t>close_date</t>
  </si>
  <si>
    <t>CLOSE_DATE</t>
  </si>
  <si>
    <t>rent_due_date</t>
  </si>
  <si>
    <t>RENT_DUE_DATE</t>
  </si>
  <si>
    <t>next_rent_appl_date</t>
  </si>
  <si>
    <t>NEXT_RENT_APPL_DATE</t>
  </si>
  <si>
    <t>rent_received</t>
  </si>
  <si>
    <t>RENT_RECEIVED</t>
  </si>
  <si>
    <t>charge_acct_id</t>
  </si>
  <si>
    <t>CHARGE_ACCT_ID</t>
  </si>
  <si>
    <t>deposit_acct_id</t>
  </si>
  <si>
    <t>DEPOSIT_ACCT_ID</t>
  </si>
  <si>
    <t>broken_period_months</t>
  </si>
  <si>
    <t>BROKEN_PERIOD_MONTHS</t>
  </si>
  <si>
    <t>broken_period_days</t>
  </si>
  <si>
    <t>BROKEN_PERIOD_DAYS</t>
  </si>
  <si>
    <t>broken_amount</t>
  </si>
  <si>
    <t>BROKEN_AMOUNT</t>
  </si>
  <si>
    <t>is_poa</t>
  </si>
  <si>
    <t>IS_POA</t>
  </si>
  <si>
    <t>poa_detail</t>
  </si>
  <si>
    <t>POA_DETAIL</t>
  </si>
  <si>
    <t>sbl_status</t>
  </si>
  <si>
    <t>SBL_STATUS</t>
  </si>
  <si>
    <t>charge_cbr_name</t>
  </si>
  <si>
    <t>CHARGE_CBR_NAME</t>
  </si>
  <si>
    <t>charge_gl_name</t>
  </si>
  <si>
    <t>CHARGE_GL_NAME</t>
  </si>
  <si>
    <t>charge_acct_name</t>
  </si>
  <si>
    <t>CHARGE_ACCT_NAME</t>
  </si>
  <si>
    <t>deposit_cbr_name</t>
  </si>
  <si>
    <t>DEPOSIT_CBR_NAME</t>
  </si>
  <si>
    <t>deposit_gl_name</t>
  </si>
  <si>
    <t>DEPOSIT_GL_NAME</t>
  </si>
  <si>
    <t>deposit_acct_name</t>
  </si>
  <si>
    <t>DEPOSIT_ACCT_NAME</t>
  </si>
  <si>
    <t>charge_rate_id</t>
  </si>
  <si>
    <t>CHARGE_RATE_ID</t>
  </si>
  <si>
    <t>charge_id</t>
  </si>
  <si>
    <t>CHARGE_ID</t>
  </si>
  <si>
    <t>charge_rate_slab_id</t>
  </si>
  <si>
    <t>CHARGE_RATE_SLAB_ID</t>
  </si>
  <si>
    <t>high_amount</t>
  </si>
  <si>
    <t>HIGH_AMOUNT</t>
  </si>
  <si>
    <t>low_amount</t>
  </si>
  <si>
    <t>LOW_AMOUNT</t>
  </si>
  <si>
    <t>charge_calc_type</t>
  </si>
  <si>
    <t>CHARGE_CALC_TYPE</t>
  </si>
  <si>
    <t>unit_type_id</t>
  </si>
  <si>
    <t>UNIT_TYPE_ID</t>
  </si>
  <si>
    <t>unit_value</t>
  </si>
  <si>
    <t>UNIT_VALUE</t>
  </si>
  <si>
    <t>exempt_units</t>
  </si>
  <si>
    <t>EXEMPT_UNITS</t>
  </si>
  <si>
    <t>charge_amount</t>
  </si>
  <si>
    <t>CHARGE_AMOUNT</t>
  </si>
  <si>
    <t>min_charge_amount</t>
  </si>
  <si>
    <t>MIN_CHARGE_AMOUNT</t>
  </si>
  <si>
    <t>max_charge_amount</t>
  </si>
  <si>
    <t>MAX_CHARGE_AMOUNT</t>
  </si>
  <si>
    <t>gl_reference_id</t>
  </si>
  <si>
    <t>GL_REFERENCE_ID</t>
  </si>
  <si>
    <t>reference_gl_id</t>
  </si>
  <si>
    <t>REFERENCE_GL_ID</t>
  </si>
  <si>
    <t>gl_roi_id</t>
  </si>
  <si>
    <t>GL_ROI_ID</t>
  </si>
  <si>
    <t>base_interest_rate</t>
  </si>
  <si>
    <t>BASE_INTEREST_RATE</t>
  </si>
  <si>
    <t>after_maturity_interest_rate</t>
  </si>
  <si>
    <t>AFTER_MATURITY_INTEREST_RATE</t>
  </si>
  <si>
    <t>circular_no</t>
  </si>
  <si>
    <t>CIRCULAR_NO</t>
  </si>
  <si>
    <t>circular_date</t>
  </si>
  <si>
    <t>CIRCULAR_DATE</t>
  </si>
  <si>
    <t>gl_roi_slab_id</t>
  </si>
  <si>
    <t>GL_ROI_SLAB_ID</t>
  </si>
  <si>
    <t>period_months</t>
  </si>
  <si>
    <t>PERIOD_MONTHS</t>
  </si>
  <si>
    <t>period_days</t>
  </si>
  <si>
    <t>PERIOD_DAYS</t>
  </si>
  <si>
    <t>regular_rate</t>
  </si>
  <si>
    <t>REGULAR_RATE</t>
  </si>
  <si>
    <t>premature_rate</t>
  </si>
  <si>
    <t>PREMATURE_RATE</t>
  </si>
  <si>
    <t>penal_rate</t>
  </si>
  <si>
    <t>PENAL_RATE</t>
  </si>
  <si>
    <t>rebate_rate</t>
  </si>
  <si>
    <t>REBATE_RATE</t>
  </si>
  <si>
    <t>gl_scheme_roi_id</t>
  </si>
  <si>
    <t>GL_SCHEME_ROI_ID</t>
  </si>
  <si>
    <t>gl_scheme_roi_offset_slab_id</t>
  </si>
  <si>
    <t>GL_SCHEME_ROI_OFFSET_SLAB_ID</t>
  </si>
  <si>
    <t>regular_offset_rate</t>
  </si>
  <si>
    <t>REGULAR_OFFSET_RATE</t>
  </si>
  <si>
    <t>penal_offset_rate</t>
  </si>
  <si>
    <t>PENAL_OFFSET_RATE</t>
  </si>
  <si>
    <t>rebate_offset_rate</t>
  </si>
  <si>
    <t>REBATE_OFFSET_RATE</t>
  </si>
  <si>
    <t>si_id</t>
  </si>
  <si>
    <t>SI_ID</t>
  </si>
  <si>
    <t>si_date</t>
  </si>
  <si>
    <t>SI_DATE</t>
  </si>
  <si>
    <t>request_cbr_id</t>
  </si>
  <si>
    <t>REQUEST_CBR_ID</t>
  </si>
  <si>
    <t>db_cbr_id</t>
  </si>
  <si>
    <t>DB_CBR_ID</t>
  </si>
  <si>
    <t>db_acct_id</t>
  </si>
  <si>
    <t>DB_ACCT_ID</t>
  </si>
  <si>
    <t>db_remark</t>
  </si>
  <si>
    <t>DB_REMARK</t>
  </si>
  <si>
    <t>si_amount</t>
  </si>
  <si>
    <t>SI_AMOUNT</t>
  </si>
  <si>
    <t>cr_acct_id</t>
  </si>
  <si>
    <t>CR_ACCT_ID</t>
  </si>
  <si>
    <t>cr_remark</t>
  </si>
  <si>
    <t>CR_REMARK</t>
  </si>
  <si>
    <t>is_check_installment_paid</t>
  </si>
  <si>
    <t>IS_CHECK_INSTALLMENT_PAID</t>
  </si>
  <si>
    <t>start_execution_date</t>
  </si>
  <si>
    <t>START_EXECUTION_DATE</t>
  </si>
  <si>
    <t>end_execution_date</t>
  </si>
  <si>
    <t>END_EXECUTION_DATE</t>
  </si>
  <si>
    <t>next_execution_date</t>
  </si>
  <si>
    <t>NEXT_EXECUTION_DATE</t>
  </si>
  <si>
    <t>suspended_upto_date</t>
  </si>
  <si>
    <t>SUSPENDED_UPTO_DATE</t>
  </si>
  <si>
    <t>execution_timing</t>
  </si>
  <si>
    <t>EXECUTION_TIMING</t>
  </si>
  <si>
    <t>attempted_count</t>
  </si>
  <si>
    <t>ATTEMPTED_COUNT</t>
  </si>
  <si>
    <t>max_attempts</t>
  </si>
  <si>
    <t>MAX_ATTEMPTS</t>
  </si>
  <si>
    <t>close_reason</t>
  </si>
  <si>
    <t>CLOSE_REASON</t>
  </si>
  <si>
    <t>is_apply_charge</t>
  </si>
  <si>
    <t>IS_APPLY_CHARGE</t>
  </si>
  <si>
    <t>si_status</t>
  </si>
  <si>
    <t>SI_STATUS</t>
  </si>
  <si>
    <t>no_of_cycles</t>
  </si>
  <si>
    <t>NO_OF_CYCLES</t>
  </si>
  <si>
    <t>frequency_months</t>
  </si>
  <si>
    <t>FREQUENCY_MONTHS</t>
  </si>
  <si>
    <t>is_auto_acctno</t>
  </si>
  <si>
    <t>IS_AUTO_ACCTNO</t>
  </si>
  <si>
    <t>gl_cbr_status</t>
  </si>
  <si>
    <t>GL_CBR_STATUS</t>
  </si>
  <si>
    <t>is_cbr_mapped</t>
  </si>
  <si>
    <t>IS_CBR_MAPPED</t>
  </si>
  <si>
    <t>eft_id</t>
  </si>
  <si>
    <t>EFT_ID</t>
  </si>
  <si>
    <t>eft_name</t>
  </si>
  <si>
    <t>EFT_NAME</t>
  </si>
  <si>
    <t>eft_type_id</t>
  </si>
  <si>
    <t>EFT_TYPE_ID</t>
  </si>
  <si>
    <t>eft_direction_type</t>
  </si>
  <si>
    <t>EFT_DIRECTION_TYPE</t>
  </si>
  <si>
    <t>eft_service_branch_id</t>
  </si>
  <si>
    <t>EFT_SERVICE_BRANCH_ID</t>
  </si>
  <si>
    <t>eft_acct_id</t>
  </si>
  <si>
    <t>EFT_ACCT_ID</t>
  </si>
  <si>
    <t>from_window_time</t>
  </si>
  <si>
    <t>FROM_WINDOW_TIME</t>
  </si>
  <si>
    <t>to_window_time</t>
  </si>
  <si>
    <t>TO_WINDOW_TIME</t>
  </si>
  <si>
    <t>min_tran_amount</t>
  </si>
  <si>
    <t>MIN_TRAN_AMOUNT</t>
  </si>
  <si>
    <t>max_tran_amount</t>
  </si>
  <si>
    <t>MAX_TRAN_AMOUNT</t>
  </si>
  <si>
    <t>eft_status</t>
  </si>
  <si>
    <t>EFT_STATUS</t>
  </si>
  <si>
    <t>remitt_id</t>
  </si>
  <si>
    <t>REMITT_ID</t>
  </si>
  <si>
    <t>remitt_name</t>
  </si>
  <si>
    <t>REMITT_NAME</t>
  </si>
  <si>
    <t>remitt_type_id</t>
  </si>
  <si>
    <t>REMITT_TYPE_ID</t>
  </si>
  <si>
    <t>remitt_acct_id</t>
  </si>
  <si>
    <t>REMITT_ACCT_ID</t>
  </si>
  <si>
    <t>remitt_stale_acct_id</t>
  </si>
  <si>
    <t>REMITT_STALE_ACCT_ID</t>
  </si>
  <si>
    <t>remitt_mode_id</t>
  </si>
  <si>
    <t>REMITT_MODE_ID</t>
  </si>
  <si>
    <t>print_style_id</t>
  </si>
  <si>
    <t>PRINT_STYLE_ID</t>
  </si>
  <si>
    <t>is_duplicate_print</t>
  </si>
  <si>
    <t>IS_DUPLICATE_PRINT</t>
  </si>
  <si>
    <t>remitt_status</t>
  </si>
  <si>
    <t>REMITT_STATUS</t>
  </si>
  <si>
    <t>deposit_receipt_no</t>
  </si>
  <si>
    <t>DEPOSIT_RECEIPT_NO</t>
  </si>
  <si>
    <t>deposit_date</t>
  </si>
  <si>
    <t>DEPOSIT_DATE</t>
  </si>
  <si>
    <t>as_on_date</t>
  </si>
  <si>
    <t>AS_ON_DATE</t>
  </si>
  <si>
    <t>interest_rate</t>
  </si>
  <si>
    <t>INTEREST_RATE</t>
  </si>
  <si>
    <t>maturity_amount</t>
  </si>
  <si>
    <t>MATURITY_AMOUNT</t>
  </si>
  <si>
    <t>installments_frequency</t>
  </si>
  <si>
    <t>INSTALLMENTS_FREQUENCY</t>
  </si>
  <si>
    <t>total_interest</t>
  </si>
  <si>
    <t>TOTAL_INTEREST</t>
  </si>
  <si>
    <t>periodic_interest</t>
  </si>
  <si>
    <t>PERIODIC_INTEREST</t>
  </si>
  <si>
    <t>payment_mode</t>
  </si>
  <si>
    <t>PAYMENT_MODE</t>
  </si>
  <si>
    <t>payment_ref_id</t>
  </si>
  <si>
    <t>PAYMENT_REF_ID</t>
  </si>
  <si>
    <t>print_status</t>
  </si>
  <si>
    <t>PRINT_STATUS</t>
  </si>
  <si>
    <t>deposit_status</t>
  </si>
  <si>
    <t>DEPOSIT_STATUS</t>
  </si>
  <si>
    <t>per_day_deposit_amount</t>
  </si>
  <si>
    <t>PER_DAY_DEPOSIT_AMOUNT</t>
  </si>
  <si>
    <t>max_per_day_deposit_amount</t>
  </si>
  <si>
    <t>MAX_PER_DAY_DEPOSIT_AMOUNT</t>
  </si>
  <si>
    <t>agent_id</t>
  </si>
  <si>
    <t>AGENT_ID</t>
  </si>
  <si>
    <t>cust_address_id</t>
  </si>
  <si>
    <t>CUST_ADDRESS_ID</t>
  </si>
  <si>
    <t>address_type_id</t>
  </si>
  <si>
    <t>ADDRESS_TYPE_ID</t>
  </si>
  <si>
    <t>add_line1</t>
  </si>
  <si>
    <t>ADD_LINE1</t>
  </si>
  <si>
    <t>add_line2</t>
  </si>
  <si>
    <t>ADD_LINE2</t>
  </si>
  <si>
    <t>add_line3</t>
  </si>
  <si>
    <t>ADD_LINE3</t>
  </si>
  <si>
    <t>cust_doc_id</t>
  </si>
  <si>
    <t>CUST_DOC_ID</t>
  </si>
  <si>
    <t>country_id</t>
  </si>
  <si>
    <t>COUNTRY_ID</t>
  </si>
  <si>
    <t>office_phone_code</t>
  </si>
  <si>
    <t>OFFICE_PHONE_CODE</t>
  </si>
  <si>
    <t>office_phone_no</t>
  </si>
  <si>
    <t>OFFICE_PHONE_NO</t>
  </si>
  <si>
    <t>resi_phone_code</t>
  </si>
  <si>
    <t>RESI_PHONE_CODE</t>
  </si>
  <si>
    <t>resi_phone_no</t>
  </si>
  <si>
    <t>RESI_PHONE_NO</t>
  </si>
  <si>
    <t>mobile_phone_code</t>
  </si>
  <si>
    <t>MOBILE_PHONE_CODE</t>
  </si>
  <si>
    <t>mobile_phone_no</t>
  </si>
  <si>
    <t>MOBILE_PHONE_NO</t>
  </si>
  <si>
    <t>acct_deposit_int_diary_id</t>
  </si>
  <si>
    <t>ACCT_DEPOSIT_INT_DIARY_ID</t>
  </si>
  <si>
    <t>fy_id</t>
  </si>
  <si>
    <t>FY_ID</t>
  </si>
  <si>
    <t>interest_date</t>
  </si>
  <si>
    <t>INTEREST_DATE</t>
  </si>
  <si>
    <t>tds_amount</t>
  </si>
  <si>
    <t>TDS_AMOUNT</t>
  </si>
  <si>
    <t>fy_interest_balance</t>
  </si>
  <si>
    <t>FY_INTEREST_BALANCE</t>
  </si>
  <si>
    <t>member_no</t>
  </si>
  <si>
    <t>MEMBER_NO</t>
  </si>
  <si>
    <t>appl_cbr_id</t>
  </si>
  <si>
    <t>APPL_CBR_ID</t>
  </si>
  <si>
    <t>member_since_date</t>
  </si>
  <si>
    <t>MEMBER_SINCE_DATE</t>
  </si>
  <si>
    <t>payment_mode_id</t>
  </si>
  <si>
    <t>PAYMENT_MODE_ID</t>
  </si>
  <si>
    <t>beneficary_branch_id</t>
  </si>
  <si>
    <t>BENEFICARY_BRANCH_ID</t>
  </si>
  <si>
    <t>beneficary_acct_number</t>
  </si>
  <si>
    <t>BENEFICARY_ACCT_NUMBER</t>
  </si>
  <si>
    <t>beneficary_acct_name</t>
  </si>
  <si>
    <t>BENEFICARY_ACCT_NAME</t>
  </si>
  <si>
    <t>crp_id</t>
  </si>
  <si>
    <t>CRP_ID</t>
  </si>
  <si>
    <t>related_person_cust_id</t>
  </si>
  <si>
    <t>RELATED_PERSON_CUST_ID</t>
  </si>
  <si>
    <t>cash_point_id</t>
  </si>
  <si>
    <t>CASH_POINT_ID</t>
  </si>
  <si>
    <t>cash_point_type_id</t>
  </si>
  <si>
    <t>CASH_POINT_TYPE_ID</t>
  </si>
  <si>
    <t>cash_point_name</t>
  </si>
  <si>
    <t>CASH_POINT_NAME</t>
  </si>
  <si>
    <t>cash_point_user_id</t>
  </si>
  <si>
    <t>CASH_POINT_USER_ID</t>
  </si>
  <si>
    <t>cash_acct_id</t>
  </si>
  <si>
    <t>CASH_ACCT_ID</t>
  </si>
  <si>
    <t>payment_cash_limit</t>
  </si>
  <si>
    <t>PAYMENT_CASH_LIMIT</t>
  </si>
  <si>
    <t>cp_status</t>
  </si>
  <si>
    <t>CP_STATUS</t>
  </si>
  <si>
    <t>share_type_id</t>
  </si>
  <si>
    <t>SHARE_TYPE_ID</t>
  </si>
  <si>
    <t>share_type_description</t>
  </si>
  <si>
    <t>SHARE_TYPE_DESCRIPTION</t>
  </si>
  <si>
    <t>face_value</t>
  </si>
  <si>
    <t>FACE_VALUE</t>
  </si>
  <si>
    <t>total_no_of_shares</t>
  </si>
  <si>
    <t>TOTAL_NO_OF_SHARES</t>
  </si>
  <si>
    <t>total_no_of_auth_shares</t>
  </si>
  <si>
    <t>TOTAL_NO_OF_AUTH_SHARES</t>
  </si>
  <si>
    <t>no_of_pending_shares</t>
  </si>
  <si>
    <t>NO_OF_PENDING_SHARES</t>
  </si>
  <si>
    <t>start_distinctive_no</t>
  </si>
  <si>
    <t>START_DISTINCTIVE_NO</t>
  </si>
  <si>
    <t>end_distinctive_no</t>
  </si>
  <si>
    <t>END_DISTINCTIVE_NO</t>
  </si>
  <si>
    <t>last_distinctive_no</t>
  </si>
  <si>
    <t>LAST_DISTINCTIVE_NO</t>
  </si>
  <si>
    <t>start_cert_no</t>
  </si>
  <si>
    <t>START_CERT_NO</t>
  </si>
  <si>
    <t>end_cert_no</t>
  </si>
  <si>
    <t>END_CERT_NO</t>
  </si>
  <si>
    <t>last_cert_no</t>
  </si>
  <si>
    <t>LAST_CERT_NO</t>
  </si>
  <si>
    <t>certificate_print_style_id</t>
  </si>
  <si>
    <t>CERTIFICATE_PRINT_STYLE_ID</t>
  </si>
  <si>
    <t>dividend_print_style_id</t>
  </si>
  <si>
    <t>DIVIDEND_PRINT_STYLE_ID</t>
  </si>
  <si>
    <t>min_no_of_shares</t>
  </si>
  <si>
    <t>MIN_NO_OF_SHARES</t>
  </si>
  <si>
    <t>max_no_of_shares</t>
  </si>
  <si>
    <t>MAX_NO_OF_SHARES</t>
  </si>
  <si>
    <t>entrance_fees</t>
  </si>
  <si>
    <t>ENTRANCE_FEES</t>
  </si>
  <si>
    <t>tax_id</t>
  </si>
  <si>
    <t>TAX_ID</t>
  </si>
  <si>
    <t>tax_name</t>
  </si>
  <si>
    <t>TAX_NAME</t>
  </si>
  <si>
    <t>tax_category_id</t>
  </si>
  <si>
    <t>TAX_CATEGORY_ID</t>
  </si>
  <si>
    <t>tax_direction_type</t>
  </si>
  <si>
    <t>TAX_DIRECTION_TYPE</t>
  </si>
  <si>
    <t>tax_rate_slab_id</t>
  </si>
  <si>
    <t>TAX_RATE_SLAB_ID</t>
  </si>
  <si>
    <t>tax_sub_type_id</t>
  </si>
  <si>
    <t>TAX_SUB_TYPE_ID</t>
  </si>
  <si>
    <t>tax_slab_amount</t>
  </si>
  <si>
    <t>TAX_SLAB_AMOUNT</t>
  </si>
  <si>
    <t>tax_rate</t>
  </si>
  <si>
    <t>TAX_RATE</t>
  </si>
  <si>
    <t>pl_gl_id</t>
  </si>
  <si>
    <t>PL_GL_ID</t>
  </si>
  <si>
    <t>ckyc_batch_file_id</t>
  </si>
  <si>
    <t>CKYC_BATCH_FILE_ID</t>
  </si>
  <si>
    <t>ckyc_batch_file_date</t>
  </si>
  <si>
    <t>CKYC_BATCH_FILE_DATE</t>
  </si>
  <si>
    <t>ckyc_file_type_id</t>
  </si>
  <si>
    <t>CKYC_FILE_TYPE_ID</t>
  </si>
  <si>
    <t>cust_change_from_date</t>
  </si>
  <si>
    <t>CUST_CHANGE_FROM_DATE</t>
  </si>
  <si>
    <t>cust_change_to_date</t>
  </si>
  <si>
    <t>CUST_CHANGE_TO_DATE</t>
  </si>
  <si>
    <t>ckyc_batch_file_name</t>
  </si>
  <si>
    <t>CKYC_BATCH_FILE_NAME</t>
  </si>
  <si>
    <t>cbf_status</t>
  </si>
  <si>
    <t>CBF_STATUS</t>
  </si>
  <si>
    <t>ckyc_batch_file_cust_id</t>
  </si>
  <si>
    <t>CKYC_BATCH_FILE_CUST_ID</t>
  </si>
  <si>
    <t>cbfc_status</t>
  </si>
  <si>
    <t>CBFC_STATUS</t>
  </si>
  <si>
    <t>tds_id</t>
  </si>
  <si>
    <t>TDS_ID</t>
  </si>
  <si>
    <t>tds_reason_name</t>
  </si>
  <si>
    <t>TDS_REASON_NAME</t>
  </si>
  <si>
    <t>interest_amount_with_pan</t>
  </si>
  <si>
    <t>INTEREST_AMOUNT_WITH_PAN</t>
  </si>
  <si>
    <t>interest_amount_without_pan</t>
  </si>
  <si>
    <t>INTEREST_AMOUNT_WITHOUT_PAN</t>
  </si>
  <si>
    <t>tds_rate_with_pan</t>
  </si>
  <si>
    <t>TDS_RATE_WITH_PAN</t>
  </si>
  <si>
    <t>tds_rate_without_pan</t>
  </si>
  <si>
    <t>TDS_RATE_WITHOUT_PAN</t>
  </si>
  <si>
    <t>educess_rate</t>
  </si>
  <si>
    <t>EDUCESS_RATE</t>
  </si>
  <si>
    <t>surcharge_rate</t>
  </si>
  <si>
    <t>SURCHARGE_RATE</t>
  </si>
  <si>
    <t>charge_name</t>
  </si>
  <si>
    <t>CHARGE_NAME</t>
  </si>
  <si>
    <t>charge_type_id</t>
  </si>
  <si>
    <t>CHARGE_TYPE_ID</t>
  </si>
  <si>
    <t>pl_acct_id</t>
  </si>
  <si>
    <t>PL_ACCT_ID</t>
  </si>
  <si>
    <t>pl_suspense_acct_id</t>
  </si>
  <si>
    <t>PL_SUSPENSE_ACCT_ID</t>
  </si>
  <si>
    <t>stax_id</t>
  </si>
  <si>
    <t>STAX_ID</t>
  </si>
  <si>
    <t>tax_appl_type</t>
  </si>
  <si>
    <t>TAX_APPL_TYPE</t>
  </si>
  <si>
    <t>is_override_allow</t>
  </si>
  <si>
    <t>IS_OVERRIDE_ALLOW</t>
  </si>
  <si>
    <t>event_tran_type_id</t>
  </si>
  <si>
    <t>EVENT_TRAN_TYPE_ID</t>
  </si>
  <si>
    <t>application_frequency</t>
  </si>
  <si>
    <t>APPLICATION_FREQUENCY</t>
  </si>
  <si>
    <t>cr_narration</t>
  </si>
  <si>
    <t>CR_NARRATION</t>
  </si>
  <si>
    <t>dr_narration</t>
  </si>
  <si>
    <t>DR_NARRATION</t>
  </si>
  <si>
    <t>next_application_date</t>
  </si>
  <si>
    <t>NEXT_APPLICATION_DATE</t>
  </si>
  <si>
    <t>user_name</t>
  </si>
  <si>
    <t>USER_NAME</t>
  </si>
  <si>
    <t>user_display_name</t>
  </si>
  <si>
    <t>USER_DISPLAY_NAME</t>
  </si>
  <si>
    <t>first_name</t>
  </si>
  <si>
    <t>FIRST_NAME</t>
  </si>
  <si>
    <t>middle_name</t>
  </si>
  <si>
    <t>MIDDLE_NAME</t>
  </si>
  <si>
    <t>last_name</t>
  </si>
  <si>
    <t>LAST_NAME</t>
  </si>
  <si>
    <t>user_pwd</t>
  </si>
  <si>
    <t>USER_PWD</t>
  </si>
  <si>
    <t>role_id</t>
  </si>
  <si>
    <t>ROLE_ID</t>
  </si>
  <si>
    <t>working_cbr_id</t>
  </si>
  <si>
    <t>WORKING_CBR_ID</t>
  </si>
  <si>
    <t>user_status</t>
  </si>
  <si>
    <t>USER_STATUS</t>
  </si>
  <si>
    <t>last_pwd_change_date</t>
  </si>
  <si>
    <t>LAST_PWD_CHANGE_DATE</t>
  </si>
  <si>
    <t>last_login_date</t>
  </si>
  <si>
    <t>LAST_LOGIN_DATE</t>
  </si>
  <si>
    <t>block_todate</t>
  </si>
  <si>
    <t>BLOCK_TODATE</t>
  </si>
  <si>
    <t>block_fromdate</t>
  </si>
  <si>
    <t>BLOCK_FROMDATE</t>
  </si>
  <si>
    <t>keycloak_user_id</t>
  </si>
  <si>
    <t>KEYCLOAK_USER_ID</t>
  </si>
  <si>
    <t>tenant_id</t>
  </si>
  <si>
    <t>TENANT_ID</t>
  </si>
  <si>
    <t>is_multi_branch_allowed</t>
  </si>
  <si>
    <t>IS_MULTI_BRANCH_ALLOWED</t>
  </si>
  <si>
    <t>designation_id</t>
  </si>
  <si>
    <t>DESIGNATION_ID</t>
  </si>
  <si>
    <t>aml_role_id</t>
  </si>
  <si>
    <t>AML_ROLE_ID</t>
  </si>
  <si>
    <t>in_operative_since_date</t>
  </si>
  <si>
    <t>IN_OPERATIVE_SINCE_DATE</t>
  </si>
  <si>
    <t>itax_id</t>
  </si>
  <si>
    <t>ITAX_ID</t>
  </si>
  <si>
    <t>itax_name</t>
  </si>
  <si>
    <t>ITAX_NAME</t>
  </si>
  <si>
    <t>tax_rate_with_pan</t>
  </si>
  <si>
    <t>TAX_RATE_WITH_PAN</t>
  </si>
  <si>
    <t>tax_rate_without_pan</t>
  </si>
  <si>
    <t>TAX_RATE_WITHOUT_PAN</t>
  </si>
  <si>
    <t>acct_loan_roi_id</t>
  </si>
  <si>
    <t>ACCT_LOAN_ROI_ID</t>
  </si>
  <si>
    <t>acct_loan_roi_slab_id</t>
  </si>
  <si>
    <t>ACCT_LOAN_ROI_SLAB_ID</t>
  </si>
  <si>
    <t>pigmy_agent_id</t>
  </si>
  <si>
    <t>PIGMY_AGENT_ID</t>
  </si>
  <si>
    <t>agent_name</t>
  </si>
  <si>
    <t>AGENT_NAME</t>
  </si>
  <si>
    <t>commission_acct_id</t>
  </si>
  <si>
    <t>COMMISSION_ACCT_ID</t>
  </si>
  <si>
    <t>commision_percent</t>
  </si>
  <si>
    <t>COMMISION_PERCENT</t>
  </si>
  <si>
    <t>agent_status</t>
  </si>
  <si>
    <t>AGENT_STATUS</t>
  </si>
  <si>
    <t>sundry_party_id</t>
  </si>
  <si>
    <t>SUNDRY_PARTY_ID</t>
  </si>
  <si>
    <t>sundry_party_type_id</t>
  </si>
  <si>
    <t>SUNDRY_PARTY_TYPE_ID</t>
  </si>
  <si>
    <t>contact_person</t>
  </si>
  <si>
    <t>CONTACT_PERSON</t>
  </si>
  <si>
    <t>it_pan</t>
  </si>
  <si>
    <t>IT_PAN</t>
  </si>
  <si>
    <t>license_no1</t>
  </si>
  <si>
    <t>LICENSE_NO1</t>
  </si>
  <si>
    <t>license_no2</t>
  </si>
  <si>
    <t>LICENSE_NO2</t>
  </si>
  <si>
    <t>bank_acct_number</t>
  </si>
  <si>
    <t>BANK_ACCT_NUMBER</t>
  </si>
  <si>
    <t>bank_ifsc</t>
  </si>
  <si>
    <t>BANK_IFSC</t>
  </si>
  <si>
    <t>is_tax_applicable</t>
  </si>
  <si>
    <t>IS_TAX_APPLICABLE</t>
  </si>
  <si>
    <t>sp_status</t>
  </si>
  <si>
    <t>SP_STATUS</t>
  </si>
  <si>
    <t>sundry_party_name</t>
  </si>
  <si>
    <t>SUNDRY_PARTY_NAME</t>
  </si>
  <si>
    <t>owning_cbr_id</t>
  </si>
  <si>
    <t>OWNING_CBR_ID</t>
  </si>
  <si>
    <t>asset_name</t>
  </si>
  <si>
    <t>ASSET_NAME</t>
  </si>
  <si>
    <t>asset_id_code</t>
  </si>
  <si>
    <t>ASSET_ID_CODE</t>
  </si>
  <si>
    <t>asset_type_id</t>
  </si>
  <si>
    <t>ASSET_TYPE_ID</t>
  </si>
  <si>
    <t>asset_sub_type_id</t>
  </si>
  <si>
    <t>ASSET_SUB_TYPE_ID</t>
  </si>
  <si>
    <t>asset_location_id</t>
  </si>
  <si>
    <t>ASSET_LOCATION_ID</t>
  </si>
  <si>
    <t>vendor_id</t>
  </si>
  <si>
    <t>VENDOR_ID</t>
  </si>
  <si>
    <t>vendor_name</t>
  </si>
  <si>
    <t>VENDOR_NAME</t>
  </si>
  <si>
    <t>is_warranty_applicable</t>
  </si>
  <si>
    <t>IS_WARRANTY_APPLICABLE</t>
  </si>
  <si>
    <t>warranty_period_months</t>
  </si>
  <si>
    <t>WARRANTY_PERIOD_MONTHS</t>
  </si>
  <si>
    <t>warranty_expiry_date</t>
  </si>
  <si>
    <t>WARRANTY_EXPIRY_DATE</t>
  </si>
  <si>
    <t>is_amc_applicable</t>
  </si>
  <si>
    <t>IS_AMC_APPLICABLE</t>
  </si>
  <si>
    <t>amc_amount</t>
  </si>
  <si>
    <t>AMC_AMOUNT</t>
  </si>
  <si>
    <t>amc_expiry_date</t>
  </si>
  <si>
    <t>AMC_EXPIRY_DATE</t>
  </si>
  <si>
    <t>amc_vendor_id</t>
  </si>
  <si>
    <t>AMC_VENDOR_ID</t>
  </si>
  <si>
    <t>purchase_date</t>
  </si>
  <si>
    <t>PURCHASE_DATE</t>
  </si>
  <si>
    <t>unit_qty</t>
  </si>
  <si>
    <t>UNIT_QTY</t>
  </si>
  <si>
    <t>per_unit_value</t>
  </si>
  <si>
    <t>PER_UNIT_VALUE</t>
  </si>
  <si>
    <t>purchase_value</t>
  </si>
  <si>
    <t>PURCHASE_VALUE</t>
  </si>
  <si>
    <t>depreciation_method_id</t>
  </si>
  <si>
    <t>DEPRECIATION_METHOD_ID</t>
  </si>
  <si>
    <t>asset_remark</t>
  </si>
  <si>
    <t>ASSET_REMARK</t>
  </si>
  <si>
    <t>asset_status</t>
  </si>
  <si>
    <t>ASSET_STATUS</t>
  </si>
  <si>
    <t>tax_type_id</t>
  </si>
  <si>
    <t>TAX_TYPE_ID</t>
  </si>
  <si>
    <t>tax_type_name</t>
  </si>
  <si>
    <t>TAX_TYPE_NAME</t>
  </si>
  <si>
    <t>tax_type_code</t>
  </si>
  <si>
    <t>TAX_TYPE_CODE</t>
  </si>
  <si>
    <t>is_tax_inter_state</t>
  </si>
  <si>
    <t>IS_TAX_INTER_STATE</t>
  </si>
  <si>
    <t>tax_percent</t>
  </si>
  <si>
    <t>TAX_PERCENT</t>
  </si>
  <si>
    <t>kyc_number</t>
  </si>
  <si>
    <t>KYC_NUMBER</t>
  </si>
  <si>
    <t>kyc_type_id</t>
  </si>
  <si>
    <t>KYC_TYPE_ID</t>
  </si>
  <si>
    <t>kyc_rating_id</t>
  </si>
  <si>
    <t>KYC_RATING_ID</t>
  </si>
  <si>
    <t>kyc_declaration_date</t>
  </si>
  <si>
    <t>KYC_DECLARATION_DATE</t>
  </si>
  <si>
    <t>kyc_declaration_place</t>
  </si>
  <si>
    <t>KYC_DECLARATION_PLACE</t>
  </si>
  <si>
    <t>kyc_renewal_date</t>
  </si>
  <si>
    <t>KYC_RENEWAL_DATE</t>
  </si>
  <si>
    <t>kyc_rating_as_on</t>
  </si>
  <si>
    <t>KYC_RATING_AS_ON</t>
  </si>
  <si>
    <t>kyc_verification_date</t>
  </si>
  <si>
    <t>KYC_VERIFICATION_DATE</t>
  </si>
  <si>
    <t>kyc_verified_by</t>
  </si>
  <si>
    <t>KYC_VERIFIED_BY</t>
  </si>
  <si>
    <t>kyc_verification_cbr_id</t>
  </si>
  <si>
    <t>KYC_VERIFICATION_CBR_ID</t>
  </si>
  <si>
    <t>kyc_status</t>
  </si>
  <si>
    <t>KYC_STATUS</t>
  </si>
  <si>
    <t>it_declaration_type_id</t>
  </si>
  <si>
    <t>IT_DECLARATION_TYPE_ID</t>
  </si>
  <si>
    <t>kyc_rejection</t>
  </si>
  <si>
    <t>KYC_REJECTION</t>
  </si>
  <si>
    <t>residential_status_id</t>
  </si>
  <si>
    <t>RESIDENTIAL_STATUS_ID</t>
  </si>
  <si>
    <t>occupation_type_id</t>
  </si>
  <si>
    <t>OCCUPATION_TYPE_ID</t>
  </si>
  <si>
    <t>tax_resident_id</t>
  </si>
  <si>
    <t>TAX_RESIDENT_ID</t>
  </si>
  <si>
    <t>tin_country_id</t>
  </si>
  <si>
    <t>TIN_COUNTRY_ID</t>
  </si>
  <si>
    <t>net_worth</t>
  </si>
  <si>
    <t>NET_WORTH</t>
  </si>
  <si>
    <t>net_worth_as_on</t>
  </si>
  <si>
    <t>NET_WORTH_AS_ON</t>
  </si>
  <si>
    <t>monthly_income_id</t>
  </si>
  <si>
    <t>MONTHLY_INCOME_ID</t>
  </si>
  <si>
    <t>edu_qaulification_id</t>
  </si>
  <si>
    <t>EDU_QAULIFICATION_ID</t>
  </si>
  <si>
    <t>aml_kyc_rating_id</t>
  </si>
  <si>
    <t>AML_KYC_RATING_ID</t>
  </si>
  <si>
    <t>aml_kyc_rating_as_on</t>
  </si>
  <si>
    <t>AML_KYC_RATING_AS_ON</t>
  </si>
  <si>
    <t>aml_risk_rating_id</t>
  </si>
  <si>
    <t>AML_RISK_RATING_ID</t>
  </si>
  <si>
    <t>aml_risk_rating_as_on</t>
  </si>
  <si>
    <t>AML_RISK_RATING_AS_ON</t>
  </si>
  <si>
    <t>is_pep</t>
  </si>
  <si>
    <t>IS_PEP</t>
  </si>
  <si>
    <t>is_relation_to_pep</t>
  </si>
  <si>
    <t>IS_RELATION_TO_PEP</t>
  </si>
  <si>
    <t>it_doc_type_id</t>
  </si>
  <si>
    <t>IT_DOC_TYPE_ID</t>
  </si>
  <si>
    <t>tran_template_id</t>
  </si>
  <si>
    <t>TRAN_TEMPLATE_ID</t>
  </si>
  <si>
    <t>tran_template_name</t>
  </si>
  <si>
    <t>TRAN_TEMPLATE_NAME</t>
  </si>
  <si>
    <t>request_acct_id</t>
  </si>
  <si>
    <t>REQUEST_ACCT_ID</t>
  </si>
  <si>
    <t>tran_type_id</t>
  </si>
  <si>
    <t>TRAN_TYPE_ID</t>
  </si>
  <si>
    <t>default_narration</t>
  </si>
  <si>
    <t>DEFAULT_NARRATION</t>
  </si>
  <si>
    <t>doc_no</t>
  </si>
  <si>
    <t>DOC_NO</t>
  </si>
  <si>
    <t>doc_date</t>
  </si>
  <si>
    <t>DOC_DATE</t>
  </si>
  <si>
    <t>tt_status</t>
  </si>
  <si>
    <t>TT_STATUS</t>
  </si>
  <si>
    <t>tta_id</t>
  </si>
  <si>
    <t>TTA_ID</t>
  </si>
  <si>
    <t>tran_order_type_id</t>
  </si>
  <si>
    <t>TRAN_ORDER_TYPE_ID</t>
  </si>
  <si>
    <t>tran_order_ref_id</t>
  </si>
  <si>
    <t>TRAN_ORDER_REF_ID</t>
  </si>
  <si>
    <t>ben_branch_id</t>
  </si>
  <si>
    <t>BEN_BRANCH_ID</t>
  </si>
  <si>
    <t>ben_branch_ifsc_code</t>
  </si>
  <si>
    <t>BEN_BRANCH_IFSC_CODE</t>
  </si>
  <si>
    <t>ben_acct_no</t>
  </si>
  <si>
    <t>BEN_ACCT_NO</t>
  </si>
  <si>
    <t>ben_acct_type_id</t>
  </si>
  <si>
    <t>BEN_ACCT_TYPE_ID</t>
  </si>
  <si>
    <t>ben_acct_name</t>
  </si>
  <si>
    <t>BEN_ACCT_NAME</t>
  </si>
  <si>
    <t>ben_mobile_no</t>
  </si>
  <si>
    <t>BEN_MOBILE_NO</t>
  </si>
  <si>
    <t>ben_address</t>
  </si>
  <si>
    <t>BEN_ADDRESS</t>
  </si>
  <si>
    <t>tran_amount</t>
  </si>
  <si>
    <t>TRAN_AMOUNT</t>
  </si>
  <si>
    <t>tran_template_mode_type</t>
  </si>
  <si>
    <t>TRAN_TEMPLATE_MODE_TYPE</t>
  </si>
  <si>
    <t>tran_template_ref_id</t>
  </si>
  <si>
    <t>TRAN_TEMPLATE_REF_ID</t>
  </si>
  <si>
    <t>public static final int C_TRANSACTION_TEMPLATE_ACCOUNT__COL__REMITT_NAME = 750025;</t>
  </si>
  <si>
    <t>public static final int C_TRANSACTION_TEMPLATE_ACCOUNT__COL__EFT_NAME = 750026;</t>
  </si>
  <si>
    <t>doc_category_id</t>
  </si>
  <si>
    <t>DOC_CATEGORY_ID</t>
  </si>
  <si>
    <t>doc_type_id</t>
  </si>
  <si>
    <t>DOC_TYPE_ID</t>
  </si>
  <si>
    <t>doc_sub_type_id</t>
  </si>
  <si>
    <t>DOC_SUB_TYPE_ID</t>
  </si>
  <si>
    <t>doc_submit_date</t>
  </si>
  <si>
    <t>DOC_SUBMIT_DATE</t>
  </si>
  <si>
    <t>doc_issue_date</t>
  </si>
  <si>
    <t>DOC_ISSUE_DATE</t>
  </si>
  <si>
    <t>doc_expiry_date</t>
  </si>
  <si>
    <t>DOC_EXPIRY_DATE</t>
  </si>
  <si>
    <t>doc_issued_at_place</t>
  </si>
  <si>
    <t>DOC_ISSUED_AT_PLACE</t>
  </si>
  <si>
    <t>doc_img_file_name</t>
  </si>
  <si>
    <t>DOC_IMG_FILE_NAME</t>
  </si>
  <si>
    <t>is_it_form_received</t>
  </si>
  <si>
    <t>IS_IT_FORM_RECEIVED</t>
  </si>
  <si>
    <t>is_it_file_generated</t>
  </si>
  <si>
    <t>IS_IT_FILE_GENERATED</t>
  </si>
  <si>
    <t>it_form_received_date</t>
  </si>
  <si>
    <t>IT_FORM_RECEIVED_DATE</t>
  </si>
  <si>
    <t>it_file_generated_date</t>
  </si>
  <si>
    <t>IT_FILE_GENERATED_DATE</t>
  </si>
  <si>
    <t>instr_book_id</t>
  </si>
  <si>
    <t>INSTR_BOOK_ID</t>
  </si>
  <si>
    <t>ibs_status</t>
  </si>
  <si>
    <t>IBS_STATUS</t>
  </si>
  <si>
    <t>ccy_denom_id</t>
  </si>
  <si>
    <t>CCY_DENOM_ID</t>
  </si>
  <si>
    <t>denom_value</t>
  </si>
  <si>
    <t>DENOM_VALUE</t>
  </si>
  <si>
    <t>denom_name</t>
  </si>
  <si>
    <t>DENOM_NAME</t>
  </si>
  <si>
    <t>denom_status</t>
  </si>
  <si>
    <t>DENOM_STATUS</t>
  </si>
  <si>
    <t>cbr_incharge_id</t>
  </si>
  <si>
    <t>CBR_INCHARGE_ID</t>
  </si>
  <si>
    <t>incharge_from_date</t>
  </si>
  <si>
    <t>INCHARGE_FROM_DATE</t>
  </si>
  <si>
    <t>incharge_to_date</t>
  </si>
  <si>
    <t>INCHARGE_TO_DATE</t>
  </si>
  <si>
    <t>gsec_name</t>
  </si>
  <si>
    <t>GSEC_NAME</t>
  </si>
  <si>
    <t>gsec_code</t>
  </si>
  <si>
    <t>GSEC_CODE</t>
  </si>
  <si>
    <t>gsec_isin</t>
  </si>
  <si>
    <t>GSEC_ISIN</t>
  </si>
  <si>
    <t>gsec_type_id</t>
  </si>
  <si>
    <t>GSEC_TYPE_ID</t>
  </si>
  <si>
    <t>coupon_type_id</t>
  </si>
  <si>
    <t>COUPON_TYPE_ID</t>
  </si>
  <si>
    <t>is_eligible_slr</t>
  </si>
  <si>
    <t>IS_ELIGIBLE_SLR</t>
  </si>
  <si>
    <t>is_post_folio_alloc</t>
  </si>
  <si>
    <t>IS_POST_FOLIO_ALLOC</t>
  </si>
  <si>
    <t>gsec_issuer_id</t>
  </si>
  <si>
    <t>GSEC_ISSUER_ID</t>
  </si>
  <si>
    <t>owned_by_id</t>
  </si>
  <si>
    <t>OWNED_BY_ID</t>
  </si>
  <si>
    <t>coupon_rate</t>
  </si>
  <si>
    <t>COUPON_RATE</t>
  </si>
  <si>
    <t>spread_rate</t>
  </si>
  <si>
    <t>SPREAD_RATE</t>
  </si>
  <si>
    <t>is_tax_free</t>
  </si>
  <si>
    <t>IS_TAX_FREE</t>
  </si>
  <si>
    <t>delivery_type_id</t>
  </si>
  <si>
    <t>DELIVERY_TYPE_ID</t>
  </si>
  <si>
    <t>is_include_interest_accrued</t>
  </si>
  <si>
    <t>IS_INCLUDE_INTEREST_ACCRUED</t>
  </si>
  <si>
    <t>is_portfolio_allocation</t>
  </si>
  <si>
    <t>IS_PORTFOLIO_ALLOCATION</t>
  </si>
  <si>
    <t>book_closure_date</t>
  </si>
  <si>
    <t>BOOK_CLOSURE_DATE</t>
  </si>
  <si>
    <t>is_listed</t>
  </si>
  <si>
    <t>IS_LISTED</t>
  </si>
  <si>
    <t>is_repo_allowed</t>
  </si>
  <si>
    <t>IS_REPO_ALLOWED</t>
  </si>
  <si>
    <t>is_short_sell_allowed</t>
  </si>
  <si>
    <t>IS_SHORT_SELL_ALLOWED</t>
  </si>
  <si>
    <t>is_units_allowed</t>
  </si>
  <si>
    <t>IS_UNITS_ALLOWED</t>
  </si>
  <si>
    <t>is_cumulative_interest</t>
  </si>
  <si>
    <t>IS_CUMULATIVE_INTEREST</t>
  </si>
  <si>
    <t>is_holiday_period</t>
  </si>
  <si>
    <t>IS_HOLIDAY_PERIOD</t>
  </si>
  <si>
    <t>days_count</t>
  </si>
  <si>
    <t>DAYS_COUNT</t>
  </si>
  <si>
    <t>tradeable_lot</t>
  </si>
  <si>
    <t>TRADEABLE_LOT</t>
  </si>
  <si>
    <t>is_priority_sector</t>
  </si>
  <si>
    <t>IS_PRIORITY_SECTOR</t>
  </si>
  <si>
    <t>interest_frequency_months</t>
  </si>
  <si>
    <t>INTEREST_FREQUENCY_MONTHS</t>
  </si>
  <si>
    <t>interest_appl_frequency_months</t>
  </si>
  <si>
    <t>INTEREST_APPL_FREQUENCY_MONTHS</t>
  </si>
  <si>
    <t>sub_priority_sector_id</t>
  </si>
  <si>
    <t>SUB_PRIORITY_SECTOR_ID</t>
  </si>
  <si>
    <t>gsec_status</t>
  </si>
  <si>
    <t>GSEC_STATUS</t>
  </si>
  <si>
    <t>clg_type_id</t>
  </si>
  <si>
    <t>CLG_TYPE_ID</t>
  </si>
  <si>
    <t>clg_base_type_id</t>
  </si>
  <si>
    <t>CLG_BASE_TYPE_ID</t>
  </si>
  <si>
    <t>clg_product_type_id</t>
  </si>
  <si>
    <t>CLG_PRODUCT_TYPE_ID</t>
  </si>
  <si>
    <t>clg_code</t>
  </si>
  <si>
    <t>CLG_CODE</t>
  </si>
  <si>
    <t>clg_description</t>
  </si>
  <si>
    <t>CLG_DESCRIPTION</t>
  </si>
  <si>
    <t>clg_iface_type_id</t>
  </si>
  <si>
    <t>CLG_IFACE_TYPE_ID</t>
  </si>
  <si>
    <t>clg_txn_oper_type</t>
  </si>
  <si>
    <t>CLG_TXN_OPER_TYPE</t>
  </si>
  <si>
    <t>clg_acct_id</t>
  </si>
  <si>
    <t>CLG_ACCT_ID</t>
  </si>
  <si>
    <t>clg_chq_return_acct_id</t>
  </si>
  <si>
    <t>CLG_CHQ_RETURN_ACCT_ID</t>
  </si>
  <si>
    <t>clg_chq_purchase_acct_id</t>
  </si>
  <si>
    <t>CLG_CHQ_PURCHASE_ACCT_ID</t>
  </si>
  <si>
    <t>clg_charge_id</t>
  </si>
  <si>
    <t>CLG_CHARGE_ID</t>
  </si>
  <si>
    <t>clg_return_charge_id</t>
  </si>
  <si>
    <t>CLG_RETURN_CHARGE_ID</t>
  </si>
  <si>
    <t>clg_through_bank_code</t>
  </si>
  <si>
    <t>CLG_THROUGH_BANK_CODE</t>
  </si>
  <si>
    <t>clg_type_status</t>
  </si>
  <si>
    <t>CLG_TYPE_STATUS</t>
  </si>
  <si>
    <t>clg_session_id</t>
  </si>
  <si>
    <t>CLG_SESSION_ID</t>
  </si>
  <si>
    <t>clg_mode_id</t>
  </si>
  <si>
    <t>CLG_MODE_ID</t>
  </si>
  <si>
    <t>session_code</t>
  </si>
  <si>
    <t>SESSION_CODE</t>
  </si>
  <si>
    <t>session_desc</t>
  </si>
  <si>
    <t>SESSION_DESC</t>
  </si>
  <si>
    <t>is_return_clg_session</t>
  </si>
  <si>
    <t>IS_RETURN_CLG_SESSION</t>
  </si>
  <si>
    <t>return_ref_clg_session_id</t>
  </si>
  <si>
    <t>RETURN_REF_CLG_SESSION_ID</t>
  </si>
  <si>
    <t>posting_days</t>
  </si>
  <si>
    <t>POSTING_DAYS</t>
  </si>
  <si>
    <t>fund_effect_days</t>
  </si>
  <si>
    <t>FUND_EFFECT_DAYS</t>
  </si>
  <si>
    <t>cs_status</t>
  </si>
  <si>
    <t>CS_STATUS</t>
  </si>
  <si>
    <t>acct_loan_doc_id</t>
  </si>
  <si>
    <t>ACCT_LOAN_DOC_ID</t>
  </si>
  <si>
    <t>loan_appl_id</t>
  </si>
  <si>
    <t>LOAN_APPL_ID</t>
  </si>
  <si>
    <t>doc_description</t>
  </si>
  <si>
    <t>DOC_DESCRIPTION</t>
  </si>
  <si>
    <t>ara_id</t>
  </si>
  <si>
    <t>ARA_ID</t>
  </si>
  <si>
    <t>for_ref_id</t>
  </si>
  <si>
    <t>FOR_REF_ID</t>
  </si>
  <si>
    <t>acct_ref_type_id</t>
  </si>
  <si>
    <t>ACCT_REF_TYPE_ID</t>
  </si>
  <si>
    <t>ref_acct_id</t>
  </si>
  <si>
    <t>REF_ACCT_ID</t>
  </si>
  <si>
    <t>cust_beneficary_id</t>
  </si>
  <si>
    <t>CUST_BENEFICARY_ID</t>
  </si>
  <si>
    <t>eft_branch_id</t>
  </si>
  <si>
    <t>EFT_BRANCH_ID</t>
  </si>
  <si>
    <t>city</t>
  </si>
  <si>
    <t>CITY</t>
  </si>
  <si>
    <t>deposit_description</t>
  </si>
  <si>
    <t>DEPOSIT_DESCRIPTION</t>
  </si>
  <si>
    <t>deposit_scheme_type_id</t>
  </si>
  <si>
    <t>DEPOSIT_SCHEME_TYPE_ID</t>
  </si>
  <si>
    <t>stax_name</t>
  </si>
  <si>
    <t>STAX_NAME</t>
  </si>
  <si>
    <t>is_taxable</t>
  </si>
  <si>
    <t>IS_TAXABLE</t>
  </si>
  <si>
    <t>stax_code</t>
  </si>
  <si>
    <t>STAX_CODE</t>
  </si>
  <si>
    <t>stax_period_id</t>
  </si>
  <si>
    <t>STAX_PERIOD_ID</t>
  </si>
  <si>
    <t>cbank_id</t>
  </si>
  <si>
    <t>CBANK_ID</t>
  </si>
  <si>
    <t>cbank_name</t>
  </si>
  <si>
    <t>CBANK_NAME</t>
  </si>
  <si>
    <t>bank_type_id</t>
  </si>
  <si>
    <t>BANK_TYPE_ID</t>
  </si>
  <si>
    <t>fi_code</t>
  </si>
  <si>
    <t>FI_CODE</t>
  </si>
  <si>
    <t>clg_bank_code</t>
  </si>
  <si>
    <t>CLG_BANK_CODE</t>
  </si>
  <si>
    <t>bank_estd_date</t>
  </si>
  <si>
    <t>BANK_ESTD_DATE</t>
  </si>
  <si>
    <t>stax_rate_id</t>
  </si>
  <si>
    <t>STAX_RATE_ID</t>
  </si>
  <si>
    <t>stax_type_id</t>
  </si>
  <si>
    <t>STAX_TYPE_ID</t>
  </si>
  <si>
    <t>stax_rate</t>
  </si>
  <si>
    <t>share_div_rate_id</t>
  </si>
  <si>
    <t>SHARE_DIV_RATE_ID</t>
  </si>
  <si>
    <t>div_rate</t>
  </si>
  <si>
    <t>DIV_RATE</t>
  </si>
  <si>
    <t>share_appl_id</t>
  </si>
  <si>
    <t>SHARE_APPL_ID</t>
  </si>
  <si>
    <t>appl_date</t>
  </si>
  <si>
    <t>APPL_DATE</t>
  </si>
  <si>
    <t>appl_type_id</t>
  </si>
  <si>
    <t>APPL_TYPE_ID</t>
  </si>
  <si>
    <t>appl_cust_id</t>
  </si>
  <si>
    <t>APPL_CUST_ID</t>
  </si>
  <si>
    <t>from_member_acct_id</t>
  </si>
  <si>
    <t>FROM_MEMBER_ACCT_ID</t>
  </si>
  <si>
    <t>to_member_acct_id</t>
  </si>
  <si>
    <t>TO_MEMBER_ACCT_ID</t>
  </si>
  <si>
    <t>share_purpose_type_id</t>
  </si>
  <si>
    <t>SHARE_PURPOSE_TYPE_ID</t>
  </si>
  <si>
    <t>no_of_appl_shares</t>
  </si>
  <si>
    <t>NO_OF_APPL_SHARES</t>
  </si>
  <si>
    <t>no_of_sanctioned_shares</t>
  </si>
  <si>
    <t>NO_OF_SANCTIONED_SHARES</t>
  </si>
  <si>
    <t>share_amount</t>
  </si>
  <si>
    <t>SHARE_AMOUNT</t>
  </si>
  <si>
    <t>entrance_fee_amount</t>
  </si>
  <si>
    <t>ENTRANCE_FEE_AMOUNT</t>
  </si>
  <si>
    <t>cheque_no</t>
  </si>
  <si>
    <t>CHEQUE_NO</t>
  </si>
  <si>
    <t>cheque_date</t>
  </si>
  <si>
    <t>CHEQUE_DATE</t>
  </si>
  <si>
    <t>board_meeting_date</t>
  </si>
  <si>
    <t>BOARD_MEETING_DATE</t>
  </si>
  <si>
    <t>resolution_no</t>
  </si>
  <si>
    <t>RESOLUTION_NO</t>
  </si>
  <si>
    <t>resolution_date</t>
  </si>
  <si>
    <t>RESOLUTION_DATE</t>
  </si>
  <si>
    <t>introducer_member_acct_id</t>
  </si>
  <si>
    <t>INTRODUCER_MEMBER_ACCT_ID</t>
  </si>
  <si>
    <t>loan_acct_id</t>
  </si>
  <si>
    <t>LOAN_ACCT_ID</t>
  </si>
  <si>
    <t>appl_status</t>
  </si>
  <si>
    <t>APPL_STATUS</t>
  </si>
  <si>
    <t>from_cust_id</t>
  </si>
  <si>
    <t>FROM_CUST_ID</t>
  </si>
  <si>
    <t>to_cust_id</t>
  </si>
  <si>
    <t>TO_CUST_ID</t>
  </si>
  <si>
    <t>appl_no</t>
  </si>
  <si>
    <t>APPL_NO</t>
  </si>
  <si>
    <t>share_appl_nominee_id</t>
  </si>
  <si>
    <t>SHARE_APPL_NOMINEE_ID</t>
  </si>
  <si>
    <t>nominee_country_id</t>
  </si>
  <si>
    <t>NOMINEE_COUNTRY_ID</t>
  </si>
  <si>
    <t>gaurdian_country_id</t>
  </si>
  <si>
    <t>GAURDIAN_COUNTRY_ID</t>
  </si>
  <si>
    <t>share_cert_id</t>
  </si>
  <si>
    <t>SHARE_CERT_ID</t>
  </si>
  <si>
    <t>share_cert_no</t>
  </si>
  <si>
    <t>SHARE_CERT_NO</t>
  </si>
  <si>
    <t>no_of_shares</t>
  </si>
  <si>
    <t>NO_OF_SHARES</t>
  </si>
  <si>
    <t>distinctive_from_no</t>
  </si>
  <si>
    <t>DISTINCTIVE_FROM_NO</t>
  </si>
  <si>
    <t>distinctive_to_no</t>
  </si>
  <si>
    <t>DISTINCTIVE_TO_NO</t>
  </si>
  <si>
    <t>link_share_appl_id</t>
  </si>
  <si>
    <t>LINK_SHARE_APPL_ID</t>
  </si>
  <si>
    <t>share_cert_status</t>
  </si>
  <si>
    <t>SHARE_CERT_STATUS</t>
  </si>
  <si>
    <t>share_appl_cert_id</t>
  </si>
  <si>
    <t>SHARE_APPL_CERT_ID</t>
  </si>
  <si>
    <t>acct_locker_oper_id</t>
  </si>
  <si>
    <t>ACCT_LOCKER_OPER_ID</t>
  </si>
  <si>
    <t>locker_operate_date</t>
  </si>
  <si>
    <t>LOCKER_OPERATE_DATE</t>
  </si>
  <si>
    <t>locker_operate_from_time</t>
  </si>
  <si>
    <t>LOCKER_OPERATE_FROM_TIME</t>
  </si>
  <si>
    <t>locker_operate_to_time</t>
  </si>
  <si>
    <t>LOCKER_OPERATE_TO_TIME</t>
  </si>
  <si>
    <t>acct_locker_oper_cust_id</t>
  </si>
  <si>
    <t>ACCT_LOCKER_OPER_CUST_ID</t>
  </si>
  <si>
    <t>operator_cust_id</t>
  </si>
  <si>
    <t>OPERATOR_CUST_ID</t>
  </si>
  <si>
    <t>ald_appl_id</t>
  </si>
  <si>
    <t>ALD_APPL_ID</t>
  </si>
  <si>
    <t>sanction_by</t>
  </si>
  <si>
    <t>SANCTION_BY</t>
  </si>
  <si>
    <t>ald_status</t>
  </si>
  <si>
    <t>ALD_STATUS</t>
  </si>
  <si>
    <t>loan_gl_id</t>
  </si>
  <si>
    <t>LOAN_GL_ID</t>
  </si>
  <si>
    <t>loan_gl_scheme_id</t>
  </si>
  <si>
    <t>LOAN_GL_SCHEME_ID</t>
  </si>
  <si>
    <t>ald_acct_id</t>
  </si>
  <si>
    <t>ALD_ACCT_ID</t>
  </si>
  <si>
    <t>dep_acct_id</t>
  </si>
  <si>
    <t>DEP_ACCT_ID</t>
  </si>
  <si>
    <t>marign_percent</t>
  </si>
  <si>
    <t>MARIGN_PERCENT</t>
  </si>
  <si>
    <t>deposit_interest_rate</t>
  </si>
  <si>
    <t>DEPOSIT_INTEREST_RATE</t>
  </si>
  <si>
    <t>bank_param_code</t>
  </si>
  <si>
    <t>BANK_PARAM_CODE</t>
  </si>
  <si>
    <t>bank_param_name</t>
  </si>
  <si>
    <t>BANK_PARAM_NAME</t>
  </si>
  <si>
    <t>param_data_type</t>
  </si>
  <si>
    <t>PARAM_DATA_TYPE</t>
  </si>
  <si>
    <t>param_str_value</t>
  </si>
  <si>
    <t>PARAM_STR_VALUE</t>
  </si>
  <si>
    <t>param_number_value</t>
  </si>
  <si>
    <t>PARAM_NUMBER_VALUE</t>
  </si>
  <si>
    <t>param_date_value</t>
  </si>
  <si>
    <t>PARAM_DATE_VALUE</t>
  </si>
  <si>
    <t>MODULE_CODE</t>
  </si>
  <si>
    <t>ui_control_type</t>
  </si>
  <si>
    <t>UI_CONTROL_TYPE</t>
  </si>
  <si>
    <t>ui_validation_rule</t>
  </si>
  <si>
    <t>UI_VALIDATION_RULE</t>
  </si>
  <si>
    <t>ui_format</t>
  </si>
  <si>
    <t>UI_FORMAT</t>
  </si>
  <si>
    <t>be_validation_api</t>
  </si>
  <si>
    <t>BE_VALIDATION_API</t>
  </si>
  <si>
    <t>branch_param_code</t>
  </si>
  <si>
    <t>BRANCH_PARAM_CODE</t>
  </si>
  <si>
    <t>branch_param_name</t>
  </si>
  <si>
    <t>BRANCH_PARAM_NAME</t>
  </si>
  <si>
    <t>safe_box_locker_rent_id</t>
  </si>
  <si>
    <t>SAFE_BOX_LOCKER_RENT_ID</t>
  </si>
  <si>
    <t>locker_rent_rate</t>
  </si>
  <si>
    <t>LOCKER_RENT_RATE</t>
  </si>
  <si>
    <t>broken_charge_amount</t>
  </si>
  <si>
    <t>BROKEN_CHARGE_AMOUNT</t>
  </si>
  <si>
    <t>bill_item_stax_id</t>
  </si>
  <si>
    <t>BILL_ITEM_STAX_ID</t>
  </si>
  <si>
    <t>lr_status</t>
  </si>
  <si>
    <t>LR_STATUS</t>
  </si>
  <si>
    <t>charge_gl_scheme_id</t>
  </si>
  <si>
    <t>CHARGE_GL_SCHEME_ID</t>
  </si>
  <si>
    <t>mandate_action_id</t>
  </si>
  <si>
    <t>MANDATE_ACTION_ID</t>
  </si>
  <si>
    <t>mandate_req_cbr_id</t>
  </si>
  <si>
    <t>MANDATE_REQ_CBR_ID</t>
  </si>
  <si>
    <t>mandate_action_type_id</t>
  </si>
  <si>
    <t>MANDATE_ACTION_TYPE_ID</t>
  </si>
  <si>
    <t>mandate_action_date</t>
  </si>
  <si>
    <t>MANDATE_ACTION_DATE</t>
  </si>
  <si>
    <t>mandate_umrn</t>
  </si>
  <si>
    <t>MANDATE_UMRN</t>
  </si>
  <si>
    <t>mandate_mode_id</t>
  </si>
  <si>
    <t>MANDATE_MODE_ID</t>
  </si>
  <si>
    <t>mandate_initiator_type</t>
  </si>
  <si>
    <t>MANDATE_INITIATOR_TYPE</t>
  </si>
  <si>
    <t>mandate_req_id</t>
  </si>
  <si>
    <t>MANDATE_REQ_ID</t>
  </si>
  <si>
    <t>mandate_req_meg_id</t>
  </si>
  <si>
    <t>MANDATE_REQ_MEG_ID</t>
  </si>
  <si>
    <t>mandate_collection_amount</t>
  </si>
  <si>
    <t>MANDATE_COLLECTION_AMOUNT</t>
  </si>
  <si>
    <t>mandate_max_amount</t>
  </si>
  <si>
    <t>MANDATE_MAX_AMOUNT</t>
  </si>
  <si>
    <t>mandate_frequency</t>
  </si>
  <si>
    <t>MANDATE_FREQUENCY</t>
  </si>
  <si>
    <t>mandate_from_date</t>
  </si>
  <si>
    <t>MANDATE_FROM_DATE</t>
  </si>
  <si>
    <t>mandate_to_date</t>
  </si>
  <si>
    <t>MANDATE_TO_DATE</t>
  </si>
  <si>
    <t>is_until_cancelled</t>
  </si>
  <si>
    <t>IS_UNTIL_CANCELLED</t>
  </si>
  <si>
    <t>is_upd_limit_amount</t>
  </si>
  <si>
    <t>IS_UPD_LIMIT_AMOUNT</t>
  </si>
  <si>
    <t>debit_type_code</t>
  </si>
  <si>
    <t>DEBIT_TYPE_CODE</t>
  </si>
  <si>
    <t>mandate_category_id</t>
  </si>
  <si>
    <t>MANDATE_CATEGORY_ID</t>
  </si>
  <si>
    <t>sponser_utility_id</t>
  </si>
  <si>
    <t>SPONSER_UTILITY_ID</t>
  </si>
  <si>
    <t>sponser_branch_id</t>
  </si>
  <si>
    <t>SPONSER_BRANCH_ID</t>
  </si>
  <si>
    <t>sponser_branch_ifsc</t>
  </si>
  <si>
    <t>SPONSER_BRANCH_IFSC</t>
  </si>
  <si>
    <t>sponser_branch_micr</t>
  </si>
  <si>
    <t>SPONSER_BRANCH_MICR</t>
  </si>
  <si>
    <t>sponser_bank_name</t>
  </si>
  <si>
    <t>SPONSER_BANK_NAME</t>
  </si>
  <si>
    <t>sponser_acct_type_id</t>
  </si>
  <si>
    <t>SPONSER_ACCT_TYPE_ID</t>
  </si>
  <si>
    <t>sponser_acct_code</t>
  </si>
  <si>
    <t>SPONSER_ACCT_CODE</t>
  </si>
  <si>
    <t>sponser_app_acct_id</t>
  </si>
  <si>
    <t>SPONSER_APP_ACCT_ID</t>
  </si>
  <si>
    <t>dest_drcr</t>
  </si>
  <si>
    <t>DEST_DRCR</t>
  </si>
  <si>
    <t>dest_branch_id</t>
  </si>
  <si>
    <t>DEST_BRANCH_ID</t>
  </si>
  <si>
    <t>dest_branch_ifsc</t>
  </si>
  <si>
    <t>DEST_BRANCH_IFSC</t>
  </si>
  <si>
    <t>dest_branch_micr</t>
  </si>
  <si>
    <t>DEST_BRANCH_MICR</t>
  </si>
  <si>
    <t>dest_bank_name</t>
  </si>
  <si>
    <t>DEST_BANK_NAME</t>
  </si>
  <si>
    <t>dest_acct_type_id</t>
  </si>
  <si>
    <t>DEST_ACCT_TYPE_ID</t>
  </si>
  <si>
    <t>dest_acct_code</t>
  </si>
  <si>
    <t>DEST_ACCT_CODE</t>
  </si>
  <si>
    <t>dest_app_acct_id</t>
  </si>
  <si>
    <t>DEST_APP_ACCT_ID</t>
  </si>
  <si>
    <t>dest_utility_id</t>
  </si>
  <si>
    <t>DEST_UTILITY_ID</t>
  </si>
  <si>
    <t>payee_ref1</t>
  </si>
  <si>
    <t>PAYEE_REF1</t>
  </si>
  <si>
    <t>payee_ref2</t>
  </si>
  <si>
    <t>PAYEE_REF2</t>
  </si>
  <si>
    <t>payer_email_id</t>
  </si>
  <si>
    <t>PAYER_EMAIL_ID</t>
  </si>
  <si>
    <t>payer_mobile_phone_code</t>
  </si>
  <si>
    <t>PAYER_MOBILE_PHONE_CODE</t>
  </si>
  <si>
    <t>payer_mobile_phone_no</t>
  </si>
  <si>
    <t>PAYER_MOBILE_PHONE_NO</t>
  </si>
  <si>
    <t>variant_type_id</t>
  </si>
  <si>
    <t>VARIANT_TYPE_ID</t>
  </si>
  <si>
    <t>mandate_status</t>
  </si>
  <si>
    <t>MANDATE_STATUS</t>
  </si>
  <si>
    <t>mandate_resp_status</t>
  </si>
  <si>
    <t>MANDATE_RESP_STATUS</t>
  </si>
  <si>
    <t>last_upd_date</t>
  </si>
  <si>
    <t>LAST_UPD_DATE</t>
  </si>
  <si>
    <t>charge_group_id</t>
  </si>
  <si>
    <t>CHARGE_GROUP_ID</t>
  </si>
  <si>
    <t>charge_group_name</t>
  </si>
  <si>
    <t>CHARGE_GROUP_NAME</t>
  </si>
  <si>
    <t>gl_scheme_charge_group_id</t>
  </si>
  <si>
    <t>GL_SCHEME_CHARGE_GROUP_ID</t>
  </si>
  <si>
    <t>doc_print_request_id</t>
  </si>
  <si>
    <t>DOC_PRINT_REQUEST_ID</t>
  </si>
  <si>
    <t>print_cbr_id</t>
  </si>
  <si>
    <t>PRINT_CBR_ID</t>
  </si>
  <si>
    <t>doc_ref_type_id</t>
  </si>
  <si>
    <t>DOC_REF_TYPE_ID</t>
  </si>
  <si>
    <t>doc_ref_id</t>
  </si>
  <si>
    <t>DOC_REF_ID</t>
  </si>
  <si>
    <t>print_request_type</t>
  </si>
  <si>
    <t>PRINT_REQUEST_TYPE</t>
  </si>
  <si>
    <t>print_date</t>
  </si>
  <si>
    <t>PRINT_DATE</t>
  </si>
  <si>
    <t>acct_passbook_id</t>
  </si>
  <si>
    <t>ACCT_PASSBOOK_ID</t>
  </si>
  <si>
    <t>issued_cbr_id</t>
  </si>
  <si>
    <t>ISSUED_CBR_ID</t>
  </si>
  <si>
    <t>issued_date</t>
  </si>
  <si>
    <t>ISSUED_DATE</t>
  </si>
  <si>
    <t>print_doc_id</t>
  </si>
  <si>
    <t>PRINT_DOC_ID</t>
  </si>
  <si>
    <t>last_page_no</t>
  </si>
  <si>
    <t>LAST_PAGE_NO</t>
  </si>
  <si>
    <t>last_line_no</t>
  </si>
  <si>
    <t>LAST_LINE_NO</t>
  </si>
  <si>
    <t>last_tran_id</t>
  </si>
  <si>
    <t>LAST_TRAN_ID</t>
  </si>
  <si>
    <t>last_ta_id</t>
  </si>
  <si>
    <t>LAST_TA_ID</t>
  </si>
  <si>
    <t>last_tran_date</t>
  </si>
  <si>
    <t>LAST_TRAN_DATE</t>
  </si>
  <si>
    <t>last_balance</t>
  </si>
  <si>
    <t>LAST_BALANCE</t>
  </si>
  <si>
    <t>print_header_status</t>
  </si>
  <si>
    <t>PRINT_HEADER_STATUS</t>
  </si>
  <si>
    <t>pb_status</t>
  </si>
  <si>
    <t>PB_STATUS</t>
  </si>
  <si>
    <t>is_apply_charges</t>
  </si>
  <si>
    <t>IS_APPLY_CHARGES</t>
  </si>
  <si>
    <t>taxable_amount</t>
  </si>
  <si>
    <t>TAXABLE_AMOUNT</t>
  </si>
  <si>
    <t>stax_percent</t>
  </si>
  <si>
    <t>STAX_PERCENT</t>
  </si>
  <si>
    <t>tax_amount</t>
  </si>
  <si>
    <t>TAX_AMOUNT</t>
  </si>
  <si>
    <t>tax_amount_type1</t>
  </si>
  <si>
    <t>TAX_AMOUNT_TYPE1</t>
  </si>
  <si>
    <t>tax_amount_type2</t>
  </si>
  <si>
    <t>TAX_AMOUNT_TYPE2</t>
  </si>
  <si>
    <t>tax_amount_type3</t>
  </si>
  <si>
    <t>TAX_AMOUNT_TYPE3</t>
  </si>
  <si>
    <t>tax_amount_type4</t>
  </si>
  <si>
    <t>TAX_AMOUNT_TYPE4</t>
  </si>
  <si>
    <t>tax_amount_type5</t>
  </si>
  <si>
    <t>TAX_AMOUNT_TYPE5</t>
  </si>
  <si>
    <t>tax_percent_type1</t>
  </si>
  <si>
    <t>TAX_PERCENT_TYPE1</t>
  </si>
  <si>
    <t>tax_percent_type2</t>
  </si>
  <si>
    <t>TAX_PERCENT_TYPE2</t>
  </si>
  <si>
    <t>tax_percent_type3</t>
  </si>
  <si>
    <t>TAX_PERCENT_TYPE3</t>
  </si>
  <si>
    <t>tax_percent_type4</t>
  </si>
  <si>
    <t>TAX_PERCENT_TYPE4</t>
  </si>
  <si>
    <t>tax_percent_type5</t>
  </si>
  <si>
    <t>TAX_PERCENT_TYPE5</t>
  </si>
  <si>
    <t>alsd_id</t>
  </si>
  <si>
    <t>ALSD_ID</t>
  </si>
  <si>
    <t>marign_type</t>
  </si>
  <si>
    <t>MARIGN_TYPE</t>
  </si>
  <si>
    <t>lending_amount</t>
  </si>
  <si>
    <t>LENDING_AMOUNT</t>
  </si>
  <si>
    <t>loan_interest_rate</t>
  </si>
  <si>
    <t>LOAN_INTEREST_RATE</t>
  </si>
  <si>
    <t>loan_amount</t>
  </si>
  <si>
    <t>LOAN_AMOUNT</t>
  </si>
  <si>
    <t>ben_ifsc_code</t>
  </si>
  <si>
    <t>BEN_IFSC_CODE</t>
  </si>
  <si>
    <t>ben_address1</t>
  </si>
  <si>
    <t>BEN_ADDRESS1</t>
  </si>
  <si>
    <t>ben_address2</t>
  </si>
  <si>
    <t>BEN_ADDRESS2</t>
  </si>
  <si>
    <t>ben_city</t>
  </si>
  <si>
    <t>BEN_CITY</t>
  </si>
  <si>
    <t>cust_itr_id</t>
  </si>
  <si>
    <t>CUST_ITR_ID</t>
  </si>
  <si>
    <t>itr_no</t>
  </si>
  <si>
    <t>ITR_NO</t>
  </si>
  <si>
    <t>itr_filed_date</t>
  </si>
  <si>
    <t>ITR_FILED_DATE</t>
  </si>
  <si>
    <t>from_cbr_id</t>
  </si>
  <si>
    <t>FROM_CBR_ID</t>
  </si>
  <si>
    <t>from_cbr_name</t>
  </si>
  <si>
    <t>FROM_CBR_NAME</t>
  </si>
  <si>
    <t>to_cbr_id</t>
  </si>
  <si>
    <t>TO_CBR_ID</t>
  </si>
  <si>
    <t>to_cbr_name</t>
  </si>
  <si>
    <t>TO_CBR_NAME</t>
  </si>
  <si>
    <t>cust_itax_id</t>
  </si>
  <si>
    <t>CUST_ITAX_ID</t>
  </si>
  <si>
    <t>it_uin</t>
  </si>
  <si>
    <t>IT_UIN</t>
  </si>
  <si>
    <t>fy_other_income</t>
  </si>
  <si>
    <t>FY_OTHER_INCOME</t>
  </si>
  <si>
    <t>ci_status</t>
  </si>
  <si>
    <t>CI_STATUS</t>
  </si>
  <si>
    <t>for_cbr_id</t>
  </si>
  <si>
    <t>FOR_CBR_ID</t>
  </si>
  <si>
    <t>branch_acct_type_id</t>
  </si>
  <si>
    <t>BRANCH_ACCT_TYPE_ID</t>
  </si>
  <si>
    <t>debit_interest_rate</t>
  </si>
  <si>
    <t>DEBIT_INTEREST_RATE</t>
  </si>
  <si>
    <t>credit_interest_rate</t>
  </si>
  <si>
    <t>CREDIT_INTEREST_RATE</t>
  </si>
  <si>
    <t>area_name</t>
  </si>
  <si>
    <t>AREA_NAME</t>
  </si>
  <si>
    <t>map_code</t>
  </si>
  <si>
    <t>MAP_CODE</t>
  </si>
  <si>
    <t xml:space="preserve"> ratio_component_id    DECIMAL(20) NOT NULL,</t>
  </si>
  <si>
    <t xml:space="preserve">    ratio_component_name  VARCHAR(200),</t>
  </si>
  <si>
    <t xml:space="preserve">    ratio_component_type  VARCHAR(20),</t>
  </si>
  <si>
    <t xml:space="preserve">    ratio_component_code  VARCHAR(20)</t>
  </si>
  <si>
    <t>);</t>
  </si>
  <si>
    <t>ratio_component_id</t>
  </si>
  <si>
    <t>ratio_component_name</t>
  </si>
  <si>
    <t>ratio_component_type</t>
  </si>
  <si>
    <t>ratio_component_code</t>
  </si>
  <si>
    <t>DELETE FROM s_ratio_component_m ;</t>
  </si>
  <si>
    <t>Tier 1</t>
  </si>
  <si>
    <t>TIER1</t>
  </si>
  <si>
    <t>Tier 2</t>
  </si>
  <si>
    <t>TIER2</t>
  </si>
  <si>
    <t>Risk Weighted Exposures</t>
  </si>
  <si>
    <t>RISKWEIGHTEDEXPOSE</t>
  </si>
  <si>
    <t>Interest Earned / Income</t>
  </si>
  <si>
    <t>INTERESTINCOME</t>
  </si>
  <si>
    <t>Interest Paid / Expenses</t>
  </si>
  <si>
    <t>INTERESTEXPENSES</t>
  </si>
  <si>
    <t>Average Earning Assets</t>
  </si>
  <si>
    <t>AVGASSETS</t>
  </si>
  <si>
    <t>Total Deposits</t>
  </si>
  <si>
    <t>TOTALDEPOSITS</t>
  </si>
  <si>
    <t>Total Loans</t>
  </si>
  <si>
    <t>TOTALLOANS</t>
  </si>
  <si>
    <t>Total Assets</t>
  </si>
  <si>
    <t>TOTALASSETS</t>
  </si>
  <si>
    <t>Net Income</t>
  </si>
  <si>
    <t>NETINCOME</t>
  </si>
  <si>
    <t xml:space="preserve">Demand Liabilities </t>
  </si>
  <si>
    <t>DL</t>
  </si>
  <si>
    <t>Time Liabilities</t>
  </si>
  <si>
    <t>TL</t>
  </si>
  <si>
    <t>Liquid Assets</t>
  </si>
  <si>
    <t>LA</t>
  </si>
  <si>
    <t>Investments</t>
  </si>
  <si>
    <t>INVESTMENTS</t>
  </si>
  <si>
    <t>Capital &amp; Reserves</t>
  </si>
  <si>
    <t>CAPITALRESERVE</t>
  </si>
  <si>
    <t>Cash &amp; Bank Balance</t>
  </si>
  <si>
    <t>CAHSBANKBALANCE</t>
  </si>
  <si>
    <t>Government security</t>
  </si>
  <si>
    <t>GOVERNMENTSECURITY</t>
  </si>
  <si>
    <t>NDTL</t>
  </si>
  <si>
    <t xml:space="preserve">   s_ratio_component_source_m    </t>
  </si>
  <si>
    <t xml:space="preserve">    rcs_id              DECIMAL(20) NOT NULL,</t>
  </si>
  <si>
    <t xml:space="preserve">    source_type_code    VARCHAR(30),</t>
  </si>
  <si>
    <t xml:space="preserve">    ratio_component_id  DECIMAL(20) NOT NULL,</t>
  </si>
  <si>
    <t xml:space="preserve">    gl_group_id         DECIMAL(20) NOT NULL</t>
  </si>
  <si>
    <t>gl_group_name</t>
  </si>
  <si>
    <t>rcs_type_id</t>
  </si>
  <si>
    <t>rcs_ref_id</t>
  </si>
  <si>
    <t>DELETE FROM s_ratio_component_source_d ;</t>
  </si>
  <si>
    <t>Saving Accounts</t>
  </si>
  <si>
    <t>Current Accounts</t>
  </si>
  <si>
    <t>Other Liabilites</t>
  </si>
  <si>
    <t>Sundry Creditors</t>
  </si>
  <si>
    <t>Recurring Deposits</t>
  </si>
  <si>
    <t>Term/Fixed Deposits</t>
  </si>
  <si>
    <t>Cash Accounts</t>
  </si>
  <si>
    <t>Current  A/c with Nationalize Banks</t>
  </si>
  <si>
    <t>Matured Term Deposit</t>
  </si>
  <si>
    <t>Dividend Payable</t>
  </si>
  <si>
    <t>Inerest Payables</t>
  </si>
  <si>
    <t>GST Payable</t>
  </si>
  <si>
    <t>Staff Expenses</t>
  </si>
  <si>
    <t>TDS Payable</t>
  </si>
  <si>
    <t>PO Payable</t>
  </si>
  <si>
    <t>Other Reserve</t>
  </si>
  <si>
    <t>Other Expenses</t>
  </si>
  <si>
    <t>Enterance Fees</t>
  </si>
  <si>
    <t>Current  A/c with State Co. Banks</t>
  </si>
  <si>
    <t>Current  A/c with DCC Banks</t>
  </si>
  <si>
    <t>CC/OD Loan On Term Deposit</t>
  </si>
  <si>
    <t>Loan against Deposits</t>
  </si>
  <si>
    <t>gl_group_code</t>
  </si>
  <si>
    <t>refernce_gl_group_code</t>
  </si>
  <si>
    <t>is_mandatory</t>
  </si>
  <si>
    <t>APPLICABLE_TYPE</t>
  </si>
  <si>
    <t>DELETE FROM s_gl_group_reference_m;</t>
  </si>
  <si>
    <t>L_SB</t>
  </si>
  <si>
    <t>E_INTPAIDDEP</t>
  </si>
  <si>
    <t>Mandatory</t>
  </si>
  <si>
    <t>L_SHCP</t>
  </si>
  <si>
    <t>Provision</t>
  </si>
  <si>
    <t>L_SHSUSPENSE</t>
  </si>
  <si>
    <t>L_RD</t>
  </si>
  <si>
    <t>A_ITAX</t>
  </si>
  <si>
    <t>L_DEPINTPROV</t>
  </si>
  <si>
    <t>L_FD</t>
  </si>
  <si>
    <t>A_DEPINTPROV</t>
  </si>
  <si>
    <t>L_DD</t>
  </si>
  <si>
    <t>L_CA</t>
  </si>
  <si>
    <t>A_TLOAN</t>
  </si>
  <si>
    <t>A_INTREC</t>
  </si>
  <si>
    <t>A_LOANCHGPROV</t>
  </si>
  <si>
    <t>A_OIR</t>
  </si>
  <si>
    <t>A_RIR</t>
  </si>
  <si>
    <t>I_INTRECLOAN</t>
  </si>
  <si>
    <t>L_OIR</t>
  </si>
  <si>
    <t>L_RIR</t>
  </si>
  <si>
    <t>A_GLOAN</t>
  </si>
  <si>
    <t>A_DLOAN</t>
  </si>
  <si>
    <t>Java Constant</t>
  </si>
  <si>
    <t>charge_type_name</t>
  </si>
  <si>
    <t>charge_type_code</t>
  </si>
  <si>
    <t>is_batch_process</t>
  </si>
  <si>
    <t>is_ac_include</t>
  </si>
  <si>
    <t>DELETE FROM s_charge_type_m ;</t>
  </si>
  <si>
    <t>MINIMUM_BALANCE_CHARGES</t>
  </si>
  <si>
    <t>Minimum Balance Charges</t>
  </si>
  <si>
    <t>CH_MB</t>
  </si>
  <si>
    <t>Plain</t>
  </si>
  <si>
    <t>DEMAND_DRAFT_COMMISION</t>
  </si>
  <si>
    <t>Demand Draft Commision</t>
  </si>
  <si>
    <t>CH_DDCOM</t>
  </si>
  <si>
    <t>PAY_ORDER_COMMISION</t>
  </si>
  <si>
    <t>Pay Order Commision</t>
  </si>
  <si>
    <t>CH_POCOMM</t>
  </si>
  <si>
    <t>CHEQUE_BOOK_ISSSUE_CHARGES</t>
  </si>
  <si>
    <t>Cheque Book Isssue Charges</t>
  </si>
  <si>
    <t>CH_CHQISSUE</t>
  </si>
  <si>
    <t>CHEQUE_STOP_CHARGES</t>
  </si>
  <si>
    <t>Cheque Stop Charges</t>
  </si>
  <si>
    <t>CI_CHQSTOP</t>
  </si>
  <si>
    <t>SI_TRANSACTION_CHARGES</t>
  </si>
  <si>
    <t>SI Transaction Charges</t>
  </si>
  <si>
    <t>CH_SI</t>
  </si>
  <si>
    <t>INCIDENTAL_CHARGES</t>
  </si>
  <si>
    <t>Incidental Charges</t>
  </si>
  <si>
    <t>CH_INC</t>
  </si>
  <si>
    <t>PASSBOOK_CHARGES</t>
  </si>
  <si>
    <t>Passbook Charges</t>
  </si>
  <si>
    <t>PB_CH</t>
  </si>
  <si>
    <t>CLEARING_CHARGES</t>
  </si>
  <si>
    <t>Clearing Return Charges</t>
  </si>
  <si>
    <t>CH_CLG</t>
  </si>
  <si>
    <t>LOAN_CHARGES</t>
  </si>
  <si>
    <t>Loan Charges</t>
  </si>
  <si>
    <t>CH_LOAN</t>
  </si>
  <si>
    <t>REMITTANCE_COMMISION</t>
  </si>
  <si>
    <t>Remittance Commision</t>
  </si>
  <si>
    <t>CH_REMCOMM</t>
  </si>
  <si>
    <t>NEFT_RTGS_COMMISION</t>
  </si>
  <si>
    <t>NEFT / RTGS Commision</t>
  </si>
  <si>
    <t>CH_NEFT</t>
  </si>
  <si>
    <t>ACCOUNT_CLOSING_CHAGRES</t>
  </si>
  <si>
    <t>Account Closing Chagres</t>
  </si>
  <si>
    <t>CH_AC</t>
  </si>
  <si>
    <t>FOLIO_CHARGES</t>
  </si>
  <si>
    <t>Folio Charges</t>
  </si>
  <si>
    <t>CH_FC</t>
  </si>
  <si>
    <t>CHEQUE_UNUSED_CHARGES</t>
  </si>
  <si>
    <t>Cheque Unused Charges</t>
  </si>
  <si>
    <t>CH_CUC</t>
  </si>
  <si>
    <t>CUSTODY_CHARGES</t>
  </si>
  <si>
    <t>Custody Charges</t>
  </si>
  <si>
    <t>CH_CC</t>
  </si>
  <si>
    <t>NOTICE_CHARGES</t>
  </si>
  <si>
    <t>Notice Charges</t>
  </si>
  <si>
    <t>CH_NC</t>
  </si>
  <si>
    <t>PROCESSING_CHARGES</t>
  </si>
  <si>
    <t>Processing charges</t>
  </si>
  <si>
    <t>CH_PC</t>
  </si>
  <si>
    <t>SHARE_ENTERNACE_FEES</t>
  </si>
  <si>
    <t>Share Enternace Fees</t>
  </si>
  <si>
    <t>CH_SH_EFEE</t>
  </si>
  <si>
    <t>ACCT_STMT_CHAGRES</t>
  </si>
  <si>
    <t>ACCT STMT CHARGES</t>
  </si>
  <si>
    <t>Account Statement Charges</t>
  </si>
  <si>
    <t>CH_ASC</t>
  </si>
  <si>
    <t>Stop Revoke Charges</t>
  </si>
  <si>
    <t>CH_SRC</t>
  </si>
  <si>
    <t>Court Fee Stamp</t>
  </si>
  <si>
    <t>CH_CFS</t>
  </si>
  <si>
    <t>Insurance Premium</t>
  </si>
  <si>
    <t>CH_IP</t>
  </si>
  <si>
    <t>Branch ROI - Debit</t>
  </si>
  <si>
    <t>CH_CBR_ROI_DR</t>
  </si>
  <si>
    <t>Branch ROI - Credit</t>
  </si>
  <si>
    <t>CH_CBR_ROI_CR</t>
  </si>
  <si>
    <t>SMS Charges</t>
  </si>
  <si>
    <t>CH-SMS</t>
  </si>
  <si>
    <t>Stop Payment Charges</t>
  </si>
  <si>
    <t>Inward and Outward Return Charges</t>
  </si>
  <si>
    <t>ACH Mandate Charges</t>
  </si>
  <si>
    <t>Remittance (DD/PO/NEFT/RTGS)(2,3,12)</t>
  </si>
  <si>
    <t>Debit/Credit Card Charges (depend on usage)</t>
  </si>
  <si>
    <t>Duplicate Passbook Charges(8)</t>
  </si>
  <si>
    <t>Statement Charges</t>
  </si>
  <si>
    <t>Account Closure Charges (13)</t>
  </si>
  <si>
    <t>Signature Verification Charges</t>
  </si>
  <si>
    <t>No Objection Certificate Charges</t>
  </si>
  <si>
    <t>Cash Handling Charges</t>
  </si>
  <si>
    <t>Duplicate Pin/ Re-generation of PIN</t>
  </si>
  <si>
    <t>Locker Break Charges</t>
  </si>
  <si>
    <t>Loan Visit Charges</t>
  </si>
  <si>
    <t>Debit Card Issuance Charges</t>
  </si>
  <si>
    <t>CC Renewal Charges</t>
  </si>
  <si>
    <t>Solvency Certificate Charges</t>
  </si>
  <si>
    <t>Postal Charges (if any)</t>
  </si>
  <si>
    <t>Miscellaneous Charges/Other Charges</t>
  </si>
  <si>
    <t>Revoke Stop Payment of Chq Charges</t>
  </si>
  <si>
    <t>Demat Charges</t>
  </si>
  <si>
    <t>Legal Charges</t>
  </si>
  <si>
    <t>Ad hoc Charges</t>
  </si>
  <si>
    <t>Any Other Charges specified by Bank</t>
  </si>
  <si>
    <t>instr_class_code</t>
  </si>
  <si>
    <t>instr_alias_code</t>
  </si>
  <si>
    <t>DELETE FROM s_instrument_type_m;</t>
  </si>
  <si>
    <t>CHQ</t>
  </si>
  <si>
    <t>Loan</t>
  </si>
  <si>
    <t>PO</t>
  </si>
  <si>
    <t>Pay Order</t>
  </si>
  <si>
    <t>DD</t>
  </si>
  <si>
    <t>Demand Draft</t>
  </si>
  <si>
    <t>Saving Cheque</t>
  </si>
  <si>
    <t>Current Cheque</t>
  </si>
  <si>
    <t>ATP</t>
  </si>
  <si>
    <t xml:space="preserve">At Par </t>
  </si>
  <si>
    <t>PRINCIPAL_BALANCE</t>
  </si>
  <si>
    <t>narration</t>
  </si>
  <si>
    <t>tran_type_name</t>
  </si>
  <si>
    <t>tran_type_code</t>
  </si>
  <si>
    <t>drcr</t>
  </si>
  <si>
    <t>is_enabled</t>
  </si>
  <si>
    <t>TT_RECPT_C</t>
  </si>
  <si>
    <t>TT_PYMT_D</t>
  </si>
  <si>
    <t>TT_TRFDEBIT_D</t>
  </si>
  <si>
    <t>TT_TRFCREDIT_C</t>
  </si>
  <si>
    <t>TT_CLGIW_D</t>
  </si>
  <si>
    <t>TT_CLGOW_C</t>
  </si>
  <si>
    <t>TT_CHQRIW_C</t>
  </si>
  <si>
    <t>TT_CHQROW_D</t>
  </si>
  <si>
    <t>TDS Reversal</t>
  </si>
  <si>
    <t>tran_mode_id</t>
  </si>
  <si>
    <t>Overdue Interest Reserve </t>
  </si>
  <si>
    <t>Regular Interest Reserve (Loan)</t>
  </si>
  <si>
    <t>Regular Interest Receivable ( Loans )</t>
  </si>
  <si>
    <t>Overdue Interest Receivable ( Loans )</t>
  </si>
  <si>
    <t>Interest Received from Loans</t>
  </si>
  <si>
    <t>MAIL GL GROUP ID</t>
  </si>
  <si>
    <t>MAIL GL GROUP NAME</t>
  </si>
  <si>
    <t>DELETE FROM s_main_gl_group_m ;</t>
  </si>
  <si>
    <t>Shares</t>
  </si>
  <si>
    <t>Saving/Current</t>
  </si>
  <si>
    <t>Fixed Deposit</t>
  </si>
  <si>
    <t>RD</t>
  </si>
  <si>
    <t>Service</t>
  </si>
  <si>
    <t>DELETE FROM s_instr_type_gl_group_d ;</t>
  </si>
  <si>
    <t>Shalini madam given this data</t>
  </si>
  <si>
    <t>Instrument Type</t>
  </si>
  <si>
    <t>Instrument Name</t>
  </si>
  <si>
    <t>GL Groups</t>
  </si>
  <si>
    <t>GL Group ID</t>
  </si>
  <si>
    <t>Remarks</t>
  </si>
  <si>
    <t>Savings</t>
  </si>
  <si>
    <t>Customers and Internal</t>
  </si>
  <si>
    <t>10002, 20011, 20012,</t>
  </si>
  <si>
    <t>Current</t>
  </si>
  <si>
    <t>10004, 20043, 20044, 20045</t>
  </si>
  <si>
    <t>Internal/Direct</t>
  </si>
  <si>
    <t>Cash Credit</t>
  </si>
  <si>
    <t xml:space="preserve">20036, </t>
  </si>
  <si>
    <t>20013 (loan account need to ask?</t>
  </si>
  <si>
    <t>Demand draft</t>
  </si>
  <si>
    <t>Dividend</t>
  </si>
  <si>
    <t>Customers (Shares Dividend Only)</t>
  </si>
  <si>
    <t>divident paid on shares</t>
  </si>
  <si>
    <t>Voucher -Withdrawl</t>
  </si>
  <si>
    <t>Customers (Savings only) and Internal</t>
  </si>
  <si>
    <t>Debit Voucher</t>
  </si>
  <si>
    <t>Customers, Internal &amp; Direct</t>
  </si>
  <si>
    <t>10002,1004,20036,</t>
  </si>
  <si>
    <t>all internal, direct accounts Gl need to add</t>
  </si>
  <si>
    <t xml:space="preserve">
INSERT INTO s_instr_type_gl_group_d (instr_base_type_id , gl_group_id )
SELECT 99 AS instr_base_type_id , gl_group_id FROM s_gl_group_m gg
WHERE NOT EXISTS ( SELECT null FROM s_instr_type_gl_group_d tgg WHERE tgg.gl_group_id = gg.gl_group_id AND tgg.instr_base_type_id = 99 )</t>
  </si>
  <si>
    <t>Instr debit voucher for internal groups</t>
  </si>
  <si>
    <t>Java_Constant</t>
  </si>
  <si>
    <t>balance_type_id</t>
  </si>
  <si>
    <t>balance_type_name</t>
  </si>
  <si>
    <t>balance_col_name</t>
  </si>
  <si>
    <t>arrar_balance_type</t>
  </si>
  <si>
    <t>tam_id</t>
  </si>
  <si>
    <t>apply_tran_type_id</t>
  </si>
  <si>
    <t>recovery_tran_type_id</t>
  </si>
  <si>
    <t>recovery_pref_order</t>
  </si>
  <si>
    <t>DELETE FROM s_balance_type_m ;</t>
  </si>
  <si>
    <t>PRINCIPAL</t>
  </si>
  <si>
    <t>Principal Origination</t>
  </si>
  <si>
    <t>balance1</t>
  </si>
  <si>
    <t>PRINCIPAL_RES</t>
  </si>
  <si>
    <t>Principal Responding</t>
  </si>
  <si>
    <t>balance2</t>
  </si>
  <si>
    <t>CHAGRES_PROVIDED</t>
  </si>
  <si>
    <t>Charges Provided (positive) (normal account)</t>
  </si>
  <si>
    <t>balance3</t>
  </si>
  <si>
    <t>CHARGE_BALANCE</t>
  </si>
  <si>
    <t>CHARGES_CLEARED</t>
  </si>
  <si>
    <t>Charges Received (positive) (normal account)</t>
  </si>
  <si>
    <t>balance4</t>
  </si>
  <si>
    <t>INTEREST_PROVIDED</t>
  </si>
  <si>
    <t>Interest Provided (positive sign)</t>
  </si>
  <si>
    <t>balance5</t>
  </si>
  <si>
    <t>INTEREST_BALANCE</t>
  </si>
  <si>
    <t>INTEREST_CLEARED</t>
  </si>
  <si>
    <t>Interest Paid/Received  (positive sign)</t>
  </si>
  <si>
    <t>balance6</t>
  </si>
  <si>
    <t>NPA_CHARGES_PROVIDED</t>
  </si>
  <si>
    <t>NPA Charges Provided (positive)  </t>
  </si>
  <si>
    <t>balance7</t>
  </si>
  <si>
    <t>NPA_CHARGE_BALANCE</t>
  </si>
  <si>
    <t>NPA_CHARGES_CLEARED</t>
  </si>
  <si>
    <t>NPA Charges Received (positive) </t>
  </si>
  <si>
    <t>balance8</t>
  </si>
  <si>
    <t>NPA_PENAL_PROVIDED</t>
  </si>
  <si>
    <t>NPA Penal Interest Receivable (Positive sign)</t>
  </si>
  <si>
    <t>balance9</t>
  </si>
  <si>
    <t>NPA_PENAL_BALANCE</t>
  </si>
  <si>
    <t>NPA_PENAL_CLEARED</t>
  </si>
  <si>
    <t>NPA Penal Interest Received (Posivite Sign)</t>
  </si>
  <si>
    <t>balance10</t>
  </si>
  <si>
    <t>NPA_INTEREST_PROVIDED</t>
  </si>
  <si>
    <t>NPA Interest Receivable (IR) positive</t>
  </si>
  <si>
    <t>balance11</t>
  </si>
  <si>
    <t>NPA_INTEREST_BALANCE</t>
  </si>
  <si>
    <t>NPA_INTEREST_CLEARED</t>
  </si>
  <si>
    <t>NPA Interest received  (positive)</t>
  </si>
  <si>
    <t>balance12</t>
  </si>
  <si>
    <t>TDS_APPLIED</t>
  </si>
  <si>
    <t>TDS Applied</t>
  </si>
  <si>
    <t>balance13</t>
  </si>
  <si>
    <t>TDS_BALANCE</t>
  </si>
  <si>
    <t>TDS_RETURN</t>
  </si>
  <si>
    <t>TDS Return/Reversal</t>
  </si>
  <si>
    <t>balance14</t>
  </si>
  <si>
    <t>INTEREST</t>
  </si>
  <si>
    <t>NPA_INTEREST</t>
  </si>
  <si>
    <t>CHARGES</t>
  </si>
  <si>
    <t>NPA_PENAL</t>
  </si>
  <si>
    <t>NPA_CHARGES</t>
  </si>
  <si>
    <t>LIEN</t>
  </si>
  <si>
    <t>tran_spl_type_id</t>
  </si>
  <si>
    <t>tran_spl_type_name</t>
  </si>
  <si>
    <t>tran_spl_type_code</t>
  </si>
  <si>
    <t>DELETE FROM s_tran_spl_type_m ;</t>
  </si>
  <si>
    <t>Account Closing</t>
  </si>
  <si>
    <t>ACCTCLOSING</t>
  </si>
  <si>
    <t>TDSREVERSAL</t>
  </si>
  <si>
    <t>NPA Accounts Marking</t>
  </si>
  <si>
    <t>NPAMARKING</t>
  </si>
  <si>
    <t>GST Bills</t>
  </si>
  <si>
    <t>GSTBILL</t>
  </si>
  <si>
    <t>Transaction Template/Order</t>
  </si>
  <si>
    <t>TRANTEMPLATEORDER</t>
  </si>
  <si>
    <t>Profit and Loss Initialization</t>
  </si>
  <si>
    <t>PROFITLOSSINIT</t>
  </si>
  <si>
    <t>arrear_type_id</t>
  </si>
  <si>
    <t>arrear_type_name</t>
  </si>
  <si>
    <t>org_balance_type_id</t>
  </si>
  <si>
    <t>res_balance_type_id</t>
  </si>
  <si>
    <t>org_tran_type_id</t>
  </si>
  <si>
    <t>res_tran_type_id</t>
  </si>
  <si>
    <t>arrear_type_code</t>
  </si>
  <si>
    <t>DELETE FROM s_arrear_type_m ;</t>
  </si>
  <si>
    <t>CREATE TABLE s_arrear_type_m (
    arrear_type_id          DECIMAL(10) NOT NULL,
    arrear_type_name        VARCHAR(100),
    org_balance_type_id     DECIMAL(10),
    res_balance_type_id     DECIMAL(10),
res_tran_type_id        DECIMAL(10),
arrear_type_code VARCHAR(20)
);</t>
  </si>
  <si>
    <t>Charge Balance</t>
  </si>
  <si>
    <t>CH</t>
  </si>
  <si>
    <t>Interest Balance</t>
  </si>
  <si>
    <t>INT</t>
  </si>
  <si>
    <t>NPA charge Balance</t>
  </si>
  <si>
    <t>NPA_CH</t>
  </si>
  <si>
    <t>NPA Penal Balance</t>
  </si>
  <si>
    <t>NPA interest Balance</t>
  </si>
  <si>
    <t>NPA_INT</t>
  </si>
  <si>
    <t>Principal Balance</t>
  </si>
  <si>
    <t>PRIN_BAL</t>
  </si>
  <si>
    <t>arrear_tran_type</t>
  </si>
  <si>
    <t>ta_order_seq</t>
  </si>
  <si>
    <t>DELETE FROM s_arrear_tran_model_d ;</t>
  </si>
  <si>
    <t xml:space="preserve">arrear_type_id </t>
  </si>
  <si>
    <t>numeric(10) NOT NULL,</t>
  </si>
  <si>
    <t xml:space="preserve">tran_mode_id </t>
  </si>
  <si>
    <t>1_Charge_Balance</t>
  </si>
  <si>
    <t>4_NPA_Penal_Balance</t>
  </si>
  <si>
    <t xml:space="preserve">arrear_tran_type </t>
  </si>
  <si>
    <t>varchar(20) NOT NULL,</t>
  </si>
  <si>
    <t xml:space="preserve">acct_ref_type_id </t>
  </si>
  <si>
    <t xml:space="preserve">tran_type_id </t>
  </si>
  <si>
    <t>5_NPA_Interest_Balance</t>
  </si>
  <si>
    <t xml:space="preserve">narration </t>
  </si>
  <si>
    <t>varchar(100) NULL,</t>
  </si>
  <si>
    <t xml:space="preserve">ta_order_seq </t>
  </si>
  <si>
    <t>numeric(10) NULL,</t>
  </si>
  <si>
    <t>acct_ref_type_name</t>
  </si>
  <si>
    <t xml:space="preserve">
-- DROP TABLE n7cbs.s_rfc_column_m;
CREATE TABLE n7cbs.s_rfc_column_m (
	rfc_column_id numeric(20) NOT NULL,
	rfc_column_name varchar(50) NULL,
	CONSTRAINT s_rfc_column_m_pk PRIMARY KEY (rfc_column_id)
);</t>
  </si>
  <si>
    <t>rfc_column_id</t>
  </si>
  <si>
    <t>rfc_column_name</t>
  </si>
  <si>
    <t>DELETE FROM s_rfc_column_m ;</t>
  </si>
  <si>
    <t>Normal</t>
  </si>
  <si>
    <t>Cash/Credit Overdraft</t>
  </si>
  <si>
    <t xml:space="preserve">
CREATE TABLE n7cbs.s_rfc_acct_bal_sum_type_m (
	abs_type_id numeric(10) NOT NULL,
	abs_type_name varchar(100) NULL,
	abs_type_data_desc varchar(4000) NULL,
	CONSTRAINT s_rfc_acct_bal_sum_type_m_pk PRIMARY KEY (abs_type_id)
);</t>
  </si>
  <si>
    <t>abs_type_id</t>
  </si>
  <si>
    <t>abs_type_name</t>
  </si>
  <si>
    <t>abs_type_data_desc</t>
  </si>
  <si>
    <t>DELETE FROM s_rfc_acct_bal_sum_type_m ;</t>
  </si>
  <si>
    <t>GL Balance Only</t>
  </si>
  <si>
    <t>Maturity Less Than 12 Month ( 1 Year )</t>
  </si>
  <si>
    <t>Overdue Less Than 3 Months (1 Qtr )</t>
  </si>
  <si>
    <t>Average Minimum Balance</t>
  </si>
  <si>
    <t>Current Overdue</t>
  </si>
  <si>
    <t>Overdue less than two months</t>
  </si>
  <si>
    <t>NPA Less than 12 months</t>
  </si>
  <si>
    <t>NPA 12 months and above</t>
  </si>
  <si>
    <t>GL Balance Greater than zero</t>
  </si>
  <si>
    <t>GL Balance less than zero</t>
  </si>
  <si>
    <t>GL Dr Balance Only</t>
  </si>
  <si>
    <t>GL Cr Balance Only</t>
  </si>
  <si>
    <t>1) Current Overdue
2) Overdue less than two months
3) NPA Less than 12 months
4) NPA 12 months and above</t>
  </si>
  <si>
    <t>gl_deposit_scheme_id</t>
  </si>
  <si>
    <t>gl_deposit_scheme_name</t>
  </si>
  <si>
    <t>DELETE FROM s_gl_deposit_scheme_m ;</t>
  </si>
  <si>
    <t>Short Term Deposit</t>
  </si>
  <si>
    <t>Simple</t>
  </si>
  <si>
    <t>Monthly Interest Deposit</t>
  </si>
  <si>
    <t>Application</t>
  </si>
  <si>
    <t>M</t>
  </si>
  <si>
    <t>Qtly Interest Deposit</t>
  </si>
  <si>
    <t>Cummulative Deposit</t>
  </si>
  <si>
    <t>Compound</t>
  </si>
  <si>
    <t>DM</t>
  </si>
  <si>
    <t>Double Multiple Factor</t>
  </si>
  <si>
    <t>Triple Multiple Factor</t>
  </si>
  <si>
    <t>Quadruple Multiple Factor</t>
  </si>
  <si>
    <t>FY_FROM_DATE</t>
  </si>
  <si>
    <t>FY_TO_DATE</t>
  </si>
  <si>
    <t>DELETE FROM s_fin_year_m ;</t>
  </si>
  <si>
    <t>01-04-1993</t>
  </si>
  <si>
    <t>31-03-1994</t>
  </si>
  <si>
    <t>01-04-1994</t>
  </si>
  <si>
    <t>31-03-1995</t>
  </si>
  <si>
    <t>01-04-1995</t>
  </si>
  <si>
    <t>31-03-1996</t>
  </si>
  <si>
    <t>01-04-1996</t>
  </si>
  <si>
    <t>31-03-1997</t>
  </si>
  <si>
    <t>01-04-1997</t>
  </si>
  <si>
    <t>31-03-1998</t>
  </si>
  <si>
    <t>01-04-1998</t>
  </si>
  <si>
    <t>31-03-1999</t>
  </si>
  <si>
    <t>01-04-1999</t>
  </si>
  <si>
    <t>31-03-2000</t>
  </si>
  <si>
    <t>01-04-2000</t>
  </si>
  <si>
    <t>31-03-2001</t>
  </si>
  <si>
    <t>01-04-2001</t>
  </si>
  <si>
    <t>31-03-2002</t>
  </si>
  <si>
    <t>01-04-2002</t>
  </si>
  <si>
    <t>31-03-2003</t>
  </si>
  <si>
    <t>01-04-2003</t>
  </si>
  <si>
    <t>31-03-2004</t>
  </si>
  <si>
    <t>01-04-2004</t>
  </si>
  <si>
    <t>31-03-2005</t>
  </si>
  <si>
    <t>01-04-2005</t>
  </si>
  <si>
    <t>31-03-2006</t>
  </si>
  <si>
    <t>01-04-2006</t>
  </si>
  <si>
    <t>31-03-2007</t>
  </si>
  <si>
    <t>01-04-2007</t>
  </si>
  <si>
    <t>31-03-2008</t>
  </si>
  <si>
    <t>01-04-2008</t>
  </si>
  <si>
    <t>31-03-2009</t>
  </si>
  <si>
    <t>01-04-2009</t>
  </si>
  <si>
    <t>31-03-2010</t>
  </si>
  <si>
    <t>01-04-2010</t>
  </si>
  <si>
    <t>31-03-2011</t>
  </si>
  <si>
    <t>01-04-2011</t>
  </si>
  <si>
    <t>31-03-2012</t>
  </si>
  <si>
    <t>01-04-2012</t>
  </si>
  <si>
    <t>31-03-2013</t>
  </si>
  <si>
    <t>01-04-2013</t>
  </si>
  <si>
    <t>31-03-2014</t>
  </si>
  <si>
    <t>01-04-2014</t>
  </si>
  <si>
    <t>31-03-2015</t>
  </si>
  <si>
    <t>01-04-2015</t>
  </si>
  <si>
    <t>31-03-2016</t>
  </si>
  <si>
    <t>01-04-2016</t>
  </si>
  <si>
    <t>31-03-2017</t>
  </si>
  <si>
    <t>01-04-2017</t>
  </si>
  <si>
    <t>31-03-2018</t>
  </si>
  <si>
    <t>01-04-2018</t>
  </si>
  <si>
    <t>31-03-2019</t>
  </si>
  <si>
    <t>01-04-2019</t>
  </si>
  <si>
    <t>31-03-2020</t>
  </si>
  <si>
    <t>01-04-2020</t>
  </si>
  <si>
    <t>31-03-2021</t>
  </si>
  <si>
    <t>01-04-2021</t>
  </si>
  <si>
    <t>31-03-2022</t>
  </si>
  <si>
    <t>01-04-2022</t>
  </si>
  <si>
    <t>31-03-2023</t>
  </si>
  <si>
    <t>01-04-2023</t>
  </si>
  <si>
    <t>31-03-2024</t>
  </si>
  <si>
    <t>01-04-2024</t>
  </si>
  <si>
    <t>31-03-2025</t>
  </si>
  <si>
    <t>01-04-2025</t>
  </si>
  <si>
    <t>31-03-2026</t>
  </si>
  <si>
    <t>01-04-2026</t>
  </si>
  <si>
    <t>31-03-2027</t>
  </si>
  <si>
    <t>01-04-2027</t>
  </si>
  <si>
    <t>31-03-2028</t>
  </si>
  <si>
    <t>01-04-2028</t>
  </si>
  <si>
    <t>31-03-2029</t>
  </si>
  <si>
    <t>01-04-2029</t>
  </si>
  <si>
    <t>31-03-2030</t>
  </si>
  <si>
    <t>01-04-2030</t>
  </si>
  <si>
    <t>31-03-2031</t>
  </si>
  <si>
    <t>01-04-2031</t>
  </si>
  <si>
    <t>31-03-2032</t>
  </si>
  <si>
    <t>01-04-2032</t>
  </si>
  <si>
    <t>31-03-2033</t>
  </si>
  <si>
    <t>01-04-2033</t>
  </si>
  <si>
    <t>31-03-2034</t>
  </si>
  <si>
    <t>01-04-2034</t>
  </si>
  <si>
    <t>31-03-2035</t>
  </si>
  <si>
    <t>01-04-2035</t>
  </si>
  <si>
    <t>31-03-2036</t>
  </si>
  <si>
    <t>01-04-2036</t>
  </si>
  <si>
    <t>31-03-2037</t>
  </si>
  <si>
    <t>01-04-2037</t>
  </si>
  <si>
    <t>31-03-2038</t>
  </si>
  <si>
    <t>01-04-2038</t>
  </si>
  <si>
    <t>31-03-2039</t>
  </si>
  <si>
    <t>01-04-2039</t>
  </si>
  <si>
    <t>31-03-2040</t>
  </si>
  <si>
    <t>01-04-2040</t>
  </si>
  <si>
    <t>31-03-2041</t>
  </si>
  <si>
    <t>01-04-2041</t>
  </si>
  <si>
    <t>31-03-2042</t>
  </si>
  <si>
    <t>01-04-2042</t>
  </si>
  <si>
    <t>31-03-2043</t>
  </si>
  <si>
    <t>01-04-2043</t>
  </si>
  <si>
    <t>31-03-2044</t>
  </si>
  <si>
    <t>01-04-2044</t>
  </si>
  <si>
    <t>31-03-2045</t>
  </si>
  <si>
    <t>01-04-2045</t>
  </si>
  <si>
    <t>31-03-2046</t>
  </si>
  <si>
    <t>01-04-2046</t>
  </si>
  <si>
    <t>31-03-2047</t>
  </si>
  <si>
    <t>01-04-2047</t>
  </si>
  <si>
    <t>31-03-2048</t>
  </si>
  <si>
    <t>01-04-2048</t>
  </si>
  <si>
    <t>31-03-2049</t>
  </si>
  <si>
    <t>01-04-2049</t>
  </si>
  <si>
    <t>31-03-2050</t>
  </si>
  <si>
    <t>01-04-2050</t>
  </si>
  <si>
    <t>31-03-2051</t>
  </si>
  <si>
    <t>01-04-2051</t>
  </si>
  <si>
    <t>31-03-2052</t>
  </si>
  <si>
    <t>01-04-2052</t>
  </si>
  <si>
    <t>31-03-2053</t>
  </si>
  <si>
    <t>01-04-2053</t>
  </si>
  <si>
    <t>31-03-2054</t>
  </si>
  <si>
    <t>tran_source_id</t>
  </si>
  <si>
    <t>tran_source_code</t>
  </si>
  <si>
    <t>tran_source_name</t>
  </si>
  <si>
    <t>tran_source_desc</t>
  </si>
  <si>
    <t>DELETE FROM s_tran_source_m ;</t>
  </si>
  <si>
    <t>CREATE TABLE n7cbs.s_tran_source_m (</t>
  </si>
  <si>
    <t>VOU_ENT</t>
  </si>
  <si>
    <t>Voucher Entry</t>
  </si>
  <si>
    <t>tran_source_id numeric(10) NOT NULL,</t>
  </si>
  <si>
    <t>TD_INT_POSTING</t>
  </si>
  <si>
    <t>Term Deposit Insterest Posting</t>
  </si>
  <si>
    <t>tran_source_code varchar(20) NULL ,</t>
  </si>
  <si>
    <t>RD_INT_POSTING</t>
  </si>
  <si>
    <t>Recurring Deposit Insterest Posting</t>
  </si>
  <si>
    <t>tran_source_name varchar(100) NULL ,</t>
  </si>
  <si>
    <t>LOAN_INT_POSTING</t>
  </si>
  <si>
    <t>Loan Insterest Posting</t>
  </si>
  <si>
    <t>tran_source_desc varchar(1000) NULL ,</t>
  </si>
  <si>
    <t>TD_RENEWAL_POSTING</t>
  </si>
  <si>
    <t>Term Deposit Renewal Posting</t>
  </si>
  <si>
    <t>CONSTRAINT s_tran_source_m_pk PRIMARY KEY (tran_source_id)</t>
  </si>
  <si>
    <t>TD_MTD_POSTING</t>
  </si>
  <si>
    <t>Term Deposit MTD Posting</t>
  </si>
  <si>
    <t>)</t>
  </si>
  <si>
    <t>SI_POSTING</t>
  </si>
  <si>
    <t>SI Posting</t>
  </si>
  <si>
    <t>TABLESPACE n7_m_data</t>
  </si>
  <si>
    <t>NPA_IDENTIFY</t>
  </si>
  <si>
    <t>NPA Identification</t>
  </si>
  <si>
    <t>;</t>
  </si>
  <si>
    <t>CLG_SETTLE_ENTRY</t>
  </si>
  <si>
    <t>Clearing Settlement Entries</t>
  </si>
  <si>
    <t>DEAF_PROCESS</t>
  </si>
  <si>
    <t>DEAF Process</t>
  </si>
  <si>
    <t>SH_DIVI_INT_POSTING</t>
  </si>
  <si>
    <t>Share Dividend Interest Posting</t>
  </si>
  <si>
    <t>FILE NAME</t>
  </si>
  <si>
    <t>Folder_name</t>
  </si>
  <si>
    <t>EFT_IFACE_TYPE_ID</t>
  </si>
  <si>
    <t>EFT_IFACE_TYPE_CODE</t>
  </si>
  <si>
    <t>EFT_IFACE_TYPE_NAME</t>
  </si>
  <si>
    <t>EFT_IFACE_MODE</t>
  </si>
  <si>
    <t>RAVIRAJ</t>
  </si>
  <si>
    <t>DELETE FROM  s_eft_iface_type_m ;</t>
  </si>
  <si>
    <t>N06VCB201607190011.xml (N06BANKCODESEQUENCE.xml)</t>
  </si>
  <si>
    <t>NEFT_OW</t>
  </si>
  <si>
    <t>Outward</t>
  </si>
  <si>
    <t>OUT</t>
  </si>
  <si>
    <t>F27VCB_ACKN_16071920349.xml,
F27VCB_NACK_16071819480.xml</t>
  </si>
  <si>
    <t>NEFT_OW_ACK</t>
  </si>
  <si>
    <t>Outward Acknowledement</t>
  </si>
  <si>
    <t>IN</t>
  </si>
  <si>
    <t>NEFT_OW_RET</t>
  </si>
  <si>
    <t xml:space="preserve">Outward Return </t>
  </si>
  <si>
    <t>NEFT_OW_RET_RESP</t>
  </si>
  <si>
    <t>Outward Return Response</t>
  </si>
  <si>
    <t>R41VCB30920151248401.xml</t>
  </si>
  <si>
    <t>RTGS_OW</t>
  </si>
  <si>
    <t>R09VCB_ACKN_IBKLR62015082200524072.xml,
R09VCB_NACK_62000011000000.xml</t>
  </si>
  <si>
    <t>RTGS_OW_ACK</t>
  </si>
  <si>
    <t>RTGS_OW_RET</t>
  </si>
  <si>
    <t>RTGS_OW_RET_RESP</t>
  </si>
  <si>
    <t>N02VCB20160719011.xml(N02BANKCODESEQUENCE.xml)</t>
  </si>
  <si>
    <t>NEFT_IW</t>
  </si>
  <si>
    <t>Inward</t>
  </si>
  <si>
    <t>NEFT_IW_RESP</t>
  </si>
  <si>
    <t>Inward Response</t>
  </si>
  <si>
    <t>NEFT_IW_RET</t>
  </si>
  <si>
    <t xml:space="preserve">Inward Return </t>
  </si>
  <si>
    <t>NEFT_IW_RET_ACK</t>
  </si>
  <si>
    <t>Inward Return Acknowledement</t>
  </si>
  <si>
    <t>R42VCB150620150550291.xml</t>
  </si>
  <si>
    <t>RTGS_IW</t>
  </si>
  <si>
    <t>RTGS_IW_RESP</t>
  </si>
  <si>
    <t>RTGS_IW_RET</t>
  </si>
  <si>
    <t>RTGS_IW_RET_ACK</t>
  </si>
  <si>
    <t>process_type_id</t>
  </si>
  <si>
    <t>process_type_code</t>
  </si>
  <si>
    <t>process_type_name</t>
  </si>
  <si>
    <t>DELETE FROM s_process_type_m ;</t>
  </si>
  <si>
    <t>DAY_BEGIN</t>
  </si>
  <si>
    <t>DAY_END</t>
  </si>
  <si>
    <t>Day End</t>
  </si>
  <si>
    <t>DAY_HANDOVER</t>
  </si>
  <si>
    <t>INT_CALC</t>
  </si>
  <si>
    <t>Int Calc</t>
  </si>
  <si>
    <t>INT_POST</t>
  </si>
  <si>
    <t>Int Post</t>
  </si>
  <si>
    <t>CHARGE_CALC</t>
  </si>
  <si>
    <t>Charge Calc</t>
  </si>
  <si>
    <t>CHARGE_POST</t>
  </si>
  <si>
    <t>Charge Post</t>
  </si>
  <si>
    <t>SI_EXECUTION</t>
  </si>
  <si>
    <t>Si Execution</t>
  </si>
  <si>
    <t>ATR</t>
  </si>
  <si>
    <t>MTD</t>
  </si>
  <si>
    <t>OVERDUE_CALC</t>
  </si>
  <si>
    <t>Overdue Calculation</t>
  </si>
  <si>
    <t>s_day_process_m</t>
  </si>
  <si>
    <t>day_process_id</t>
  </si>
  <si>
    <t>day_process_code</t>
  </si>
  <si>
    <t>day_process_name</t>
  </si>
  <si>
    <t>day_process_event</t>
  </si>
  <si>
    <t>DELETE FROM s_day_process_m ;</t>
  </si>
  <si>
    <t>CREATE TABLE n7cbs.s_day_process_m (</t>
  </si>
  <si>
    <t xml:space="preserve">    day_process_id    numeric(10) NOT NULL,</t>
  </si>
  <si>
    <t>TD_RENEW</t>
  </si>
  <si>
    <t>TD Renewal</t>
  </si>
  <si>
    <t xml:space="preserve">    day_process_code  varchar(20) NULL,</t>
  </si>
  <si>
    <t>TD_MTD</t>
  </si>
  <si>
    <t>TD MTD</t>
  </si>
  <si>
    <t xml:space="preserve">    day_process_name  varchar(50) NULL,    </t>
  </si>
  <si>
    <t xml:space="preserve">    day_process_event varchar(20) NULL,</t>
  </si>
  <si>
    <t xml:space="preserve">    is_enabled        numeric(1)  DEFAULT 0 ,</t>
  </si>
  <si>
    <t>DEP_BATCH_CYCLE</t>
  </si>
  <si>
    <t>TD Dep Batch Cycle</t>
  </si>
  <si>
    <t xml:space="preserve">    CONSTRAINT s_day_process_m_pk PRIMARY KEY (day_process_id)</t>
  </si>
  <si>
    <t>CUST_TDS_RESET</t>
  </si>
  <si>
    <t>Customer TDS Reset</t>
  </si>
  <si>
    <t>DORMANT_MARK</t>
  </si>
  <si>
    <t>Process to Mark Dormant A/c.</t>
  </si>
  <si>
    <t>INOPERATIVE_MARK</t>
  </si>
  <si>
    <t>Process to Mark Inoperative A/c.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</si>
</sst>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₹ &quot;* #,##0.00\ ;&quot; ₹ &quot;* \-#,##0.00\ ;&quot; ₹ &quot;* \-#\ ;\ @\ 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Segoe U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</font>
    <font>
      <b/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0B4"/>
      </patternFill>
    </fill>
    <fill>
      <patternFill patternType="solid">
        <fgColor rgb="FFFFC7CE"/>
        <bgColor rgb="FFF8CBAD"/>
      </patternFill>
    </fill>
    <fill>
      <patternFill patternType="solid">
        <fgColor rgb="FF548235"/>
        <bgColor rgb="FF757171"/>
      </patternFill>
    </fill>
    <fill>
      <patternFill patternType="solid">
        <fgColor rgb="FFA6A6A6"/>
        <bgColor rgb="FFAEAAAA"/>
      </patternFill>
    </fill>
    <fill>
      <patternFill patternType="solid">
        <fgColor rgb="FFFFFFFF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AEAAAA"/>
      </patternFill>
    </fill>
    <fill>
      <patternFill patternType="solid">
        <fgColor rgb="FF11C1FF"/>
        <bgColor rgb="FF00B0F0"/>
      </patternFill>
    </fill>
    <fill>
      <patternFill patternType="solid">
        <fgColor rgb="FFBFBFBF"/>
        <bgColor rgb="FFD1D1D1"/>
      </patternFill>
    </fill>
    <fill>
      <patternFill patternType="solid">
        <fgColor rgb="FF4BD0FF"/>
        <bgColor rgb="FF11C1FF"/>
      </patternFill>
    </fill>
    <fill>
      <patternFill patternType="solid">
        <fgColor rgb="FFD9D9D9"/>
        <bgColor rgb="FFD1D1D1"/>
      </patternFill>
    </fill>
    <fill>
      <patternFill patternType="solid">
        <fgColor rgb="FFFFC000"/>
        <bgColor rgb="FFFF99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D1D1D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5EFC69"/>
        <bgColor rgb="FF00000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/>
      <bottom/>
      <diagonal/>
    </border>
    <border>
      <left style="medium">
        <color rgb="FFD1D1D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164" fontId="15" fillId="0" borderId="0" applyBorder="0" applyProtection="0"/>
    <xf numFmtId="0" fontId="8" fillId="0" borderId="0" applyBorder="0" applyProtection="0"/>
    <xf numFmtId="0" fontId="10" fillId="2" borderId="0" applyBorder="0" applyProtection="0"/>
    <xf numFmtId="0" fontId="11" fillId="3" borderId="0" applyBorder="0" applyProtection="0"/>
    <xf numFmtId="0" fontId="6" fillId="0" borderId="0"/>
    <xf numFmtId="0" fontId="5" fillId="0" borderId="0"/>
    <xf numFmtId="0" fontId="19" fillId="16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15" fillId="0" borderId="0"/>
  </cellStyleXfs>
  <cellXfs count="117">
    <xf numFmtId="0" fontId="0" fillId="0" borderId="0" xfId="0"/>
    <xf numFmtId="0" fontId="7" fillId="4" borderId="0" xfId="0" applyFont="1" applyFill="1" applyAlignment="1">
      <alignment horizontal="center"/>
    </xf>
    <xf numFmtId="0" fontId="8" fillId="0" borderId="0" xfId="2" applyBorder="1" applyProtection="1"/>
    <xf numFmtId="0" fontId="9" fillId="5" borderId="0" xfId="0" applyFont="1" applyFill="1"/>
    <xf numFmtId="0" fontId="0" fillId="7" borderId="0" xfId="0" applyFill="1"/>
    <xf numFmtId="0" fontId="9" fillId="0" borderId="0" xfId="0" applyFont="1"/>
    <xf numFmtId="0" fontId="0" fillId="0" borderId="1" xfId="0" applyBorder="1"/>
    <xf numFmtId="0" fontId="9" fillId="8" borderId="1" xfId="0" applyFont="1" applyFill="1" applyBorder="1"/>
    <xf numFmtId="0" fontId="0" fillId="0" borderId="0" xfId="0" applyAlignment="1">
      <alignment vertical="top" shrinkToFit="1"/>
    </xf>
    <xf numFmtId="164" fontId="0" fillId="0" borderId="0" xfId="1" applyFont="1" applyBorder="1" applyProtection="1"/>
    <xf numFmtId="0" fontId="0" fillId="7" borderId="1" xfId="0" applyFill="1" applyBorder="1"/>
    <xf numFmtId="0" fontId="0" fillId="9" borderId="1" xfId="0" applyFill="1" applyBorder="1"/>
    <xf numFmtId="0" fontId="0" fillId="9" borderId="0" xfId="0" applyFill="1"/>
    <xf numFmtId="0" fontId="0" fillId="9" borderId="0" xfId="0" applyFill="1" applyAlignment="1">
      <alignment vertical="top" shrinkToFit="1"/>
    </xf>
    <xf numFmtId="0" fontId="9" fillId="7" borderId="0" xfId="0" applyFont="1" applyFill="1"/>
    <xf numFmtId="0" fontId="9" fillId="10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9" borderId="1" xfId="0" applyFont="1" applyFill="1" applyBorder="1"/>
    <xf numFmtId="0" fontId="9" fillId="9" borderId="2" xfId="0" applyFont="1" applyFill="1" applyBorder="1"/>
    <xf numFmtId="0" fontId="9" fillId="0" borderId="1" xfId="0" applyFont="1" applyBorder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9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13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9" fillId="13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3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vertical="center" wrapText="1"/>
    </xf>
    <xf numFmtId="0" fontId="14" fillId="0" borderId="0" xfId="0" applyFont="1"/>
    <xf numFmtId="0" fontId="9" fillId="13" borderId="1" xfId="0" applyFont="1" applyFill="1" applyBorder="1"/>
    <xf numFmtId="0" fontId="9" fillId="13" borderId="9" xfId="0" applyFont="1" applyFill="1" applyBorder="1"/>
    <xf numFmtId="0" fontId="0" fillId="0" borderId="0" xfId="0" applyAlignment="1">
      <alignment horizontal="left" vertical="top" wrapText="1"/>
    </xf>
    <xf numFmtId="0" fontId="0" fillId="14" borderId="0" xfId="0" applyFill="1" applyAlignment="1">
      <alignment horizontal="center" vertical="top"/>
    </xf>
    <xf numFmtId="0" fontId="18" fillId="15" borderId="0" xfId="0" applyFont="1" applyFill="1"/>
    <xf numFmtId="0" fontId="17" fillId="0" borderId="0" xfId="0" applyFont="1"/>
    <xf numFmtId="0" fontId="5" fillId="0" borderId="0" xfId="6"/>
    <xf numFmtId="0" fontId="16" fillId="15" borderId="0" xfId="6" applyFont="1" applyFill="1"/>
    <xf numFmtId="49" fontId="5" fillId="0" borderId="0" xfId="6" applyNumberFormat="1"/>
    <xf numFmtId="49" fontId="16" fillId="15" borderId="0" xfId="6" applyNumberFormat="1" applyFont="1" applyFill="1"/>
    <xf numFmtId="0" fontId="19" fillId="17" borderId="1" xfId="7" applyFill="1" applyBorder="1"/>
    <xf numFmtId="0" fontId="17" fillId="18" borderId="1" xfId="0" applyFont="1" applyFill="1" applyBorder="1"/>
    <xf numFmtId="0" fontId="17" fillId="19" borderId="10" xfId="0" applyFont="1" applyFill="1" applyBorder="1"/>
    <xf numFmtId="0" fontId="19" fillId="17" borderId="0" xfId="7" applyFill="1" applyBorder="1"/>
    <xf numFmtId="0" fontId="17" fillId="18" borderId="0" xfId="0" applyFont="1" applyFill="1"/>
    <xf numFmtId="0" fontId="4" fillId="0" borderId="0" xfId="8"/>
    <xf numFmtId="0" fontId="16" fillId="15" borderId="1" xfId="8" applyFont="1" applyFill="1" applyBorder="1" applyAlignment="1">
      <alignment horizontal="center"/>
    </xf>
    <xf numFmtId="0" fontId="16" fillId="15" borderId="1" xfId="8" applyFont="1" applyFill="1" applyBorder="1"/>
    <xf numFmtId="0" fontId="4" fillId="20" borderId="1" xfId="8" applyFill="1" applyBorder="1" applyAlignment="1">
      <alignment horizontal="center"/>
    </xf>
    <xf numFmtId="0" fontId="4" fillId="20" borderId="1" xfId="8" applyFill="1" applyBorder="1"/>
    <xf numFmtId="0" fontId="4" fillId="17" borderId="1" xfId="8" applyFill="1" applyBorder="1"/>
    <xf numFmtId="0" fontId="4" fillId="20" borderId="1" xfId="8" applyFill="1" applyBorder="1" applyAlignment="1">
      <alignment horizontal="left"/>
    </xf>
    <xf numFmtId="0" fontId="16" fillId="15" borderId="1" xfId="8" applyFont="1" applyFill="1" applyBorder="1" applyAlignment="1">
      <alignment horizontal="left"/>
    </xf>
    <xf numFmtId="0" fontId="4" fillId="17" borderId="1" xfId="8" applyFill="1" applyBorder="1" applyAlignment="1">
      <alignment horizontal="left"/>
    </xf>
    <xf numFmtId="0" fontId="16" fillId="21" borderId="1" xfId="8" applyFont="1" applyFill="1" applyBorder="1"/>
    <xf numFmtId="0" fontId="4" fillId="21" borderId="1" xfId="8" applyFill="1" applyBorder="1"/>
    <xf numFmtId="0" fontId="4" fillId="21" borderId="0" xfId="8" applyFill="1"/>
    <xf numFmtId="0" fontId="0" fillId="21" borderId="0" xfId="0" applyFill="1"/>
    <xf numFmtId="0" fontId="16" fillId="0" borderId="1" xfId="9" applyFont="1" applyBorder="1" applyAlignment="1">
      <alignment vertical="center" wrapText="1"/>
    </xf>
    <xf numFmtId="0" fontId="16" fillId="0" borderId="1" xfId="9" applyFont="1" applyBorder="1" applyAlignment="1">
      <alignment horizontal="left"/>
    </xf>
    <xf numFmtId="0" fontId="16" fillId="0" borderId="1" xfId="9" applyFont="1" applyBorder="1"/>
    <xf numFmtId="0" fontId="3" fillId="20" borderId="2" xfId="9" applyFill="1" applyBorder="1" applyAlignment="1">
      <alignment wrapText="1"/>
    </xf>
    <xf numFmtId="0" fontId="3" fillId="22" borderId="0" xfId="9" applyFill="1"/>
    <xf numFmtId="0" fontId="16" fillId="15" borderId="2" xfId="9" applyFont="1" applyFill="1" applyBorder="1"/>
    <xf numFmtId="0" fontId="0" fillId="0" borderId="0" xfId="0" quotePrefix="1"/>
    <xf numFmtId="0" fontId="2" fillId="0" borderId="0" xfId="10"/>
    <xf numFmtId="0" fontId="14" fillId="23" borderId="1" xfId="10" applyFont="1" applyFill="1" applyBorder="1"/>
    <xf numFmtId="0" fontId="2" fillId="23" borderId="1" xfId="10" applyFill="1" applyBorder="1"/>
    <xf numFmtId="0" fontId="9" fillId="13" borderId="1" xfId="10" applyFont="1" applyFill="1" applyBorder="1"/>
    <xf numFmtId="0" fontId="2" fillId="0" borderId="1" xfId="10" applyBorder="1"/>
    <xf numFmtId="0" fontId="14" fillId="23" borderId="1" xfId="11" applyFont="1" applyFill="1" applyBorder="1"/>
    <xf numFmtId="0" fontId="15" fillId="23" borderId="1" xfId="11" applyFill="1" applyBorder="1"/>
    <xf numFmtId="0" fontId="15" fillId="24" borderId="1" xfId="11" applyFill="1" applyBorder="1"/>
    <xf numFmtId="0" fontId="15" fillId="0" borderId="1" xfId="11" applyBorder="1"/>
    <xf numFmtId="0" fontId="9" fillId="13" borderId="11" xfId="10" applyFont="1" applyFill="1" applyBorder="1"/>
    <xf numFmtId="0" fontId="2" fillId="0" borderId="11" xfId="10" applyBorder="1"/>
    <xf numFmtId="0" fontId="9" fillId="0" borderId="1" xfId="10" applyFont="1" applyBorder="1"/>
    <xf numFmtId="0" fontId="14" fillId="0" borderId="1" xfId="10" applyFont="1" applyBorder="1"/>
    <xf numFmtId="0" fontId="20" fillId="0" borderId="1" xfId="10" applyFont="1" applyBorder="1"/>
    <xf numFmtId="0" fontId="14" fillId="0" borderId="1" xfId="11" applyFont="1" applyBorder="1"/>
    <xf numFmtId="0" fontId="9" fillId="13" borderId="9" xfId="10" applyFont="1" applyFill="1" applyBorder="1"/>
    <xf numFmtId="0" fontId="21" fillId="13" borderId="1" xfId="10" applyFont="1" applyFill="1" applyBorder="1"/>
    <xf numFmtId="0" fontId="22" fillId="0" borderId="1" xfId="10" applyFont="1" applyBorder="1"/>
    <xf numFmtId="0" fontId="22" fillId="0" borderId="0" xfId="10" applyFont="1"/>
    <xf numFmtId="0" fontId="23" fillId="0" borderId="0" xfId="0" applyFont="1"/>
    <xf numFmtId="0" fontId="9" fillId="25" borderId="0" xfId="0" applyFont="1" applyFill="1"/>
    <xf numFmtId="0" fontId="18" fillId="26" borderId="0" xfId="0" applyFont="1" applyFill="1"/>
    <xf numFmtId="0" fontId="18" fillId="27" borderId="0" xfId="0" applyFont="1" applyFill="1"/>
    <xf numFmtId="0" fontId="14" fillId="28" borderId="0" xfId="0" applyFont="1" applyFill="1"/>
    <xf numFmtId="0" fontId="0" fillId="29" borderId="0" xfId="0" applyFill="1"/>
    <xf numFmtId="0" fontId="0" fillId="29" borderId="0" xfId="0" applyFill="1" applyAlignment="1">
      <alignment wrapText="1"/>
    </xf>
    <xf numFmtId="0" fontId="14" fillId="0" borderId="5" xfId="0" applyFont="1" applyBorder="1"/>
    <xf numFmtId="0" fontId="1" fillId="20" borderId="1" xfId="8" applyFont="1" applyFill="1" applyBorder="1"/>
    <xf numFmtId="0" fontId="1" fillId="17" borderId="1" xfId="8" applyFont="1" applyFill="1" applyBorder="1"/>
    <xf numFmtId="0" fontId="1" fillId="0" borderId="0" xfId="6" applyFont="1"/>
    <xf numFmtId="49" fontId="1" fillId="0" borderId="0" xfId="6" applyNumberFormat="1" applyFont="1"/>
    <xf numFmtId="0" fontId="1" fillId="20" borderId="1" xfId="8" applyFont="1" applyFill="1" applyBorder="1" applyAlignment="1">
      <alignment horizontal="left"/>
    </xf>
    <xf numFmtId="0" fontId="0" fillId="0" borderId="0" xfId="0" applyAlignment="1">
      <alignment horizontal="center" wrapText="1"/>
    </xf>
  </cellXfs>
  <cellStyles count="12">
    <cellStyle name="Currency" xfId="1" builtinId="4"/>
    <cellStyle name="Excel Built-in Bad" xfId="4" xr:uid="{00000000-0005-0000-0000-000008000000}"/>
    <cellStyle name="Excel Built-in Good" xfId="3" xr:uid="{00000000-0005-0000-0000-000007000000}"/>
    <cellStyle name="Hyperlink" xfId="2" builtinId="8"/>
    <cellStyle name="Neutral" xfId="7" builtinId="28"/>
    <cellStyle name="Normal" xfId="0" builtinId="0"/>
    <cellStyle name="Normal 2" xfId="5" xr:uid="{C7412760-B88A-412F-9740-C2B277908660}"/>
    <cellStyle name="Normal 2 2" xfId="11" xr:uid="{5EFD6DD6-B11D-4C6B-9D40-8F4BEC135251}"/>
    <cellStyle name="Normal 3" xfId="6" xr:uid="{E7D595D1-D33C-4197-83BF-BE450BEE171C}"/>
    <cellStyle name="Normal 4" xfId="8" xr:uid="{16F68FC9-F45D-42EB-B2DD-ABC0B7EA7A5C}"/>
    <cellStyle name="Normal 5" xfId="9" xr:uid="{F411F3BB-ED50-4F6A-A5C7-6FC548B417B3}"/>
    <cellStyle name="Normal 6" xfId="10" xr:uid="{7EEF947A-E29D-4F8B-9304-82F58CA05F18}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5EFC69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B0F0"/>
      <rgbColor rgb="FFBFBFBF"/>
      <rgbColor rgb="FF757171"/>
      <rgbColor rgb="FFA6A6A6"/>
      <rgbColor rgb="FF993366"/>
      <rgbColor rgb="FFFFC7CE"/>
      <rgbColor rgb="FFD9D9D9"/>
      <rgbColor rgb="FF660066"/>
      <rgbColor rgb="FFAEAAAA"/>
      <rgbColor rgb="FF0563C1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1C1FF"/>
      <rgbColor rgb="FFC6E0B4"/>
      <rgbColor rgb="FFC6EFCE"/>
      <rgbColor rgb="FFFFD966"/>
      <rgbColor rgb="FFA9D08E"/>
      <rgbColor rgb="FFF4B084"/>
      <rgbColor rgb="FFAFABAB"/>
      <rgbColor rgb="FFF8CBAD"/>
      <rgbColor rgb="FF3366FF"/>
      <rgbColor rgb="FF4BD0FF"/>
      <rgbColor rgb="FF92D050"/>
      <rgbColor rgb="FFFFC000"/>
      <rgbColor rgb="FFFF9900"/>
      <rgbColor rgb="FFFF6600"/>
      <rgbColor rgb="FF70AD47"/>
      <rgbColor rgb="FF8497B0"/>
      <rgbColor rgb="FF003366"/>
      <rgbColor rgb="FF00B050"/>
      <rgbColor rgb="FF003300"/>
      <rgbColor rgb="FF222222"/>
      <rgbColor rgb="FF993300"/>
      <rgbColor rgb="FF993366"/>
      <rgbColor rgb="FF444444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rnath Bichhal" id="{DEC0CBD5-37A1-4B48-92BB-B6303E0BEF09}" userId="S::amarnath@n7banking.com::5ad46e8a-7f8c-44b9-8ac0-ca991f54c8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4"/>
  <sheetViews>
    <sheetView zoomScale="90" zoomScaleNormal="90" workbookViewId="0">
      <selection activeCell="E9" sqref="E9"/>
    </sheetView>
  </sheetViews>
  <sheetFormatPr defaultColWidth="8.5703125" defaultRowHeight="15" x14ac:dyDescent="0.25"/>
  <cols>
    <col min="2" max="2" width="12.7109375" customWidth="1"/>
    <col min="3" max="3" width="29" customWidth="1"/>
    <col min="5" max="5" width="32.140625" customWidth="1"/>
  </cols>
  <sheetData>
    <row r="3" spans="2:5" x14ac:dyDescent="0.25">
      <c r="B3" s="1" t="s">
        <v>0</v>
      </c>
      <c r="C3" s="1" t="s">
        <v>1</v>
      </c>
      <c r="E3" s="1" t="s">
        <v>2</v>
      </c>
    </row>
    <row r="4" spans="2:5" x14ac:dyDescent="0.25">
      <c r="B4">
        <v>1</v>
      </c>
      <c r="C4" t="s">
        <v>3</v>
      </c>
      <c r="E4" s="2" t="s">
        <v>4</v>
      </c>
    </row>
    <row r="5" spans="2:5" x14ac:dyDescent="0.25">
      <c r="B5">
        <v>2</v>
      </c>
      <c r="C5" t="s">
        <v>5</v>
      </c>
      <c r="E5" s="2" t="s">
        <v>6</v>
      </c>
    </row>
    <row r="6" spans="2:5" x14ac:dyDescent="0.25">
      <c r="B6">
        <v>3</v>
      </c>
      <c r="C6" t="s">
        <v>7</v>
      </c>
      <c r="E6" s="2" t="s">
        <v>8</v>
      </c>
    </row>
    <row r="7" spans="2:5" x14ac:dyDescent="0.25">
      <c r="B7">
        <v>4</v>
      </c>
      <c r="C7" t="s">
        <v>9</v>
      </c>
      <c r="E7" s="2" t="s">
        <v>10</v>
      </c>
    </row>
    <row r="8" spans="2:5" x14ac:dyDescent="0.25">
      <c r="B8">
        <v>5</v>
      </c>
      <c r="C8" t="s">
        <v>11</v>
      </c>
      <c r="E8" s="2" t="s">
        <v>12</v>
      </c>
    </row>
    <row r="9" spans="2:5" x14ac:dyDescent="0.25">
      <c r="B9">
        <v>6</v>
      </c>
      <c r="C9" t="s">
        <v>13</v>
      </c>
      <c r="E9" s="2" t="s">
        <v>14</v>
      </c>
    </row>
    <row r="10" spans="2:5" x14ac:dyDescent="0.25">
      <c r="B10">
        <v>7</v>
      </c>
      <c r="C10" t="s">
        <v>15</v>
      </c>
      <c r="E10" s="2" t="s">
        <v>16</v>
      </c>
    </row>
    <row r="11" spans="2:5" x14ac:dyDescent="0.25">
      <c r="B11">
        <v>8</v>
      </c>
      <c r="C11" t="s">
        <v>17</v>
      </c>
      <c r="E11" s="2" t="s">
        <v>18</v>
      </c>
    </row>
    <row r="12" spans="2:5" x14ac:dyDescent="0.25">
      <c r="B12">
        <v>9</v>
      </c>
      <c r="C12" t="s">
        <v>19</v>
      </c>
      <c r="E12" s="2" t="s">
        <v>20</v>
      </c>
    </row>
    <row r="13" spans="2:5" x14ac:dyDescent="0.25">
      <c r="B13">
        <v>10</v>
      </c>
      <c r="C13" t="s">
        <v>21</v>
      </c>
      <c r="E13" s="2" t="s">
        <v>22</v>
      </c>
    </row>
    <row r="14" spans="2:5" x14ac:dyDescent="0.25">
      <c r="B14">
        <v>11</v>
      </c>
      <c r="C14" t="s">
        <v>23</v>
      </c>
      <c r="E14" s="2" t="s">
        <v>24</v>
      </c>
    </row>
    <row r="15" spans="2:5" x14ac:dyDescent="0.25">
      <c r="B15">
        <v>12</v>
      </c>
      <c r="C15" t="s">
        <v>25</v>
      </c>
      <c r="E15" s="2" t="s">
        <v>26</v>
      </c>
    </row>
    <row r="16" spans="2:5" x14ac:dyDescent="0.25">
      <c r="B16">
        <v>13</v>
      </c>
      <c r="C16" t="s">
        <v>27</v>
      </c>
      <c r="E16" s="2" t="s">
        <v>28</v>
      </c>
    </row>
    <row r="17" spans="2:5" x14ac:dyDescent="0.25">
      <c r="B17">
        <v>14</v>
      </c>
      <c r="C17" t="s">
        <v>29</v>
      </c>
      <c r="E17" s="2" t="s">
        <v>30</v>
      </c>
    </row>
    <row r="18" spans="2:5" x14ac:dyDescent="0.25">
      <c r="B18">
        <v>15</v>
      </c>
      <c r="C18" t="s">
        <v>31</v>
      </c>
      <c r="E18" s="2" t="s">
        <v>32</v>
      </c>
    </row>
    <row r="19" spans="2:5" x14ac:dyDescent="0.25">
      <c r="B19">
        <v>16</v>
      </c>
      <c r="C19" t="s">
        <v>33</v>
      </c>
      <c r="E19" s="2" t="s">
        <v>34</v>
      </c>
    </row>
    <row r="20" spans="2:5" x14ac:dyDescent="0.25">
      <c r="B20">
        <v>17</v>
      </c>
      <c r="C20" t="s">
        <v>35</v>
      </c>
      <c r="E20" s="2" t="s">
        <v>36</v>
      </c>
    </row>
    <row r="21" spans="2:5" x14ac:dyDescent="0.25">
      <c r="B21">
        <v>19</v>
      </c>
      <c r="C21" t="s">
        <v>37</v>
      </c>
      <c r="E21" s="2" t="s">
        <v>38</v>
      </c>
    </row>
    <row r="22" spans="2:5" x14ac:dyDescent="0.25">
      <c r="B22">
        <v>20</v>
      </c>
      <c r="C22" t="s">
        <v>39</v>
      </c>
      <c r="E22" s="2" t="s">
        <v>40</v>
      </c>
    </row>
    <row r="23" spans="2:5" x14ac:dyDescent="0.25">
      <c r="B23">
        <v>21</v>
      </c>
      <c r="C23" t="s">
        <v>41</v>
      </c>
      <c r="E23" s="2" t="s">
        <v>42</v>
      </c>
    </row>
    <row r="24" spans="2:5" x14ac:dyDescent="0.25">
      <c r="B24">
        <v>22</v>
      </c>
      <c r="C24" t="s">
        <v>43</v>
      </c>
    </row>
  </sheetData>
  <hyperlinks>
    <hyperlink ref="E4" location="S_ERRMSG_M!A1" display="S_ERRMSG_M!A1" xr:uid="{00000000-0004-0000-0000-000000000000}"/>
    <hyperlink ref="E5" location="S_TAB_M!A1" display="S_TAB_M!A1" xr:uid="{00000000-0004-0000-0000-000001000000}"/>
    <hyperlink ref="E6" location="S_TAB_COLS_M!A1" display="S_TAB_COLS_M!A1" xr:uid="{00000000-0004-0000-0000-000002000000}"/>
    <hyperlink ref="E7" location="s_gl_group_m!A1" display="s_gl_group_m!A1" xr:uid="{00000000-0004-0000-0000-000003000000}"/>
    <hyperlink ref="E8" location="s_ratio_component_m!A1" display="s_ratio_component_m!A1" xr:uid="{00000000-0004-0000-0000-000004000000}"/>
    <hyperlink ref="E9" location="s_ratio_component_source_m!A1" display="s_ratio_component_source_m!A1" xr:uid="{00000000-0004-0000-0000-000005000000}"/>
    <hyperlink ref="E10" location="s_ratio_m!A1" display="s_ratio_m!A1" xr:uid="{00000000-0004-0000-0000-000006000000}"/>
    <hyperlink ref="E11" location="s_charge_type_m!A1" display="s_charge_type_m!A1" xr:uid="{00000000-0004-0000-0000-000007000000}"/>
    <hyperlink ref="E12" location="s_gl_group_reference_m!A1" display="s_gl_group_reference_m!A1" xr:uid="{00000000-0004-0000-0000-000008000000}"/>
    <hyperlink ref="E13" location="s_tran_type_m!A1" display="s_tran_type_m!A1" xr:uid="{00000000-0004-0000-0000-000009000000}"/>
    <hyperlink ref="E14" location="s_instrument_type_m!A1" display="s_instrument_type_m!A1" xr:uid="{00000000-0004-0000-0000-00000A000000}"/>
    <hyperlink ref="E15" location="s_acct_ref_gl_method_pattern_m!A1" display="s_acct_ref_gl_method_pattern_m!A1" xr:uid="{00000000-0004-0000-0000-00000B000000}"/>
    <hyperlink ref="E16" location="s_acct_ref_type_m!A1" display="s_acct_ref_type_m!A1" xr:uid="{00000000-0004-0000-0000-00000C000000}"/>
    <hyperlink ref="E17" location="s_glg_tm_tt_d!A1" display="s_glg_tm_tt_d!A1" xr:uid="{00000000-0004-0000-0000-00000D000000}"/>
    <hyperlink ref="E18" location="s_main_gl_group_m!A1" display="s_main_gl_group_m!A1" xr:uid="{00000000-0004-0000-0000-00000E000000}"/>
    <hyperlink ref="E19" location="s_instr_type_gl_group_d!A1" display="s_instr_type_gl_group_d!A1" xr:uid="{00000000-0004-0000-0000-00000F000000}"/>
    <hyperlink ref="E20" location="s_balance_type_m!A1" display="s_balance_type_m!A1" xr:uid="{00000000-0004-0000-0000-000010000000}"/>
    <hyperlink ref="E21" location="s_gl_group_set_d!A1" display="s_gl_group_set_d!A1" xr:uid="{00000000-0004-0000-0000-000011000000}"/>
    <hyperlink ref="E22" location="s_arrear_type_m!A1" display="s_arrear_type_m!A1" xr:uid="{00000000-0004-0000-0000-000012000000}"/>
    <hyperlink ref="E23" location="s_tran_spl_type_m!A1" display="s_tran_spl_type_m!A1" xr:uid="{00000000-0004-0000-0000-000013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="90" zoomScaleNormal="90" workbookViewId="0">
      <selection activeCell="B2" sqref="B2"/>
    </sheetView>
  </sheetViews>
  <sheetFormatPr defaultColWidth="133.42578125" defaultRowHeight="15" x14ac:dyDescent="0.25"/>
  <cols>
    <col min="1" max="1" width="14.28515625" customWidth="1"/>
    <col min="2" max="2" width="17.85546875" customWidth="1"/>
    <col min="3" max="3" width="35.140625" customWidth="1"/>
    <col min="4" max="4" width="14" customWidth="1"/>
    <col min="5" max="5" width="98.85546875" customWidth="1"/>
  </cols>
  <sheetData>
    <row r="1" spans="1:5" x14ac:dyDescent="0.25">
      <c r="A1" s="2"/>
      <c r="B1" s="37" t="s">
        <v>2934</v>
      </c>
      <c r="C1" s="37" t="s">
        <v>2935</v>
      </c>
      <c r="E1" s="38" t="s">
        <v>2936</v>
      </c>
    </row>
    <row r="2" spans="1:5" x14ac:dyDescent="0.25">
      <c r="B2" s="39">
        <v>1</v>
      </c>
      <c r="C2" s="6" t="s">
        <v>2937</v>
      </c>
      <c r="E2" s="38" t="str">
        <f t="shared" ref="E2:E8" si="0">_xlfn.CONCAT(" INSERT INTO s_main_gl_group_m ( main_gl_group_id , main_gl_group_name ) ","VALUES ( ",B2,",'",C2,"') ;")</f>
        <v xml:space="preserve"> INSERT INTO s_main_gl_group_m ( main_gl_group_id , main_gl_group_name ) VALUES ( 1,'Shares') ;</v>
      </c>
    </row>
    <row r="3" spans="1:5" x14ac:dyDescent="0.25">
      <c r="A3" s="2" t="s">
        <v>44</v>
      </c>
      <c r="B3" s="39">
        <v>2</v>
      </c>
      <c r="C3" s="6" t="s">
        <v>2938</v>
      </c>
      <c r="E3" s="38" t="str">
        <f t="shared" si="0"/>
        <v xml:space="preserve"> INSERT INTO s_main_gl_group_m ( main_gl_group_id , main_gl_group_name ) VALUES ( 2,'Saving/Current') ;</v>
      </c>
    </row>
    <row r="4" spans="1:5" x14ac:dyDescent="0.25">
      <c r="B4" s="39">
        <v>3</v>
      </c>
      <c r="C4" s="6" t="s">
        <v>2939</v>
      </c>
      <c r="E4" s="38" t="str">
        <f t="shared" si="0"/>
        <v xml:space="preserve"> INSERT INTO s_main_gl_group_m ( main_gl_group_id , main_gl_group_name ) VALUES ( 3,'Fixed Deposit') ;</v>
      </c>
    </row>
    <row r="5" spans="1:5" x14ac:dyDescent="0.25">
      <c r="B5" s="39">
        <v>4</v>
      </c>
      <c r="C5" s="6" t="s">
        <v>2940</v>
      </c>
      <c r="E5" s="38" t="str">
        <f t="shared" si="0"/>
        <v xml:space="preserve"> INSERT INTO s_main_gl_group_m ( main_gl_group_id , main_gl_group_name ) VALUES ( 4,'RD') ;</v>
      </c>
    </row>
    <row r="6" spans="1:5" x14ac:dyDescent="0.25">
      <c r="B6" s="39">
        <v>5</v>
      </c>
      <c r="C6" s="6" t="s">
        <v>2907</v>
      </c>
      <c r="E6" s="38" t="str">
        <f t="shared" si="0"/>
        <v xml:space="preserve"> INSERT INTO s_main_gl_group_m ( main_gl_group_id , main_gl_group_name ) VALUES ( 5,'DD') ;</v>
      </c>
    </row>
    <row r="7" spans="1:5" x14ac:dyDescent="0.25">
      <c r="B7" s="39">
        <v>6</v>
      </c>
      <c r="C7" s="6" t="s">
        <v>2941</v>
      </c>
      <c r="E7" s="38" t="str">
        <f t="shared" si="0"/>
        <v xml:space="preserve"> INSERT INTO s_main_gl_group_m ( main_gl_group_id , main_gl_group_name ) VALUES ( 6,'Service') ;</v>
      </c>
    </row>
    <row r="8" spans="1:5" x14ac:dyDescent="0.25">
      <c r="B8" s="39">
        <v>7</v>
      </c>
      <c r="C8" s="6" t="s">
        <v>2904</v>
      </c>
      <c r="E8" s="38" t="str">
        <f t="shared" si="0"/>
        <v xml:space="preserve"> INSERT INTO s_main_gl_group_m ( main_gl_group_id , main_gl_group_name ) VALUES ( 7,'Loan') ;</v>
      </c>
    </row>
  </sheetData>
  <hyperlinks>
    <hyperlink ref="A3" location="table_list!A1" display="table_list!A1" xr:uid="{00000000-0004-0000-0E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zoomScale="90" zoomScaleNormal="90" workbookViewId="0">
      <selection activeCell="C5" sqref="C5:D8"/>
    </sheetView>
  </sheetViews>
  <sheetFormatPr defaultColWidth="8.5703125" defaultRowHeight="15" x14ac:dyDescent="0.25"/>
  <cols>
    <col min="1" max="1" width="14.28515625" customWidth="1"/>
    <col min="2" max="3" width="20.7109375" customWidth="1"/>
    <col min="5" max="5" width="87.5703125" customWidth="1"/>
    <col min="6" max="6" width="16.42578125" customWidth="1"/>
    <col min="7" max="7" width="17.5703125" customWidth="1"/>
    <col min="8" max="8" width="31.7109375" customWidth="1"/>
    <col min="9" max="9" width="24" customWidth="1"/>
    <col min="10" max="10" width="35.7109375" customWidth="1"/>
  </cols>
  <sheetData>
    <row r="1" spans="1:10" x14ac:dyDescent="0.25">
      <c r="A1" s="2"/>
      <c r="B1" s="23" t="s">
        <v>733</v>
      </c>
      <c r="C1" s="23" t="s">
        <v>581</v>
      </c>
      <c r="E1" t="s">
        <v>2942</v>
      </c>
      <c r="F1" t="s">
        <v>2943</v>
      </c>
    </row>
    <row r="2" spans="1:10" ht="21.6" customHeight="1" x14ac:dyDescent="0.25">
      <c r="B2" s="39">
        <v>10</v>
      </c>
      <c r="C2">
        <v>10002</v>
      </c>
      <c r="E2" s="38" t="str">
        <f t="shared" ref="E2:E19" si="0">_xlfn.CONCAT(" INSERT INTO s_instr_type_gl_group_d (instr_base_type_id, gl_group_id ) VALUES ( ",B2&amp;","&amp;C2&amp;" );")</f>
        <v xml:space="preserve"> INSERT INTO s_instr_type_gl_group_d (instr_base_type_id, gl_group_id ) VALUES ( 10,10002 );</v>
      </c>
      <c r="F2" s="40" t="s">
        <v>2944</v>
      </c>
      <c r="G2" s="40" t="s">
        <v>2945</v>
      </c>
      <c r="H2" s="40" t="s">
        <v>2946</v>
      </c>
      <c r="I2" s="40" t="s">
        <v>2947</v>
      </c>
      <c r="J2" s="40" t="s">
        <v>2948</v>
      </c>
    </row>
    <row r="3" spans="1:10" x14ac:dyDescent="0.25">
      <c r="A3" s="2" t="s">
        <v>44</v>
      </c>
      <c r="B3" s="39">
        <v>10</v>
      </c>
      <c r="C3">
        <v>20011</v>
      </c>
      <c r="E3" s="38" t="str">
        <f t="shared" si="0"/>
        <v xml:space="preserve"> INSERT INTO s_instr_type_gl_group_d (instr_base_type_id, gl_group_id ) VALUES ( 10,20011 );</v>
      </c>
      <c r="F3" s="39">
        <v>10</v>
      </c>
      <c r="G3" s="6" t="s">
        <v>2949</v>
      </c>
      <c r="H3" s="6" t="s">
        <v>2950</v>
      </c>
      <c r="I3" s="6" t="s">
        <v>2951</v>
      </c>
      <c r="J3" s="6"/>
    </row>
    <row r="4" spans="1:10" x14ac:dyDescent="0.25">
      <c r="B4" s="39">
        <v>10</v>
      </c>
      <c r="C4">
        <v>20012</v>
      </c>
      <c r="E4" s="38" t="str">
        <f t="shared" si="0"/>
        <v xml:space="preserve"> INSERT INTO s_instr_type_gl_group_d (instr_base_type_id, gl_group_id ) VALUES ( 10,20012 );</v>
      </c>
      <c r="F4" s="39">
        <v>11</v>
      </c>
      <c r="G4" s="6" t="s">
        <v>2952</v>
      </c>
      <c r="H4" s="6" t="s">
        <v>2950</v>
      </c>
      <c r="I4" s="6" t="s">
        <v>2953</v>
      </c>
      <c r="J4" s="6"/>
    </row>
    <row r="5" spans="1:10" x14ac:dyDescent="0.25">
      <c r="B5" s="25">
        <v>11</v>
      </c>
      <c r="C5">
        <v>10004</v>
      </c>
      <c r="E5" s="38" t="str">
        <f t="shared" si="0"/>
        <v xml:space="preserve"> INSERT INTO s_instr_type_gl_group_d (instr_base_type_id, gl_group_id ) VALUES ( 11,10004 );</v>
      </c>
      <c r="F5" s="39">
        <v>12</v>
      </c>
      <c r="G5" s="6" t="s">
        <v>2906</v>
      </c>
      <c r="H5" s="6" t="s">
        <v>2954</v>
      </c>
      <c r="I5" s="6">
        <v>10041</v>
      </c>
      <c r="J5" s="6"/>
    </row>
    <row r="6" spans="1:10" x14ac:dyDescent="0.25">
      <c r="B6" s="25">
        <v>11</v>
      </c>
      <c r="C6">
        <v>20043</v>
      </c>
      <c r="E6" s="38" t="str">
        <f t="shared" si="0"/>
        <v xml:space="preserve"> INSERT INTO s_instr_type_gl_group_d (instr_base_type_id, gl_group_id ) VALUES ( 11,20043 );</v>
      </c>
      <c r="F6" s="39">
        <v>13</v>
      </c>
      <c r="G6" s="6" t="s">
        <v>2955</v>
      </c>
      <c r="H6" s="6" t="s">
        <v>2950</v>
      </c>
      <c r="I6" s="6" t="s">
        <v>2956</v>
      </c>
      <c r="J6" s="6" t="s">
        <v>2957</v>
      </c>
    </row>
    <row r="7" spans="1:10" x14ac:dyDescent="0.25">
      <c r="B7" s="25">
        <v>11</v>
      </c>
      <c r="C7">
        <v>20044</v>
      </c>
      <c r="E7" s="38" t="str">
        <f t="shared" si="0"/>
        <v xml:space="preserve"> INSERT INTO s_instr_type_gl_group_d (instr_base_type_id, gl_group_id ) VALUES ( 11,20044 );</v>
      </c>
      <c r="F7" s="39">
        <v>16</v>
      </c>
      <c r="G7" s="6" t="s">
        <v>2958</v>
      </c>
      <c r="H7" s="6" t="s">
        <v>2954</v>
      </c>
      <c r="I7" s="6">
        <v>10042</v>
      </c>
      <c r="J7" s="6"/>
    </row>
    <row r="8" spans="1:10" x14ac:dyDescent="0.25">
      <c r="B8" s="25">
        <v>11</v>
      </c>
      <c r="C8">
        <v>20045</v>
      </c>
      <c r="E8" s="38" t="str">
        <f t="shared" si="0"/>
        <v xml:space="preserve"> INSERT INTO s_instr_type_gl_group_d (instr_base_type_id, gl_group_id ) VALUES ( 11,20045 );</v>
      </c>
      <c r="F8" s="39">
        <v>14</v>
      </c>
      <c r="G8" s="6" t="s">
        <v>2959</v>
      </c>
      <c r="H8" s="6" t="s">
        <v>2960</v>
      </c>
      <c r="I8" s="6">
        <v>30002</v>
      </c>
      <c r="J8" s="6" t="s">
        <v>2961</v>
      </c>
    </row>
    <row r="9" spans="1:10" x14ac:dyDescent="0.25">
      <c r="B9" s="25">
        <v>12</v>
      </c>
      <c r="C9">
        <v>10041</v>
      </c>
      <c r="E9" s="38" t="str">
        <f t="shared" si="0"/>
        <v xml:space="preserve"> INSERT INTO s_instr_type_gl_group_d (instr_base_type_id, gl_group_id ) VALUES ( 12,10041 );</v>
      </c>
      <c r="F9" s="39">
        <v>98</v>
      </c>
      <c r="G9" s="6" t="s">
        <v>2962</v>
      </c>
      <c r="H9" s="6" t="s">
        <v>2963</v>
      </c>
      <c r="I9" s="6">
        <v>10002</v>
      </c>
      <c r="J9" s="6"/>
    </row>
    <row r="10" spans="1:10" x14ac:dyDescent="0.25">
      <c r="B10" s="25">
        <v>13</v>
      </c>
      <c r="C10">
        <v>20036</v>
      </c>
      <c r="E10" s="38" t="str">
        <f t="shared" si="0"/>
        <v xml:space="preserve"> INSERT INTO s_instr_type_gl_group_d (instr_base_type_id, gl_group_id ) VALUES ( 13,20036 );</v>
      </c>
      <c r="F10" s="39">
        <v>99</v>
      </c>
      <c r="G10" s="6" t="s">
        <v>2964</v>
      </c>
      <c r="H10" s="6" t="s">
        <v>2965</v>
      </c>
      <c r="I10" s="6" t="s">
        <v>2966</v>
      </c>
      <c r="J10" s="6" t="s">
        <v>2967</v>
      </c>
    </row>
    <row r="11" spans="1:10" x14ac:dyDescent="0.25">
      <c r="B11" s="25">
        <v>13</v>
      </c>
      <c r="C11">
        <v>20013</v>
      </c>
      <c r="E11" s="38" t="str">
        <f t="shared" si="0"/>
        <v xml:space="preserve"> INSERT INTO s_instr_type_gl_group_d (instr_base_type_id, gl_group_id ) VALUES ( 13,20013 );</v>
      </c>
    </row>
    <row r="12" spans="1:10" x14ac:dyDescent="0.25">
      <c r="B12" s="25">
        <v>13</v>
      </c>
      <c r="C12">
        <v>20060</v>
      </c>
      <c r="E12" s="38" t="str">
        <f t="shared" si="0"/>
        <v xml:space="preserve"> INSERT INTO s_instr_type_gl_group_d (instr_base_type_id, gl_group_id ) VALUES ( 13,20060 );</v>
      </c>
    </row>
    <row r="13" spans="1:10" x14ac:dyDescent="0.25">
      <c r="B13" s="25">
        <v>13</v>
      </c>
      <c r="C13">
        <v>20007</v>
      </c>
      <c r="E13" s="38" t="str">
        <f t="shared" si="0"/>
        <v xml:space="preserve"> INSERT INTO s_instr_type_gl_group_d (instr_base_type_id, gl_group_id ) VALUES ( 13,20007 );</v>
      </c>
    </row>
    <row r="14" spans="1:10" x14ac:dyDescent="0.25">
      <c r="B14" s="25">
        <v>16</v>
      </c>
      <c r="C14">
        <v>10042</v>
      </c>
      <c r="E14" s="38" t="str">
        <f t="shared" si="0"/>
        <v xml:space="preserve"> INSERT INTO s_instr_type_gl_group_d (instr_base_type_id, gl_group_id ) VALUES ( 16,10042 );</v>
      </c>
    </row>
    <row r="15" spans="1:10" x14ac:dyDescent="0.25">
      <c r="B15" s="25">
        <v>14</v>
      </c>
      <c r="C15">
        <v>30002</v>
      </c>
      <c r="E15" s="38" t="str">
        <f t="shared" si="0"/>
        <v xml:space="preserve"> INSERT INTO s_instr_type_gl_group_d (instr_base_type_id, gl_group_id ) VALUES ( 14,30002 );</v>
      </c>
    </row>
    <row r="16" spans="1:10" x14ac:dyDescent="0.25">
      <c r="B16" s="25">
        <v>98</v>
      </c>
      <c r="C16">
        <v>10002</v>
      </c>
      <c r="E16" s="38" t="str">
        <f t="shared" si="0"/>
        <v xml:space="preserve"> INSERT INTO s_instr_type_gl_group_d (instr_base_type_id, gl_group_id ) VALUES ( 98,10002 );</v>
      </c>
    </row>
    <row r="17" spans="2:6" x14ac:dyDescent="0.25">
      <c r="B17" s="25">
        <v>99</v>
      </c>
      <c r="C17">
        <v>10002</v>
      </c>
      <c r="E17" s="38" t="str">
        <f t="shared" si="0"/>
        <v xml:space="preserve"> INSERT INTO s_instr_type_gl_group_d (instr_base_type_id, gl_group_id ) VALUES ( 99,10002 );</v>
      </c>
    </row>
    <row r="18" spans="2:6" x14ac:dyDescent="0.25">
      <c r="B18" s="25">
        <v>99</v>
      </c>
      <c r="C18">
        <v>10004</v>
      </c>
      <c r="E18" s="38" t="str">
        <f t="shared" si="0"/>
        <v xml:space="preserve"> INSERT INTO s_instr_type_gl_group_d (instr_base_type_id, gl_group_id ) VALUES ( 99,10004 );</v>
      </c>
    </row>
    <row r="19" spans="2:6" x14ac:dyDescent="0.25">
      <c r="B19" s="25">
        <v>99</v>
      </c>
      <c r="C19">
        <v>20036</v>
      </c>
      <c r="E19" s="38" t="str">
        <f t="shared" si="0"/>
        <v xml:space="preserve"> INSERT INTO s_instr_type_gl_group_d (instr_base_type_id, gl_group_id ) VALUES ( 99,20036 );</v>
      </c>
    </row>
    <row r="20" spans="2:6" x14ac:dyDescent="0.25">
      <c r="B20" s="25"/>
      <c r="E20" s="36"/>
    </row>
    <row r="22" spans="2:6" ht="75" x14ac:dyDescent="0.25">
      <c r="E22" s="36" t="s">
        <v>2968</v>
      </c>
      <c r="F22" t="s">
        <v>2969</v>
      </c>
    </row>
    <row r="25" spans="2:6" x14ac:dyDescent="0.25">
      <c r="B25" s="25">
        <v>99</v>
      </c>
      <c r="C25">
        <v>20061</v>
      </c>
      <c r="E25" s="38" t="str">
        <f t="shared" ref="E25" si="1">_xlfn.CONCAT(" INSERT INTO s_instr_type_gl_group_d (instr_base_type_id, gl_group_id ) VALUES ( ",B25&amp;","&amp;C25&amp;" );")</f>
        <v xml:space="preserve"> INSERT INTO s_instr_type_gl_group_d (instr_base_type_id, gl_group_id ) VALUES ( 99,20061 );</v>
      </c>
    </row>
  </sheetData>
  <hyperlinks>
    <hyperlink ref="A3" location="table_list!A1" display="table_list!A1" xr:uid="{00000000-0004-0000-0F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3"/>
  <sheetViews>
    <sheetView topLeftCell="C1" zoomScale="90" zoomScaleNormal="90" workbookViewId="0">
      <pane ySplit="1" topLeftCell="A2" activePane="bottomLeft" state="frozen"/>
      <selection activeCell="G1" sqref="G1"/>
      <selection pane="bottomLeft" activeCell="G4" sqref="G4"/>
    </sheetView>
  </sheetViews>
  <sheetFormatPr defaultColWidth="8.5703125" defaultRowHeight="15" x14ac:dyDescent="0.25"/>
  <cols>
    <col min="1" max="1" width="14.28515625" customWidth="1"/>
    <col min="2" max="2" width="75.7109375" customWidth="1"/>
    <col min="4" max="4" width="23" customWidth="1"/>
    <col min="6" max="6" width="20.7109375" style="25" customWidth="1"/>
    <col min="7" max="7" width="43.85546875" customWidth="1"/>
    <col min="8" max="8" width="20.7109375" customWidth="1"/>
    <col min="9" max="9" width="22.28515625" customWidth="1"/>
    <col min="10" max="14" width="20.7109375" customWidth="1"/>
  </cols>
  <sheetData>
    <row r="1" spans="1:15" x14ac:dyDescent="0.25">
      <c r="A1" s="2"/>
      <c r="B1" s="15" t="s">
        <v>2970</v>
      </c>
      <c r="F1" s="41" t="s">
        <v>2971</v>
      </c>
      <c r="G1" s="23" t="s">
        <v>2972</v>
      </c>
      <c r="H1" s="23" t="s">
        <v>2973</v>
      </c>
      <c r="I1" s="23" t="s">
        <v>2974</v>
      </c>
      <c r="J1" s="23" t="s">
        <v>2975</v>
      </c>
      <c r="K1" s="23" t="s">
        <v>2976</v>
      </c>
      <c r="L1" s="23" t="s">
        <v>2977</v>
      </c>
      <c r="M1" s="23" t="s">
        <v>2978</v>
      </c>
      <c r="O1" s="23" t="s">
        <v>2979</v>
      </c>
    </row>
    <row r="2" spans="1:15" x14ac:dyDescent="0.25">
      <c r="B2" t="str">
        <f>CONCATENATE("public static final long C_BALANCE_TYPE_ID_",D2," = ",F2," ;")</f>
        <v>public static final long C_BALANCE_TYPE_ID_PRINCIPAL = 1 ;</v>
      </c>
      <c r="D2" t="s">
        <v>2980</v>
      </c>
      <c r="F2" s="42">
        <v>1</v>
      </c>
      <c r="G2" s="43" t="s">
        <v>2981</v>
      </c>
      <c r="H2" s="44" t="s">
        <v>2982</v>
      </c>
      <c r="I2" t="s">
        <v>2913</v>
      </c>
      <c r="J2">
        <v>0</v>
      </c>
      <c r="K2">
        <v>0</v>
      </c>
      <c r="L2">
        <v>0</v>
      </c>
      <c r="M2">
        <v>0</v>
      </c>
      <c r="O2" t="str">
        <f>CONCATENATE("INSERT INTO s_balance_type_m (balance_type_id,balance_type_name,balance_col_name,arrar_balance_type,tam_id,apply_tran_type_id,recovery_tran_type_id,recovery_pref_order) VALUES (",F2&amp;",'"&amp;G2&amp;"','"&amp;H2&amp;"','"&amp;I2&amp;"',"&amp;J2&amp;","&amp;K2&amp;","&amp;L2&amp;","&amp;M2&amp;");")</f>
        <v>INSERT INTO s_balance_type_m (balance_type_id,balance_type_name,balance_col_name,arrar_balance_type,tam_id,apply_tran_type_id,recovery_tran_type_id,recovery_pref_order) VALUES (1,'Principal Origination','balance1','PRINCIPAL_BALANCE',0,0,0,0);</v>
      </c>
    </row>
    <row r="3" spans="1:15" x14ac:dyDescent="0.25">
      <c r="A3" s="2" t="s">
        <v>44</v>
      </c>
      <c r="B3" t="str">
        <f t="shared" ref="B3:B14" si="0">CONCATENATE("public static final long C_BALANCE_TYPE_ID_",D3," = ",F4," ;")</f>
        <v>public static final long C_BALANCE_TYPE_ID_PRINCIPAL_RES = 3 ;</v>
      </c>
      <c r="D3" t="s">
        <v>2983</v>
      </c>
      <c r="F3" s="42">
        <v>2</v>
      </c>
      <c r="G3" s="43" t="s">
        <v>2984</v>
      </c>
      <c r="H3" s="45" t="s">
        <v>2985</v>
      </c>
      <c r="I3" t="s">
        <v>2913</v>
      </c>
      <c r="J3">
        <v>0</v>
      </c>
      <c r="K3">
        <v>0</v>
      </c>
      <c r="L3">
        <v>0</v>
      </c>
      <c r="M3">
        <v>0</v>
      </c>
      <c r="O3" t="str">
        <f t="shared" ref="O3:O14" si="1">CONCATENATE("INSERT INTO s_balance_type_m (balance_type_id,balance_type_name,balance_col_name,arrar_balance_type,tam_id,apply_tran_type_id,recovery_tran_type_id,recovery_pref_order) VALUES (",F4&amp;",'"&amp;G4&amp;"','"&amp;H4&amp;"','"&amp;I4&amp;"',"&amp;J4&amp;","&amp;K4&amp;","&amp;L4&amp;","&amp;M4&amp;");")</f>
        <v>INSERT INTO s_balance_type_m (balance_type_id,balance_type_name,balance_col_name,arrar_balance_type,tam_id,apply_tran_type_id,recovery_tran_type_id,recovery_pref_order) VALUES (3,'Charges Provided (positive) (normal account)','balance3','CHARGE_BALANCE',0,0,0,1);</v>
      </c>
    </row>
    <row r="4" spans="1:15" x14ac:dyDescent="0.25">
      <c r="B4" t="str">
        <f t="shared" si="0"/>
        <v>public static final long C_BALANCE_TYPE_ID_CHAGRES_PROVIDED = 4 ;</v>
      </c>
      <c r="D4" t="s">
        <v>2986</v>
      </c>
      <c r="F4" s="42">
        <v>3</v>
      </c>
      <c r="G4" s="43" t="s">
        <v>2987</v>
      </c>
      <c r="H4" s="44" t="s">
        <v>2988</v>
      </c>
      <c r="I4" t="s">
        <v>2989</v>
      </c>
      <c r="J4">
        <v>0</v>
      </c>
      <c r="K4">
        <v>0</v>
      </c>
      <c r="L4">
        <v>0</v>
      </c>
      <c r="M4">
        <v>1</v>
      </c>
      <c r="O4" t="str">
        <f t="shared" si="1"/>
        <v>INSERT INTO s_balance_type_m (balance_type_id,balance_type_name,balance_col_name,arrar_balance_type,tam_id,apply_tran_type_id,recovery_tran_type_id,recovery_pref_order) VALUES (4,'Charges Received (positive) (normal account)','balance4','CHARGE_BALANCE',0,0,0,1);</v>
      </c>
    </row>
    <row r="5" spans="1:15" x14ac:dyDescent="0.25">
      <c r="B5" t="str">
        <f t="shared" si="0"/>
        <v>public static final long C_BALANCE_TYPE_ID_CHARGES_CLEARED = 5 ;</v>
      </c>
      <c r="D5" t="s">
        <v>2990</v>
      </c>
      <c r="F5" s="42">
        <v>4</v>
      </c>
      <c r="G5" s="43" t="s">
        <v>2991</v>
      </c>
      <c r="H5" s="44" t="s">
        <v>2992</v>
      </c>
      <c r="I5" t="s">
        <v>2989</v>
      </c>
      <c r="J5">
        <v>0</v>
      </c>
      <c r="K5">
        <v>0</v>
      </c>
      <c r="L5">
        <v>0</v>
      </c>
      <c r="M5">
        <v>1</v>
      </c>
      <c r="O5" t="str">
        <f t="shared" si="1"/>
        <v>INSERT INTO s_balance_type_m (balance_type_id,balance_type_name,balance_col_name,arrar_balance_type,tam_id,apply_tran_type_id,recovery_tran_type_id,recovery_pref_order) VALUES (5,'Interest Provided (positive sign)','balance5','INTEREST_BALANCE',0,0,0,2);</v>
      </c>
    </row>
    <row r="6" spans="1:15" x14ac:dyDescent="0.25">
      <c r="B6" t="str">
        <f t="shared" si="0"/>
        <v>public static final long C_BALANCE_TYPE_ID_INTEREST_PROVIDED = 6 ;</v>
      </c>
      <c r="D6" t="s">
        <v>2993</v>
      </c>
      <c r="F6" s="42">
        <v>5</v>
      </c>
      <c r="G6" s="43" t="s">
        <v>2994</v>
      </c>
      <c r="H6" s="44" t="s">
        <v>2995</v>
      </c>
      <c r="I6" t="s">
        <v>2996</v>
      </c>
      <c r="J6">
        <v>0</v>
      </c>
      <c r="K6">
        <v>0</v>
      </c>
      <c r="L6">
        <v>0</v>
      </c>
      <c r="M6">
        <v>2</v>
      </c>
      <c r="O6" t="str">
        <f t="shared" si="1"/>
        <v>INSERT INTO s_balance_type_m (balance_type_id,balance_type_name,balance_col_name,arrar_balance_type,tam_id,apply_tran_type_id,recovery_tran_type_id,recovery_pref_order) VALUES (6,'Interest Paid/Received  (positive sign)','balance6','INTEREST_BALANCE',0,0,0,2);</v>
      </c>
    </row>
    <row r="7" spans="1:15" x14ac:dyDescent="0.25">
      <c r="B7" t="str">
        <f t="shared" si="0"/>
        <v>public static final long C_BALANCE_TYPE_ID_INTEREST_CLEARED = 7 ;</v>
      </c>
      <c r="D7" t="s">
        <v>2997</v>
      </c>
      <c r="F7" s="42">
        <v>6</v>
      </c>
      <c r="G7" s="43" t="s">
        <v>2998</v>
      </c>
      <c r="H7" s="44" t="s">
        <v>2999</v>
      </c>
      <c r="I7" t="s">
        <v>2996</v>
      </c>
      <c r="J7">
        <v>0</v>
      </c>
      <c r="K7">
        <v>0</v>
      </c>
      <c r="L7">
        <v>0</v>
      </c>
      <c r="M7">
        <v>2</v>
      </c>
      <c r="O7" t="str">
        <f t="shared" si="1"/>
        <v>INSERT INTO s_balance_type_m (balance_type_id,balance_type_name,balance_col_name,arrar_balance_type,tam_id,apply_tran_type_id,recovery_tran_type_id,recovery_pref_order) VALUES (7,'NPA Charges Provided (positive)  ','balance7','NPA_CHARGE_BALANCE',0,0,0,3);</v>
      </c>
    </row>
    <row r="8" spans="1:15" x14ac:dyDescent="0.25">
      <c r="B8" t="str">
        <f t="shared" si="0"/>
        <v>public static final long C_BALANCE_TYPE_ID_NPA_CHARGES_PROVIDED = 8 ;</v>
      </c>
      <c r="D8" t="s">
        <v>3000</v>
      </c>
      <c r="F8" s="42">
        <v>7</v>
      </c>
      <c r="G8" s="43" t="s">
        <v>3001</v>
      </c>
      <c r="H8" s="44" t="s">
        <v>3002</v>
      </c>
      <c r="I8" t="s">
        <v>3003</v>
      </c>
      <c r="J8">
        <v>0</v>
      </c>
      <c r="K8">
        <v>0</v>
      </c>
      <c r="L8">
        <v>0</v>
      </c>
      <c r="M8">
        <v>3</v>
      </c>
      <c r="O8" t="str">
        <f t="shared" si="1"/>
        <v>INSERT INTO s_balance_type_m (balance_type_id,balance_type_name,balance_col_name,arrar_balance_type,tam_id,apply_tran_type_id,recovery_tran_type_id,recovery_pref_order) VALUES (8,'NPA Charges Received (positive) ','balance8','NPA_CHARGE_BALANCE',0,0,0,3);</v>
      </c>
    </row>
    <row r="9" spans="1:15" x14ac:dyDescent="0.25">
      <c r="B9" t="str">
        <f t="shared" si="0"/>
        <v>public static final long C_BALANCE_TYPE_ID_NPA_CHARGES_CLEARED = 9 ;</v>
      </c>
      <c r="D9" t="s">
        <v>3004</v>
      </c>
      <c r="F9" s="42">
        <v>8</v>
      </c>
      <c r="G9" s="43" t="s">
        <v>3005</v>
      </c>
      <c r="H9" s="44" t="s">
        <v>3006</v>
      </c>
      <c r="I9" t="s">
        <v>3003</v>
      </c>
      <c r="J9">
        <v>0</v>
      </c>
      <c r="K9">
        <v>0</v>
      </c>
      <c r="L9">
        <v>0</v>
      </c>
      <c r="M9">
        <v>3</v>
      </c>
      <c r="O9" t="str">
        <f t="shared" si="1"/>
        <v>INSERT INTO s_balance_type_m (balance_type_id,balance_type_name,balance_col_name,arrar_balance_type,tam_id,apply_tran_type_id,recovery_tran_type_id,recovery_pref_order) VALUES (9,'NPA Penal Interest Receivable (Positive sign)','balance9','NPA_PENAL_BALANCE',0,0,0,4);</v>
      </c>
    </row>
    <row r="10" spans="1:15" x14ac:dyDescent="0.25">
      <c r="B10" t="str">
        <f t="shared" si="0"/>
        <v>public static final long C_BALANCE_TYPE_ID_NPA_PENAL_PROVIDED = 10 ;</v>
      </c>
      <c r="D10" t="s">
        <v>3007</v>
      </c>
      <c r="F10" s="42">
        <v>9</v>
      </c>
      <c r="G10" s="43" t="s">
        <v>3008</v>
      </c>
      <c r="H10" s="44" t="s">
        <v>3009</v>
      </c>
      <c r="I10" t="s">
        <v>3010</v>
      </c>
      <c r="J10">
        <v>0</v>
      </c>
      <c r="K10">
        <v>0</v>
      </c>
      <c r="L10">
        <v>0</v>
      </c>
      <c r="M10">
        <v>4</v>
      </c>
      <c r="O10" t="str">
        <f t="shared" si="1"/>
        <v>INSERT INTO s_balance_type_m (balance_type_id,balance_type_name,balance_col_name,arrar_balance_type,tam_id,apply_tran_type_id,recovery_tran_type_id,recovery_pref_order) VALUES (10,'NPA Penal Interest Received (Posivite Sign)','balance10','NPA_PENAL_BALANCE',0,0,0,4);</v>
      </c>
    </row>
    <row r="11" spans="1:15" x14ac:dyDescent="0.25">
      <c r="B11" t="str">
        <f t="shared" si="0"/>
        <v>public static final long C_BALANCE_TYPE_ID_NPA_PENAL_CLEARED = 11 ;</v>
      </c>
      <c r="D11" t="s">
        <v>3011</v>
      </c>
      <c r="F11" s="42">
        <v>10</v>
      </c>
      <c r="G11" s="43" t="s">
        <v>3012</v>
      </c>
      <c r="H11" s="44" t="s">
        <v>3013</v>
      </c>
      <c r="I11" t="s">
        <v>3010</v>
      </c>
      <c r="J11">
        <v>0</v>
      </c>
      <c r="K11">
        <v>0</v>
      </c>
      <c r="L11">
        <v>0</v>
      </c>
      <c r="M11">
        <v>4</v>
      </c>
      <c r="O11" t="str">
        <f t="shared" si="1"/>
        <v>INSERT INTO s_balance_type_m (balance_type_id,balance_type_name,balance_col_name,arrar_balance_type,tam_id,apply_tran_type_id,recovery_tran_type_id,recovery_pref_order) VALUES (11,'NPA Interest Receivable (IR) positive','balance11','NPA_INTEREST_BALANCE',0,0,0,5);</v>
      </c>
    </row>
    <row r="12" spans="1:15" x14ac:dyDescent="0.25">
      <c r="B12" t="str">
        <f t="shared" si="0"/>
        <v>public static final long C_BALANCE_TYPE_ID_NPA_INTEREST_PROVIDED = 12 ;</v>
      </c>
      <c r="D12" t="s">
        <v>3014</v>
      </c>
      <c r="F12" s="42">
        <v>11</v>
      </c>
      <c r="G12" s="43" t="s">
        <v>3015</v>
      </c>
      <c r="H12" s="44" t="s">
        <v>3016</v>
      </c>
      <c r="I12" t="s">
        <v>3017</v>
      </c>
      <c r="J12">
        <v>0</v>
      </c>
      <c r="K12">
        <v>0</v>
      </c>
      <c r="L12">
        <v>0</v>
      </c>
      <c r="M12">
        <v>5</v>
      </c>
      <c r="O12" t="str">
        <f t="shared" si="1"/>
        <v>INSERT INTO s_balance_type_m (balance_type_id,balance_type_name,balance_col_name,arrar_balance_type,tam_id,apply_tran_type_id,recovery_tran_type_id,recovery_pref_order) VALUES (12,'NPA Interest received  (positive)','balance12','NPA_INTEREST_BALANCE',0,0,0,5);</v>
      </c>
    </row>
    <row r="13" spans="1:15" x14ac:dyDescent="0.25">
      <c r="B13" t="str">
        <f t="shared" si="0"/>
        <v>public static final long C_BALANCE_TYPE_ID_NPA_INTEREST_CLEARED = 13 ;</v>
      </c>
      <c r="D13" t="s">
        <v>3018</v>
      </c>
      <c r="F13" s="42">
        <v>12</v>
      </c>
      <c r="G13" s="43" t="s">
        <v>3019</v>
      </c>
      <c r="H13" s="44" t="s">
        <v>3020</v>
      </c>
      <c r="I13" t="s">
        <v>3017</v>
      </c>
      <c r="J13">
        <v>0</v>
      </c>
      <c r="K13">
        <v>0</v>
      </c>
      <c r="L13">
        <v>0</v>
      </c>
      <c r="M13">
        <v>5</v>
      </c>
      <c r="O13" t="str">
        <f t="shared" si="1"/>
        <v>INSERT INTO s_balance_type_m (balance_type_id,balance_type_name,balance_col_name,arrar_balance_type,tam_id,apply_tran_type_id,recovery_tran_type_id,recovery_pref_order) VALUES (13,'TDS Applied','balance13','TDS_BALANCE',0,0,0,0);</v>
      </c>
    </row>
    <row r="14" spans="1:15" x14ac:dyDescent="0.25">
      <c r="B14" t="str">
        <f t="shared" si="0"/>
        <v>public static final long C_BALANCE_TYPE_ID_TDS_APPLIED = 14 ;</v>
      </c>
      <c r="D14" t="s">
        <v>3021</v>
      </c>
      <c r="F14" s="42">
        <v>13</v>
      </c>
      <c r="G14" s="43" t="s">
        <v>3022</v>
      </c>
      <c r="H14" s="44" t="s">
        <v>3023</v>
      </c>
      <c r="I14" t="s">
        <v>3024</v>
      </c>
      <c r="J14">
        <v>0</v>
      </c>
      <c r="K14">
        <v>0</v>
      </c>
      <c r="L14">
        <v>0</v>
      </c>
      <c r="M14">
        <v>0</v>
      </c>
      <c r="O14" t="str">
        <f t="shared" si="1"/>
        <v>INSERT INTO s_balance_type_m (balance_type_id,balance_type_name,balance_col_name,arrar_balance_type,tam_id,apply_tran_type_id,recovery_tran_type_id,recovery_pref_order) VALUES (14,'TDS Return/Reversal','balance14','TDS_BALANCE',0,0,0,0);</v>
      </c>
    </row>
    <row r="15" spans="1:15" x14ac:dyDescent="0.25">
      <c r="B15" t="str">
        <f>CONCATENATE("public static final long C_BALANCE_TYPE_ID_",D15," = ",F3," ;")</f>
        <v>public static final long C_BALANCE_TYPE_ID_TDS_RETURN = 2 ;</v>
      </c>
      <c r="D15" t="s">
        <v>3025</v>
      </c>
      <c r="F15" s="42">
        <v>14</v>
      </c>
      <c r="G15" s="43" t="s">
        <v>3026</v>
      </c>
      <c r="H15" s="44" t="s">
        <v>3027</v>
      </c>
      <c r="I15" t="s">
        <v>3024</v>
      </c>
      <c r="J15">
        <v>0</v>
      </c>
      <c r="K15">
        <v>0</v>
      </c>
      <c r="L15">
        <v>0</v>
      </c>
      <c r="M15">
        <v>0</v>
      </c>
      <c r="O15" t="str">
        <f>CONCATENATE("INSERT INTO s_balance_type_m (balance_type_id,balance_type_name,balance_col_name,arrar_balance_type,tam_id,apply_tran_type_id,recovery_tran_type_id,recovery_pref_order) VALUES (",F3&amp;",'"&amp;G3&amp;"','"&amp;H3&amp;"','"&amp;I3&amp;"',"&amp;J3&amp;","&amp;K3&amp;","&amp;L3&amp;","&amp;M3&amp;");")</f>
        <v>INSERT INTO s_balance_type_m (balance_type_id,balance_type_name,balance_col_name,arrar_balance_type,tam_id,apply_tran_type_id,recovery_tran_type_id,recovery_pref_order) VALUES (2,'Principal Responding','balance2','PRINCIPAL_BALANCE',0,0,0,0);</v>
      </c>
    </row>
    <row r="17" spans="2:7" x14ac:dyDescent="0.25">
      <c r="F17" s="46"/>
      <c r="G17" s="47"/>
    </row>
    <row r="18" spans="2:7" x14ac:dyDescent="0.25">
      <c r="F18" s="46"/>
      <c r="G18" s="47"/>
    </row>
    <row r="19" spans="2:7" x14ac:dyDescent="0.25">
      <c r="F19" s="46"/>
      <c r="G19" s="47"/>
    </row>
    <row r="20" spans="2:7" x14ac:dyDescent="0.25">
      <c r="F20" s="46"/>
      <c r="G20" s="47"/>
    </row>
    <row r="21" spans="2:7" x14ac:dyDescent="0.25">
      <c r="F21" s="46"/>
      <c r="G21" s="47"/>
    </row>
    <row r="25" spans="2:7" x14ac:dyDescent="0.25">
      <c r="F25" s="23" t="s">
        <v>2974</v>
      </c>
    </row>
    <row r="26" spans="2:7" x14ac:dyDescent="0.25">
      <c r="B26" t="str">
        <f t="shared" ref="B26:B33" si="2">CONCATENATE("public static final String C_ARREAR_BALANCE_TYPE_",D26," =  """ &amp; F26&amp;"""  "," ;")</f>
        <v>public static final String C_ARREAR_BALANCE_TYPE_PRINCIPAL =  "PRINCIPAL"   ;</v>
      </c>
      <c r="D26" t="s">
        <v>2980</v>
      </c>
      <c r="F26" s="25" t="s">
        <v>2980</v>
      </c>
    </row>
    <row r="27" spans="2:7" x14ac:dyDescent="0.25">
      <c r="B27" t="str">
        <f t="shared" si="2"/>
        <v>public static final String C_ARREAR_BALANCE_TYPE_INTEREST =  "INTEREST"   ;</v>
      </c>
      <c r="D27" t="s">
        <v>3028</v>
      </c>
      <c r="F27" s="25" t="s">
        <v>3028</v>
      </c>
    </row>
    <row r="28" spans="2:7" x14ac:dyDescent="0.25">
      <c r="B28" t="str">
        <f t="shared" si="2"/>
        <v>public static final String C_ARREAR_BALANCE_TYPE_NPA_INTEREST =  "NPA_INTEREST"   ;</v>
      </c>
      <c r="D28" t="s">
        <v>3029</v>
      </c>
      <c r="F28" s="25" t="s">
        <v>3029</v>
      </c>
    </row>
    <row r="29" spans="2:7" x14ac:dyDescent="0.25">
      <c r="B29" t="str">
        <f t="shared" si="2"/>
        <v>public static final String C_ARREAR_BALANCE_TYPE_CHARGES =  "CHARGES"   ;</v>
      </c>
      <c r="D29" t="s">
        <v>3030</v>
      </c>
      <c r="F29" s="25" t="s">
        <v>3030</v>
      </c>
    </row>
    <row r="30" spans="2:7" x14ac:dyDescent="0.25">
      <c r="B30" t="str">
        <f t="shared" si="2"/>
        <v>public static final String C_ARREAR_BALANCE_TYPE_NPA_PENAL =  "NPA_PENAL"   ;</v>
      </c>
      <c r="D30" t="s">
        <v>3031</v>
      </c>
      <c r="F30" s="25" t="s">
        <v>3031</v>
      </c>
    </row>
    <row r="31" spans="2:7" x14ac:dyDescent="0.25">
      <c r="B31" t="str">
        <f t="shared" si="2"/>
        <v>public static final String C_ARREAR_BALANCE_TYPE_NPA_CHARGES =  "NPA_CHARGES"   ;</v>
      </c>
      <c r="D31" t="s">
        <v>3032</v>
      </c>
      <c r="F31" s="25" t="s">
        <v>3032</v>
      </c>
    </row>
    <row r="32" spans="2:7" x14ac:dyDescent="0.25">
      <c r="B32" t="str">
        <f t="shared" si="2"/>
        <v>public static final String C_ARREAR_BALANCE_TYPE_TDS =  "TDS"   ;</v>
      </c>
      <c r="D32" t="s">
        <v>302</v>
      </c>
      <c r="F32" s="25" t="s">
        <v>302</v>
      </c>
    </row>
    <row r="33" spans="2:6" x14ac:dyDescent="0.25">
      <c r="B33" t="str">
        <f t="shared" si="2"/>
        <v>public static final String C_ARREAR_BALANCE_TYPE_LIEN =  "LIEN"   ;</v>
      </c>
      <c r="D33" t="s">
        <v>3033</v>
      </c>
      <c r="F33" s="25" t="s">
        <v>3033</v>
      </c>
    </row>
  </sheetData>
  <hyperlinks>
    <hyperlink ref="A3" location="table_list!A1" display="table_list!A1" xr:uid="{00000000-0004-0000-10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7"/>
  <sheetViews>
    <sheetView zoomScale="90" zoomScaleNormal="90" workbookViewId="0">
      <selection activeCell="F2" sqref="F2"/>
    </sheetView>
  </sheetViews>
  <sheetFormatPr defaultColWidth="8.5703125" defaultRowHeight="15" x14ac:dyDescent="0.25"/>
  <cols>
    <col min="1" max="1" width="14.28515625" customWidth="1"/>
    <col min="6" max="6" width="20.7109375" style="25" customWidth="1"/>
    <col min="7" max="7" width="24.42578125" customWidth="1"/>
    <col min="8" max="8" width="20.7109375" customWidth="1"/>
  </cols>
  <sheetData>
    <row r="1" spans="1:10" x14ac:dyDescent="0.25">
      <c r="A1" s="2"/>
      <c r="F1" s="37" t="s">
        <v>3034</v>
      </c>
      <c r="G1" s="49" t="s">
        <v>3035</v>
      </c>
      <c r="H1" s="49" t="s">
        <v>3036</v>
      </c>
      <c r="J1" s="23" t="s">
        <v>3037</v>
      </c>
    </row>
    <row r="2" spans="1:10" x14ac:dyDescent="0.25">
      <c r="B2" t="s">
        <v>41</v>
      </c>
      <c r="F2" s="25">
        <v>1</v>
      </c>
      <c r="G2" t="s">
        <v>3038</v>
      </c>
      <c r="H2" t="s">
        <v>3039</v>
      </c>
      <c r="J2" t="str">
        <f t="shared" ref="J2:J7" si="0">CONCATENATE("INSERT INTO s_tran_spl_type_m (tran_spl_type_id,tran_spl_type_name,tran_spl_type_code) VALUES (",F2&amp;",'"&amp;G2&amp;"','"&amp;H2&amp;"');")</f>
        <v>INSERT INTO s_tran_spl_type_m (tran_spl_type_id,tran_spl_type_name,tran_spl_type_code) VALUES (1,'Account Closing','ACCTCLOSING');</v>
      </c>
    </row>
    <row r="3" spans="1:10" x14ac:dyDescent="0.25">
      <c r="A3" s="2" t="s">
        <v>44</v>
      </c>
      <c r="F3" s="25">
        <v>2</v>
      </c>
      <c r="G3" t="s">
        <v>2927</v>
      </c>
      <c r="H3" t="s">
        <v>3040</v>
      </c>
      <c r="J3" t="str">
        <f t="shared" si="0"/>
        <v>INSERT INTO s_tran_spl_type_m (tran_spl_type_id,tran_spl_type_name,tran_spl_type_code) VALUES (2,'TDS Reversal','TDSREVERSAL');</v>
      </c>
    </row>
    <row r="4" spans="1:10" x14ac:dyDescent="0.25">
      <c r="F4" s="25">
        <v>3</v>
      </c>
      <c r="G4" t="s">
        <v>3041</v>
      </c>
      <c r="H4" t="s">
        <v>3042</v>
      </c>
      <c r="J4" t="str">
        <f t="shared" si="0"/>
        <v>INSERT INTO s_tran_spl_type_m (tran_spl_type_id,tran_spl_type_name,tran_spl_type_code) VALUES (3,'NPA Accounts Marking','NPAMARKING');</v>
      </c>
    </row>
    <row r="5" spans="1:10" x14ac:dyDescent="0.25">
      <c r="F5" s="25">
        <v>4</v>
      </c>
      <c r="G5" t="s">
        <v>3043</v>
      </c>
      <c r="H5" t="s">
        <v>3044</v>
      </c>
      <c r="J5" t="str">
        <f t="shared" si="0"/>
        <v>INSERT INTO s_tran_spl_type_m (tran_spl_type_id,tran_spl_type_name,tran_spl_type_code) VALUES (4,'GST Bills','GSTBILL');</v>
      </c>
    </row>
    <row r="6" spans="1:10" x14ac:dyDescent="0.25">
      <c r="F6" s="25">
        <v>5</v>
      </c>
      <c r="G6" t="s">
        <v>3045</v>
      </c>
      <c r="H6" t="s">
        <v>3046</v>
      </c>
      <c r="J6" t="str">
        <f t="shared" si="0"/>
        <v>INSERT INTO s_tran_spl_type_m (tran_spl_type_id,tran_spl_type_name,tran_spl_type_code) VALUES (5,'Transaction Template/Order','TRANTEMPLATEORDER');</v>
      </c>
    </row>
    <row r="7" spans="1:10" x14ac:dyDescent="0.25">
      <c r="F7" s="25">
        <v>6</v>
      </c>
      <c r="G7" t="s">
        <v>3047</v>
      </c>
      <c r="H7" t="s">
        <v>3048</v>
      </c>
      <c r="J7" t="str">
        <f t="shared" si="0"/>
        <v>INSERT INTO s_tran_spl_type_m (tran_spl_type_id,tran_spl_type_name,tran_spl_type_code) VALUES (6,'Profit and Loss Initialization','PROFITLOSSINIT');</v>
      </c>
    </row>
  </sheetData>
  <hyperlinks>
    <hyperlink ref="A3" location="table_list!A1" display="table_list!A1" xr:uid="{00000000-0004-0000-13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3"/>
  <sheetViews>
    <sheetView topLeftCell="D1" zoomScale="90" zoomScaleNormal="90" workbookViewId="0">
      <pane ySplit="1" topLeftCell="A2" activePane="bottomLeft" state="frozen"/>
      <selection activeCell="B1" sqref="B1"/>
      <selection pane="bottomLeft" activeCell="K3" sqref="K3"/>
    </sheetView>
  </sheetViews>
  <sheetFormatPr defaultColWidth="8.5703125" defaultRowHeight="15" x14ac:dyDescent="0.25"/>
  <cols>
    <col min="1" max="1" width="11.28515625" customWidth="1"/>
    <col min="8" max="14" width="20.7109375" customWidth="1"/>
    <col min="15" max="15" width="19.5703125" bestFit="1" customWidth="1"/>
  </cols>
  <sheetData>
    <row r="1" spans="1:16" x14ac:dyDescent="0.25">
      <c r="H1" s="23" t="s">
        <v>3049</v>
      </c>
      <c r="I1" s="23" t="s">
        <v>3050</v>
      </c>
      <c r="J1" s="23" t="s">
        <v>3051</v>
      </c>
      <c r="K1" s="23" t="s">
        <v>3052</v>
      </c>
      <c r="L1" s="23" t="s">
        <v>3053</v>
      </c>
      <c r="M1" s="23" t="s">
        <v>3054</v>
      </c>
      <c r="N1" s="23" t="s">
        <v>3055</v>
      </c>
      <c r="O1" s="23" t="s">
        <v>2978</v>
      </c>
      <c r="P1" s="23" t="s">
        <v>3056</v>
      </c>
    </row>
    <row r="2" spans="1:16" ht="14.45" customHeight="1" x14ac:dyDescent="0.25">
      <c r="A2" s="116" t="s">
        <v>3057</v>
      </c>
      <c r="B2" s="116"/>
      <c r="C2" s="116"/>
      <c r="D2" s="116"/>
      <c r="E2" s="116"/>
      <c r="H2" s="23" t="s">
        <v>3049</v>
      </c>
      <c r="I2" s="23" t="s">
        <v>3050</v>
      </c>
      <c r="J2" s="23" t="s">
        <v>3051</v>
      </c>
      <c r="K2" s="23" t="s">
        <v>3052</v>
      </c>
      <c r="L2" s="23" t="s">
        <v>3053</v>
      </c>
      <c r="M2" s="23" t="s">
        <v>3054</v>
      </c>
      <c r="N2" s="23" t="s">
        <v>3055</v>
      </c>
      <c r="O2" s="23" t="s">
        <v>2978</v>
      </c>
      <c r="P2" s="23" t="s">
        <v>3056</v>
      </c>
    </row>
    <row r="3" spans="1:16" x14ac:dyDescent="0.25">
      <c r="A3" s="116"/>
      <c r="B3" s="116"/>
      <c r="C3" s="116"/>
      <c r="D3" s="116"/>
      <c r="E3" s="116"/>
      <c r="H3">
        <v>1</v>
      </c>
      <c r="I3" t="s">
        <v>3058</v>
      </c>
      <c r="J3">
        <v>3</v>
      </c>
      <c r="K3">
        <v>4</v>
      </c>
      <c r="L3" s="59">
        <v>2029</v>
      </c>
      <c r="M3" s="60">
        <v>1023</v>
      </c>
      <c r="N3" t="s">
        <v>3059</v>
      </c>
      <c r="O3">
        <v>1</v>
      </c>
      <c r="P3" t="str">
        <f>CONCATENATE("INSERT INTO s_arrear_type_m (arrear_type_id,arrear_type_name,org_balance_type_id,res_balance_type_id,org_tran_type_id,res_tran_type_id,arrear_type_code,recovery_pref_order) VALUES (",H3&amp;",'"&amp;I3&amp;"',"&amp;J3&amp;","&amp;K3&amp;","&amp;L3&amp;","&amp;M3&amp;",'"&amp;N3&amp;"',"&amp;O3&amp;" );")</f>
        <v>INSERT INTO s_arrear_type_m (arrear_type_id,arrear_type_name,org_balance_type_id,res_balance_type_id,org_tran_type_id,res_tran_type_id,arrear_type_code,recovery_pref_order) VALUES (1,'Charge Balance',3,4,2029,1023,'CH',1 );</v>
      </c>
    </row>
    <row r="4" spans="1:16" x14ac:dyDescent="0.25">
      <c r="A4" s="116"/>
      <c r="B4" s="116"/>
      <c r="C4" s="116"/>
      <c r="D4" s="116"/>
      <c r="E4" s="116"/>
      <c r="H4">
        <v>2</v>
      </c>
      <c r="I4" t="s">
        <v>3060</v>
      </c>
      <c r="J4">
        <v>5</v>
      </c>
      <c r="K4">
        <v>6</v>
      </c>
      <c r="L4">
        <v>0</v>
      </c>
      <c r="M4">
        <v>0</v>
      </c>
      <c r="N4" t="s">
        <v>3061</v>
      </c>
      <c r="O4">
        <v>2</v>
      </c>
      <c r="P4" t="str">
        <f t="shared" ref="P4:P8" si="0">CONCATENATE("INSERT INTO s_arrear_type_m (arrear_type_id,arrear_type_name,org_balance_type_id,res_balance_type_id,org_tran_type_id,res_tran_type_id,arrear_type_code,recovery_pref_order) VALUES (",H4&amp;",'"&amp;I4&amp;"',"&amp;J4&amp;","&amp;K4&amp;","&amp;L4&amp;","&amp;M4&amp;",'"&amp;N4&amp;"',"&amp;O4&amp;" );")</f>
        <v>INSERT INTO s_arrear_type_m (arrear_type_id,arrear_type_name,org_balance_type_id,res_balance_type_id,org_tran_type_id,res_tran_type_id,arrear_type_code,recovery_pref_order) VALUES (2,'Interest Balance',5,6,0,0,'INT',2 );</v>
      </c>
    </row>
    <row r="5" spans="1:16" x14ac:dyDescent="0.25">
      <c r="A5" s="116"/>
      <c r="B5" s="116"/>
      <c r="C5" s="116"/>
      <c r="D5" s="116"/>
      <c r="E5" s="116"/>
      <c r="H5">
        <v>3</v>
      </c>
      <c r="I5" t="s">
        <v>3062</v>
      </c>
      <c r="J5">
        <v>7</v>
      </c>
      <c r="K5">
        <v>8</v>
      </c>
      <c r="L5" s="60">
        <v>2028</v>
      </c>
      <c r="M5" s="60">
        <v>1022</v>
      </c>
      <c r="N5" t="s">
        <v>3063</v>
      </c>
      <c r="O5">
        <v>3</v>
      </c>
      <c r="P5" t="str">
        <f t="shared" si="0"/>
        <v>INSERT INTO s_arrear_type_m (arrear_type_id,arrear_type_name,org_balance_type_id,res_balance_type_id,org_tran_type_id,res_tran_type_id,arrear_type_code,recovery_pref_order) VALUES (3,'NPA charge Balance',7,8,2028,1022,'NPA_CH',3 );</v>
      </c>
    </row>
    <row r="6" spans="1:16" x14ac:dyDescent="0.25">
      <c r="A6" s="116"/>
      <c r="B6" s="116"/>
      <c r="C6" s="116"/>
      <c r="D6" s="116"/>
      <c r="E6" s="116"/>
      <c r="H6">
        <v>4</v>
      </c>
      <c r="I6" t="s">
        <v>3064</v>
      </c>
      <c r="J6">
        <v>9</v>
      </c>
      <c r="K6">
        <v>10</v>
      </c>
      <c r="L6" s="59">
        <v>2027</v>
      </c>
      <c r="M6" s="60">
        <v>1021</v>
      </c>
      <c r="N6" t="s">
        <v>3031</v>
      </c>
      <c r="O6">
        <v>4</v>
      </c>
      <c r="P6" t="str">
        <f t="shared" si="0"/>
        <v>INSERT INTO s_arrear_type_m (arrear_type_id,arrear_type_name,org_balance_type_id,res_balance_type_id,org_tran_type_id,res_tran_type_id,arrear_type_code,recovery_pref_order) VALUES (4,'NPA Penal Balance',9,10,2027,1021,'NPA_PENAL',4 );</v>
      </c>
    </row>
    <row r="7" spans="1:16" x14ac:dyDescent="0.25">
      <c r="A7" s="116"/>
      <c r="B7" s="116"/>
      <c r="C7" s="116"/>
      <c r="D7" s="116"/>
      <c r="E7" s="116"/>
      <c r="H7">
        <v>5</v>
      </c>
      <c r="I7" t="s">
        <v>3065</v>
      </c>
      <c r="J7">
        <v>11</v>
      </c>
      <c r="K7">
        <v>12</v>
      </c>
      <c r="L7" s="59">
        <v>2025</v>
      </c>
      <c r="M7" s="61">
        <v>1020</v>
      </c>
      <c r="N7" t="s">
        <v>3066</v>
      </c>
      <c r="O7">
        <v>5</v>
      </c>
      <c r="P7" t="str">
        <f t="shared" si="0"/>
        <v>INSERT INTO s_arrear_type_m (arrear_type_id,arrear_type_name,org_balance_type_id,res_balance_type_id,org_tran_type_id,res_tran_type_id,arrear_type_code,recovery_pref_order) VALUES (5,'NPA interest Balance',11,12,2025,1020,'NPA_INT',5 );</v>
      </c>
    </row>
    <row r="8" spans="1:16" x14ac:dyDescent="0.25">
      <c r="A8" s="116"/>
      <c r="B8" s="116"/>
      <c r="C8" s="116"/>
      <c r="D8" s="116"/>
      <c r="E8" s="116"/>
      <c r="H8">
        <v>6</v>
      </c>
      <c r="I8" t="s">
        <v>3067</v>
      </c>
      <c r="J8">
        <v>0</v>
      </c>
      <c r="K8">
        <v>0</v>
      </c>
      <c r="L8" s="62">
        <v>0</v>
      </c>
      <c r="M8" s="63">
        <v>0</v>
      </c>
      <c r="N8" t="s">
        <v>3068</v>
      </c>
      <c r="O8">
        <v>6</v>
      </c>
      <c r="P8" t="str">
        <f t="shared" si="0"/>
        <v>INSERT INTO s_arrear_type_m (arrear_type_id,arrear_type_name,org_balance_type_id,res_balance_type_id,org_tran_type_id,res_tran_type_id,arrear_type_code,recovery_pref_order) VALUES (6,'Principal Balance',0,0,0,0,'PRIN_BAL',6 );</v>
      </c>
    </row>
    <row r="9" spans="1:16" x14ac:dyDescent="0.25">
      <c r="A9" s="116"/>
      <c r="B9" s="116"/>
      <c r="C9" s="116"/>
      <c r="D9" s="116"/>
      <c r="E9" s="116"/>
    </row>
    <row r="10" spans="1:16" x14ac:dyDescent="0.25">
      <c r="A10" s="116"/>
      <c r="B10" s="116"/>
      <c r="C10" s="116"/>
      <c r="D10" s="116"/>
      <c r="E10" s="116"/>
    </row>
    <row r="11" spans="1:16" x14ac:dyDescent="0.25">
      <c r="A11" s="116"/>
      <c r="B11" s="116"/>
      <c r="C11" s="116"/>
      <c r="D11" s="116"/>
      <c r="E11" s="116"/>
    </row>
    <row r="13" spans="1:16" x14ac:dyDescent="0.25">
      <c r="A13" s="2" t="s">
        <v>44</v>
      </c>
    </row>
  </sheetData>
  <mergeCells count="1">
    <mergeCell ref="A2:E11"/>
  </mergeCells>
  <hyperlinks>
    <hyperlink ref="A13" location="table_list!A1" display="table_list!A1" xr:uid="{4EE846E2-CB62-4A98-84F4-8C60AFD318C1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9"/>
  <sheetViews>
    <sheetView zoomScale="90" zoomScaleNormal="90" workbookViewId="0">
      <pane ySplit="1" topLeftCell="A2" activePane="bottomLeft" state="frozen"/>
      <selection pane="bottomLeft" activeCell="D13" sqref="D13"/>
    </sheetView>
  </sheetViews>
  <sheetFormatPr defaultColWidth="8.5703125" defaultRowHeight="15" x14ac:dyDescent="0.25"/>
  <cols>
    <col min="1" max="1" width="15.42578125" customWidth="1"/>
    <col min="2" max="2" width="20.28515625" customWidth="1"/>
    <col min="3" max="3" width="15.28515625" customWidth="1"/>
    <col min="4" max="4" width="31.7109375" customWidth="1"/>
    <col min="5" max="6" width="15.7109375" customWidth="1"/>
    <col min="7" max="7" width="21.5703125" customWidth="1"/>
    <col min="8" max="11" width="15.7109375" customWidth="1"/>
  </cols>
  <sheetData>
    <row r="1" spans="1:13" x14ac:dyDescent="0.25">
      <c r="E1" s="49" t="s">
        <v>3049</v>
      </c>
      <c r="F1" s="49" t="s">
        <v>2928</v>
      </c>
      <c r="G1" s="49" t="s">
        <v>3069</v>
      </c>
      <c r="H1" s="49" t="s">
        <v>2306</v>
      </c>
      <c r="I1" s="49" t="s">
        <v>2112</v>
      </c>
      <c r="J1" s="49" t="s">
        <v>2914</v>
      </c>
      <c r="K1" s="49" t="s">
        <v>3070</v>
      </c>
      <c r="M1" s="50" t="s">
        <v>3071</v>
      </c>
    </row>
    <row r="2" spans="1:13" x14ac:dyDescent="0.25">
      <c r="A2" t="s">
        <v>3072</v>
      </c>
      <c r="B2" t="s">
        <v>3073</v>
      </c>
      <c r="D2" s="52"/>
      <c r="E2">
        <v>1</v>
      </c>
      <c r="F2">
        <v>2</v>
      </c>
    </row>
    <row r="3" spans="1:13" x14ac:dyDescent="0.25">
      <c r="A3" t="s">
        <v>3074</v>
      </c>
      <c r="B3" t="s">
        <v>3073</v>
      </c>
      <c r="E3">
        <v>2</v>
      </c>
      <c r="F3">
        <v>2</v>
      </c>
      <c r="G3" t="s">
        <v>3075</v>
      </c>
      <c r="H3">
        <v>5</v>
      </c>
      <c r="I3">
        <v>4</v>
      </c>
      <c r="J3">
        <v>0</v>
      </c>
      <c r="K3">
        <v>0</v>
      </c>
      <c r="M3" t="str">
        <f>CONCATENATE("INSERT INTO s_arrear_tran_model_d (arrear_type_id,tran_mode_id,arrear_tran_type,acct_ref_type_id,tran_type_id,narration,ta_order_seq) VALUES (",E3&amp;","&amp;F3&amp;",'"&amp;G3&amp;"',"&amp;H3&amp;","&amp;I3&amp;",'"&amp;J3&amp;"',"&amp;K3&amp;");")</f>
        <v>INSERT INTO s_arrear_tran_model_d (arrear_type_id,tran_mode_id,arrear_tran_type,acct_ref_type_id,tran_type_id,narration,ta_order_seq) VALUES (2,2,'1_Charge_Balance',5,4,'0',0);</v>
      </c>
    </row>
    <row r="5" spans="1:13" x14ac:dyDescent="0.25">
      <c r="C5" s="23" t="s">
        <v>3049</v>
      </c>
      <c r="D5" s="23" t="s">
        <v>3050</v>
      </c>
      <c r="E5">
        <v>3</v>
      </c>
      <c r="F5">
        <v>2</v>
      </c>
    </row>
    <row r="6" spans="1:13" x14ac:dyDescent="0.25">
      <c r="C6" s="4">
        <v>1</v>
      </c>
      <c r="D6" s="4" t="s">
        <v>3058</v>
      </c>
      <c r="E6">
        <v>4</v>
      </c>
      <c r="F6">
        <v>2</v>
      </c>
      <c r="G6" t="s">
        <v>3076</v>
      </c>
      <c r="H6">
        <v>17</v>
      </c>
      <c r="I6">
        <v>4</v>
      </c>
      <c r="J6">
        <v>0</v>
      </c>
      <c r="K6">
        <v>0</v>
      </c>
      <c r="M6" t="str">
        <f>CONCATENATE("INSERT INTO s_arrear_tran_model_d (arrear_type_id,tran_mode_id,arrear_tran_type,acct_ref_type_id,tran_type_id,narration,ta_order_seq) VALUES (",E6&amp;","&amp;F6&amp;",'"&amp;G6&amp;"',"&amp;H6&amp;","&amp;I6&amp;",'"&amp;J6&amp;"',"&amp;K6&amp;");")</f>
        <v>INSERT INTO s_arrear_tran_model_d (arrear_type_id,tran_mode_id,arrear_tran_type,acct_ref_type_id,tran_type_id,narration,ta_order_seq) VALUES (4,2,'4_NPA_Penal_Balance',17,4,'0',0);</v>
      </c>
    </row>
    <row r="7" spans="1:13" x14ac:dyDescent="0.25">
      <c r="C7">
        <v>2</v>
      </c>
      <c r="D7" t="s">
        <v>3060</v>
      </c>
      <c r="E7">
        <v>4</v>
      </c>
      <c r="F7">
        <v>2</v>
      </c>
      <c r="G7" t="s">
        <v>3076</v>
      </c>
      <c r="H7">
        <v>1</v>
      </c>
      <c r="I7">
        <v>3</v>
      </c>
      <c r="J7">
        <v>0</v>
      </c>
      <c r="K7">
        <v>0</v>
      </c>
      <c r="M7" t="str">
        <f>CONCATENATE("INSERT INTO s_arrear_tran_model_d (arrear_type_id,tran_mode_id,arrear_tran_type,acct_ref_type_id,tran_type_id,narration,ta_order_seq) VALUES (",E7&amp;","&amp;F7&amp;",'"&amp;G7&amp;"',"&amp;H7&amp;","&amp;I7&amp;",'"&amp;J7&amp;"',"&amp;K7&amp;");")</f>
        <v>INSERT INTO s_arrear_tran_model_d (arrear_type_id,tran_mode_id,arrear_tran_type,acct_ref_type_id,tran_type_id,narration,ta_order_seq) VALUES (4,2,'4_NPA_Penal_Balance',1,3,'0',0);</v>
      </c>
    </row>
    <row r="8" spans="1:13" x14ac:dyDescent="0.25">
      <c r="C8" s="4">
        <v>3</v>
      </c>
      <c r="D8" s="4" t="s">
        <v>3062</v>
      </c>
      <c r="E8">
        <v>4</v>
      </c>
      <c r="F8">
        <v>2</v>
      </c>
      <c r="G8" t="s">
        <v>3076</v>
      </c>
      <c r="H8">
        <v>6</v>
      </c>
      <c r="I8">
        <v>4</v>
      </c>
      <c r="J8">
        <v>0</v>
      </c>
      <c r="K8">
        <v>0</v>
      </c>
      <c r="M8" t="str">
        <f>CONCATENATE("INSERT INTO s_arrear_tran_model_d (arrear_type_id,tran_mode_id,arrear_tran_type,acct_ref_type_id,tran_type_id,narration,ta_order_seq) VALUES (",E8&amp;","&amp;F8&amp;",'"&amp;G8&amp;"',"&amp;H8&amp;","&amp;I8&amp;",'"&amp;J8&amp;"',"&amp;K8&amp;");")</f>
        <v>INSERT INTO s_arrear_tran_model_d (arrear_type_id,tran_mode_id,arrear_tran_type,acct_ref_type_id,tran_type_id,narration,ta_order_seq) VALUES (4,2,'4_NPA_Penal_Balance',6,4,'0',0);</v>
      </c>
    </row>
    <row r="9" spans="1:13" x14ac:dyDescent="0.25">
      <c r="A9" t="s">
        <v>3077</v>
      </c>
      <c r="B9" t="s">
        <v>3078</v>
      </c>
      <c r="C9">
        <v>4</v>
      </c>
      <c r="D9" t="s">
        <v>3064</v>
      </c>
    </row>
    <row r="10" spans="1:13" x14ac:dyDescent="0.25">
      <c r="A10" t="s">
        <v>3079</v>
      </c>
      <c r="B10" t="s">
        <v>3073</v>
      </c>
      <c r="C10">
        <v>5</v>
      </c>
      <c r="D10" t="s">
        <v>3065</v>
      </c>
    </row>
    <row r="11" spans="1:13" x14ac:dyDescent="0.25">
      <c r="A11" t="s">
        <v>3080</v>
      </c>
      <c r="B11" t="s">
        <v>3073</v>
      </c>
      <c r="C11">
        <v>6</v>
      </c>
      <c r="D11" t="s">
        <v>3067</v>
      </c>
      <c r="E11">
        <v>5</v>
      </c>
      <c r="F11">
        <v>2</v>
      </c>
      <c r="G11" t="s">
        <v>3081</v>
      </c>
      <c r="H11">
        <v>17</v>
      </c>
      <c r="I11">
        <v>4</v>
      </c>
      <c r="J11">
        <v>0</v>
      </c>
      <c r="K11">
        <v>0</v>
      </c>
      <c r="M11" t="str">
        <f>CONCATENATE("INSERT INTO s_arrear_tran_model_d (arrear_type_id,tran_mode_id,arrear_tran_type,acct_ref_type_id,tran_type_id,narration,ta_order_seq) VALUES (",E11&amp;","&amp;F11&amp;",'"&amp;G11&amp;"',"&amp;H11&amp;","&amp;I11&amp;",'"&amp;J11&amp;"',"&amp;K11&amp;");")</f>
        <v>INSERT INTO s_arrear_tran_model_d (arrear_type_id,tran_mode_id,arrear_tran_type,acct_ref_type_id,tran_type_id,narration,ta_order_seq) VALUES (5,2,'5_NPA_Interest_Balance',17,4,'0',0);</v>
      </c>
    </row>
    <row r="12" spans="1:13" x14ac:dyDescent="0.25">
      <c r="A12" t="s">
        <v>3082</v>
      </c>
      <c r="B12" t="s">
        <v>3083</v>
      </c>
      <c r="E12">
        <v>5</v>
      </c>
      <c r="F12">
        <v>2</v>
      </c>
      <c r="G12" t="s">
        <v>3081</v>
      </c>
      <c r="H12">
        <v>1</v>
      </c>
      <c r="I12">
        <v>3</v>
      </c>
      <c r="J12">
        <v>0</v>
      </c>
      <c r="K12">
        <v>0</v>
      </c>
      <c r="M12" t="str">
        <f>CONCATENATE("INSERT INTO s_arrear_tran_model_d (arrear_type_id,tran_mode_id,arrear_tran_type,acct_ref_type_id,tran_type_id,narration,ta_order_seq) VALUES (",E12&amp;","&amp;F12&amp;",'"&amp;G12&amp;"',"&amp;H12&amp;","&amp;I12&amp;",'"&amp;J12&amp;"',"&amp;K12&amp;");")</f>
        <v>INSERT INTO s_arrear_tran_model_d (arrear_type_id,tran_mode_id,arrear_tran_type,acct_ref_type_id,tran_type_id,narration,ta_order_seq) VALUES (5,2,'5_NPA_Interest_Balance',1,3,'0',0);</v>
      </c>
    </row>
    <row r="13" spans="1:13" x14ac:dyDescent="0.25">
      <c r="A13" t="s">
        <v>3084</v>
      </c>
      <c r="B13" t="s">
        <v>3085</v>
      </c>
      <c r="E13">
        <v>5</v>
      </c>
      <c r="F13">
        <v>2</v>
      </c>
      <c r="G13" t="s">
        <v>3081</v>
      </c>
      <c r="H13">
        <v>6</v>
      </c>
      <c r="I13">
        <v>4</v>
      </c>
      <c r="J13">
        <v>0</v>
      </c>
      <c r="K13">
        <v>0</v>
      </c>
      <c r="M13" t="str">
        <f>CONCATENATE("INSERT INTO s_arrear_tran_model_d (arrear_type_id,tran_mode_id,arrear_tran_type,acct_ref_type_id,tran_type_id,narration,ta_order_seq) VALUES (",E13&amp;","&amp;F13&amp;",'"&amp;G13&amp;"',"&amp;H13&amp;","&amp;I13&amp;",'"&amp;J13&amp;"',"&amp;K13&amp;");")</f>
        <v>INSERT INTO s_arrear_tran_model_d (arrear_type_id,tran_mode_id,arrear_tran_type,acct_ref_type_id,tran_type_id,narration,ta_order_seq) VALUES (5,2,'5_NPA_Interest_Balance',6,4,'0',0);</v>
      </c>
    </row>
    <row r="15" spans="1:13" x14ac:dyDescent="0.25">
      <c r="A15" s="2" t="s">
        <v>44</v>
      </c>
    </row>
    <row r="19" spans="2:8" x14ac:dyDescent="0.25">
      <c r="B19" s="21" t="s">
        <v>2768</v>
      </c>
      <c r="C19" s="15" t="s">
        <v>2306</v>
      </c>
      <c r="D19" s="15" t="s">
        <v>3086</v>
      </c>
    </row>
    <row r="20" spans="2:8" x14ac:dyDescent="0.25">
      <c r="B20" t="s">
        <v>2793</v>
      </c>
      <c r="C20">
        <v>104</v>
      </c>
      <c r="D20" t="s">
        <v>2930</v>
      </c>
      <c r="F20" t="s">
        <v>2793</v>
      </c>
      <c r="G20">
        <v>4</v>
      </c>
      <c r="H20" t="s">
        <v>2930</v>
      </c>
    </row>
    <row r="21" spans="2:8" x14ac:dyDescent="0.25">
      <c r="B21" t="s">
        <v>2790</v>
      </c>
      <c r="C21">
        <v>105</v>
      </c>
      <c r="D21" t="s">
        <v>2931</v>
      </c>
      <c r="F21" t="s">
        <v>2790</v>
      </c>
      <c r="G21">
        <v>5</v>
      </c>
      <c r="H21" t="s">
        <v>2931</v>
      </c>
    </row>
    <row r="22" spans="2:8" x14ac:dyDescent="0.25">
      <c r="B22" t="s">
        <v>2789</v>
      </c>
      <c r="C22">
        <v>106</v>
      </c>
      <c r="D22" t="s">
        <v>2932</v>
      </c>
      <c r="F22" t="s">
        <v>2789</v>
      </c>
      <c r="G22">
        <v>6</v>
      </c>
      <c r="H22" t="s">
        <v>2932</v>
      </c>
    </row>
    <row r="23" spans="2:8" x14ac:dyDescent="0.25">
      <c r="B23" t="s">
        <v>2791</v>
      </c>
      <c r="C23">
        <v>117</v>
      </c>
      <c r="D23" t="s">
        <v>2933</v>
      </c>
      <c r="F23" t="s">
        <v>2791</v>
      </c>
      <c r="G23">
        <v>17</v>
      </c>
      <c r="H23" t="s">
        <v>2933</v>
      </c>
    </row>
    <row r="24" spans="2:8" x14ac:dyDescent="0.25">
      <c r="B24" t="s">
        <v>2792</v>
      </c>
      <c r="C24">
        <v>101</v>
      </c>
      <c r="D24" t="s">
        <v>2929</v>
      </c>
      <c r="F24" t="s">
        <v>2792</v>
      </c>
      <c r="G24">
        <v>1</v>
      </c>
      <c r="H24" t="s">
        <v>2929</v>
      </c>
    </row>
    <row r="30" spans="2:8" x14ac:dyDescent="0.25">
      <c r="B30" s="34" t="s">
        <v>2112</v>
      </c>
      <c r="C30" s="34" t="s">
        <v>2915</v>
      </c>
      <c r="D30" s="34" t="s">
        <v>2916</v>
      </c>
      <c r="E30" s="34" t="s">
        <v>2917</v>
      </c>
    </row>
    <row r="31" spans="2:8" x14ac:dyDescent="0.25">
      <c r="B31" s="26"/>
      <c r="C31" s="26"/>
      <c r="D31" s="26"/>
      <c r="E31" s="26"/>
    </row>
    <row r="32" spans="2:8" x14ac:dyDescent="0.25">
      <c r="B32" s="25">
        <v>1</v>
      </c>
      <c r="C32" s="25" t="s">
        <v>66</v>
      </c>
      <c r="D32" s="26" t="s">
        <v>2919</v>
      </c>
      <c r="E32" s="25" t="s">
        <v>478</v>
      </c>
    </row>
    <row r="33" spans="2:5" x14ac:dyDescent="0.25">
      <c r="B33" s="35">
        <v>2</v>
      </c>
      <c r="C33" s="25" t="s">
        <v>68</v>
      </c>
      <c r="D33" s="26" t="s">
        <v>2920</v>
      </c>
      <c r="E33" s="25" t="s">
        <v>482</v>
      </c>
    </row>
    <row r="34" spans="2:5" x14ac:dyDescent="0.25">
      <c r="B34" s="35">
        <v>3</v>
      </c>
      <c r="C34" s="25" t="s">
        <v>70</v>
      </c>
      <c r="D34" s="26" t="s">
        <v>2921</v>
      </c>
      <c r="E34" s="25" t="s">
        <v>482</v>
      </c>
    </row>
    <row r="35" spans="2:5" x14ac:dyDescent="0.25">
      <c r="B35" s="35">
        <v>4</v>
      </c>
      <c r="C35" s="25" t="s">
        <v>72</v>
      </c>
      <c r="D35" s="26" t="s">
        <v>2922</v>
      </c>
      <c r="E35" s="25" t="s">
        <v>478</v>
      </c>
    </row>
    <row r="36" spans="2:5" x14ac:dyDescent="0.25">
      <c r="B36" s="35">
        <v>5</v>
      </c>
      <c r="C36" s="25" t="s">
        <v>82</v>
      </c>
      <c r="D36" s="26" t="s">
        <v>2923</v>
      </c>
      <c r="E36" s="25" t="s">
        <v>482</v>
      </c>
    </row>
    <row r="37" spans="2:5" x14ac:dyDescent="0.25">
      <c r="B37" s="35">
        <v>6</v>
      </c>
      <c r="C37" s="25" t="s">
        <v>86</v>
      </c>
      <c r="D37" s="26" t="s">
        <v>2924</v>
      </c>
      <c r="E37" s="25" t="s">
        <v>478</v>
      </c>
    </row>
    <row r="38" spans="2:5" x14ac:dyDescent="0.25">
      <c r="B38" s="35">
        <v>7</v>
      </c>
      <c r="C38" s="25" t="s">
        <v>88</v>
      </c>
      <c r="D38" s="26" t="s">
        <v>2925</v>
      </c>
      <c r="E38" s="25" t="s">
        <v>478</v>
      </c>
    </row>
    <row r="39" spans="2:5" x14ac:dyDescent="0.25">
      <c r="B39" s="35">
        <v>8</v>
      </c>
      <c r="C39" s="25" t="s">
        <v>84</v>
      </c>
      <c r="D39" s="26" t="s">
        <v>2926</v>
      </c>
      <c r="E39" s="25" t="s">
        <v>482</v>
      </c>
    </row>
  </sheetData>
  <hyperlinks>
    <hyperlink ref="A15" location="table_list!A1" display="table_list!A1" xr:uid="{00000000-0004-0000-15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6"/>
  <sheetViews>
    <sheetView topLeftCell="A2" zoomScale="90" zoomScaleNormal="90" workbookViewId="0">
      <selection activeCell="H6" sqref="H6"/>
    </sheetView>
  </sheetViews>
  <sheetFormatPr defaultColWidth="8.5703125" defaultRowHeight="15" x14ac:dyDescent="0.25"/>
  <cols>
    <col min="1" max="1" width="38.85546875" customWidth="1"/>
    <col min="7" max="7" width="17.140625" customWidth="1"/>
    <col min="8" max="8" width="22.7109375" customWidth="1"/>
  </cols>
  <sheetData>
    <row r="2" spans="1:10" ht="49.9" customHeight="1" x14ac:dyDescent="0.25">
      <c r="A2" s="51" t="s">
        <v>3087</v>
      </c>
    </row>
    <row r="3" spans="1:10" x14ac:dyDescent="0.25">
      <c r="G3" s="23" t="s">
        <v>3088</v>
      </c>
      <c r="H3" s="23" t="s">
        <v>3089</v>
      </c>
      <c r="J3" s="23" t="s">
        <v>3090</v>
      </c>
    </row>
    <row r="4" spans="1:10" x14ac:dyDescent="0.25">
      <c r="G4">
        <v>0</v>
      </c>
      <c r="H4" t="s">
        <v>3091</v>
      </c>
      <c r="J4" t="str">
        <f>CONCATENATE("INSERT INTO s_rfc_column_m (rfc_column_id,rfc_column_name) VALUES (",G4&amp;",'"&amp;H4&amp;"');")</f>
        <v>INSERT INTO s_rfc_column_m (rfc_column_id,rfc_column_name) VALUES (0,'Normal');</v>
      </c>
    </row>
    <row r="5" spans="1:10" x14ac:dyDescent="0.25">
      <c r="G5">
        <v>1</v>
      </c>
      <c r="H5" t="s">
        <v>2904</v>
      </c>
      <c r="J5" t="str">
        <f>CONCATENATE("INSERT INTO s_rfc_column_m (rfc_column_id,rfc_column_name) VALUES (",G5&amp;",'"&amp;H5&amp;"');")</f>
        <v>INSERT INTO s_rfc_column_m (rfc_column_id,rfc_column_name) VALUES (1,'Loan');</v>
      </c>
    </row>
    <row r="6" spans="1:10" x14ac:dyDescent="0.25">
      <c r="G6">
        <v>2</v>
      </c>
      <c r="H6" t="s">
        <v>3092</v>
      </c>
      <c r="J6" t="str">
        <f>CONCATENATE("INSERT INTO s_rfc_column_m (rfc_column_id,rfc_column_name) VALUES (",G6&amp;",'"&amp;H6&amp;"');")</f>
        <v>INSERT INTO s_rfc_column_m (rfc_column_id,rfc_column_name) VALUES (2,'Cash/Credit Overdraft');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G17"/>
  <sheetViews>
    <sheetView zoomScale="90" zoomScaleNormal="90" workbookViewId="0">
      <selection activeCell="D15" sqref="D15"/>
    </sheetView>
  </sheetViews>
  <sheetFormatPr defaultColWidth="8.5703125" defaultRowHeight="15" x14ac:dyDescent="0.25"/>
  <cols>
    <col min="1" max="1" width="83.28515625" customWidth="1"/>
    <col min="3" max="3" width="15.140625" customWidth="1"/>
    <col min="4" max="4" width="32.7109375" customWidth="1"/>
    <col min="5" max="5" width="35.28515625" bestFit="1" customWidth="1"/>
  </cols>
  <sheetData>
    <row r="2" spans="1:7" ht="19.899999999999999" customHeight="1" x14ac:dyDescent="0.25">
      <c r="A2" s="36" t="s">
        <v>3093</v>
      </c>
    </row>
    <row r="3" spans="1:7" x14ac:dyDescent="0.25">
      <c r="C3" s="23" t="s">
        <v>3094</v>
      </c>
      <c r="D3" s="23" t="s">
        <v>3095</v>
      </c>
      <c r="E3" s="23" t="s">
        <v>3096</v>
      </c>
      <c r="G3" s="23" t="s">
        <v>3097</v>
      </c>
    </row>
    <row r="4" spans="1:7" x14ac:dyDescent="0.25">
      <c r="C4">
        <v>0</v>
      </c>
      <c r="D4" t="s">
        <v>3098</v>
      </c>
      <c r="E4" t="s">
        <v>3098</v>
      </c>
      <c r="G4" t="str">
        <f t="shared" ref="G4:G15" si="0">CONCATENATE("INSERT INTO s_rfc_acct_bal_sum_type_m (abs_type_id,abs_type_name,abs_type_data_desc) VALUES (",C4&amp;",'"&amp;D4&amp;"','"&amp;E4&amp;"');")</f>
        <v>INSERT INTO s_rfc_acct_bal_sum_type_m (abs_type_id,abs_type_name,abs_type_data_desc) VALUES (0,'GL Balance Only','GL Balance Only');</v>
      </c>
    </row>
    <row r="5" spans="1:7" x14ac:dyDescent="0.25">
      <c r="C5">
        <v>1</v>
      </c>
      <c r="D5" t="s">
        <v>3099</v>
      </c>
      <c r="E5" t="s">
        <v>3099</v>
      </c>
      <c r="G5" t="str">
        <f t="shared" si="0"/>
        <v>INSERT INTO s_rfc_acct_bal_sum_type_m (abs_type_id,abs_type_name,abs_type_data_desc) VALUES (1,'Maturity Less Than 12 Month ( 1 Year )','Maturity Less Than 12 Month ( 1 Year )');</v>
      </c>
    </row>
    <row r="6" spans="1:7" x14ac:dyDescent="0.25">
      <c r="C6">
        <v>2</v>
      </c>
      <c r="D6" t="s">
        <v>3100</v>
      </c>
      <c r="E6" t="s">
        <v>3100</v>
      </c>
      <c r="G6" t="str">
        <f t="shared" si="0"/>
        <v>INSERT INTO s_rfc_acct_bal_sum_type_m (abs_type_id,abs_type_name,abs_type_data_desc) VALUES (2,'Overdue Less Than 3 Months (1 Qtr )','Overdue Less Than 3 Months (1 Qtr )');</v>
      </c>
    </row>
    <row r="7" spans="1:7" x14ac:dyDescent="0.25">
      <c r="C7">
        <v>3</v>
      </c>
      <c r="D7" t="s">
        <v>3101</v>
      </c>
      <c r="E7" t="s">
        <v>3101</v>
      </c>
      <c r="G7" t="str">
        <f t="shared" si="0"/>
        <v>INSERT INTO s_rfc_acct_bal_sum_type_m (abs_type_id,abs_type_name,abs_type_data_desc) VALUES (3,'Average Minimum Balance','Average Minimum Balance');</v>
      </c>
    </row>
    <row r="8" spans="1:7" x14ac:dyDescent="0.25">
      <c r="C8">
        <v>4</v>
      </c>
      <c r="D8" t="s">
        <v>3102</v>
      </c>
      <c r="E8" t="s">
        <v>3102</v>
      </c>
      <c r="G8" t="str">
        <f t="shared" si="0"/>
        <v>INSERT INTO s_rfc_acct_bal_sum_type_m (abs_type_id,abs_type_name,abs_type_data_desc) VALUES (4,'Current Overdue','Current Overdue');</v>
      </c>
    </row>
    <row r="9" spans="1:7" x14ac:dyDescent="0.25">
      <c r="C9">
        <v>5</v>
      </c>
      <c r="D9" t="s">
        <v>3103</v>
      </c>
      <c r="E9" t="s">
        <v>3103</v>
      </c>
      <c r="G9" t="str">
        <f t="shared" si="0"/>
        <v>INSERT INTO s_rfc_acct_bal_sum_type_m (abs_type_id,abs_type_name,abs_type_data_desc) VALUES (5,'Overdue less than two months','Overdue less than two months');</v>
      </c>
    </row>
    <row r="10" spans="1:7" x14ac:dyDescent="0.25">
      <c r="C10">
        <v>6</v>
      </c>
      <c r="D10" t="s">
        <v>3104</v>
      </c>
      <c r="E10" t="s">
        <v>3104</v>
      </c>
      <c r="G10" t="str">
        <f t="shared" si="0"/>
        <v>INSERT INTO s_rfc_acct_bal_sum_type_m (abs_type_id,abs_type_name,abs_type_data_desc) VALUES (6,'NPA Less than 12 months','NPA Less than 12 months');</v>
      </c>
    </row>
    <row r="11" spans="1:7" x14ac:dyDescent="0.25">
      <c r="C11">
        <v>7</v>
      </c>
      <c r="D11" t="s">
        <v>3105</v>
      </c>
      <c r="E11" t="s">
        <v>3105</v>
      </c>
      <c r="G11" t="str">
        <f t="shared" si="0"/>
        <v>INSERT INTO s_rfc_acct_bal_sum_type_m (abs_type_id,abs_type_name,abs_type_data_desc) VALUES (7,'NPA 12 months and above','NPA 12 months and above');</v>
      </c>
    </row>
    <row r="12" spans="1:7" x14ac:dyDescent="0.25">
      <c r="C12">
        <v>9</v>
      </c>
      <c r="D12" t="s">
        <v>3106</v>
      </c>
      <c r="E12" t="s">
        <v>3106</v>
      </c>
      <c r="G12" t="str">
        <f t="shared" si="0"/>
        <v>INSERT INTO s_rfc_acct_bal_sum_type_m (abs_type_id,abs_type_name,abs_type_data_desc) VALUES (9,'GL Balance Greater than zero','GL Balance Greater than zero');</v>
      </c>
    </row>
    <row r="13" spans="1:7" x14ac:dyDescent="0.25">
      <c r="C13">
        <v>10</v>
      </c>
      <c r="D13" t="s">
        <v>3107</v>
      </c>
      <c r="E13" t="s">
        <v>3107</v>
      </c>
      <c r="G13" t="str">
        <f t="shared" si="0"/>
        <v>INSERT INTO s_rfc_acct_bal_sum_type_m (abs_type_id,abs_type_name,abs_type_data_desc) VALUES (10,'GL Balance less than zero','GL Balance less than zero');</v>
      </c>
    </row>
    <row r="14" spans="1:7" x14ac:dyDescent="0.25">
      <c r="C14">
        <v>11</v>
      </c>
      <c r="D14" t="s">
        <v>3108</v>
      </c>
      <c r="E14" t="s">
        <v>3108</v>
      </c>
      <c r="G14" t="str">
        <f t="shared" si="0"/>
        <v>INSERT INTO s_rfc_acct_bal_sum_type_m (abs_type_id,abs_type_name,abs_type_data_desc) VALUES (11,'GL Dr Balance Only','GL Dr Balance Only');</v>
      </c>
    </row>
    <row r="15" spans="1:7" x14ac:dyDescent="0.25">
      <c r="C15">
        <v>12</v>
      </c>
      <c r="D15" t="s">
        <v>3109</v>
      </c>
      <c r="E15" t="s">
        <v>3109</v>
      </c>
      <c r="G15" t="str">
        <f t="shared" si="0"/>
        <v>INSERT INTO s_rfc_acct_bal_sum_type_m (abs_type_id,abs_type_name,abs_type_data_desc) VALUES (12,'GL Cr Balance Only','GL Cr Balance Only');</v>
      </c>
    </row>
    <row r="17" spans="1:1" ht="60" x14ac:dyDescent="0.25">
      <c r="A17" s="36" t="s">
        <v>3110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2F6D-C337-4136-933D-382DB3F52338}">
  <dimension ref="D1:AC8"/>
  <sheetViews>
    <sheetView workbookViewId="0">
      <selection activeCell="D9" sqref="D9"/>
    </sheetView>
  </sheetViews>
  <sheetFormatPr defaultRowHeight="15" x14ac:dyDescent="0.25"/>
  <cols>
    <col min="4" max="4" width="20.7109375" customWidth="1"/>
    <col min="5" max="5" width="24.140625" customWidth="1"/>
    <col min="6" max="27" width="20.7109375" customWidth="1"/>
  </cols>
  <sheetData>
    <row r="1" spans="4:29" x14ac:dyDescent="0.25">
      <c r="D1" s="53" t="s">
        <v>3111</v>
      </c>
      <c r="E1" s="53" t="s">
        <v>3112</v>
      </c>
      <c r="F1" s="53" t="s">
        <v>891</v>
      </c>
      <c r="G1" s="53" t="s">
        <v>893</v>
      </c>
      <c r="H1" s="53" t="s">
        <v>895</v>
      </c>
      <c r="I1" s="53" t="s">
        <v>897</v>
      </c>
      <c r="J1" s="53" t="s">
        <v>899</v>
      </c>
      <c r="K1" s="53" t="s">
        <v>901</v>
      </c>
      <c r="L1" s="53" t="s">
        <v>903</v>
      </c>
      <c r="M1" s="53" t="s">
        <v>905</v>
      </c>
      <c r="N1" s="53" t="s">
        <v>907</v>
      </c>
      <c r="O1" s="53" t="s">
        <v>909</v>
      </c>
      <c r="P1" s="53" t="s">
        <v>911</v>
      </c>
      <c r="Q1" s="53" t="s">
        <v>913</v>
      </c>
      <c r="R1" s="53" t="s">
        <v>915</v>
      </c>
      <c r="S1" s="53" t="s">
        <v>917</v>
      </c>
      <c r="T1" s="53" t="s">
        <v>919</v>
      </c>
      <c r="U1" s="53" t="s">
        <v>921</v>
      </c>
      <c r="V1" s="53" t="s">
        <v>923</v>
      </c>
      <c r="W1" s="53" t="s">
        <v>925</v>
      </c>
      <c r="X1" s="53" t="s">
        <v>927</v>
      </c>
      <c r="Y1" s="53" t="s">
        <v>929</v>
      </c>
      <c r="Z1" s="53" t="s">
        <v>931</v>
      </c>
      <c r="AA1" s="53" t="s">
        <v>939</v>
      </c>
      <c r="AC1" s="53" t="s">
        <v>3113</v>
      </c>
    </row>
    <row r="2" spans="4:29" x14ac:dyDescent="0.25">
      <c r="D2">
        <v>1</v>
      </c>
      <c r="E2" t="s">
        <v>3114</v>
      </c>
      <c r="F2" t="s">
        <v>2777</v>
      </c>
      <c r="G2" t="s">
        <v>3115</v>
      </c>
      <c r="H2">
        <v>0</v>
      </c>
      <c r="I2">
        <v>0</v>
      </c>
      <c r="J2">
        <v>1</v>
      </c>
      <c r="K2">
        <v>0</v>
      </c>
      <c r="L2">
        <v>365</v>
      </c>
      <c r="M2">
        <v>100</v>
      </c>
      <c r="N2">
        <v>9999999999</v>
      </c>
      <c r="O2">
        <v>0</v>
      </c>
      <c r="P2">
        <v>15</v>
      </c>
      <c r="Q2">
        <v>10</v>
      </c>
      <c r="R2">
        <v>1</v>
      </c>
      <c r="S2">
        <v>1</v>
      </c>
      <c r="T2">
        <v>5</v>
      </c>
      <c r="U2">
        <v>1</v>
      </c>
      <c r="V2">
        <v>1</v>
      </c>
      <c r="X2">
        <v>15</v>
      </c>
      <c r="Y2">
        <v>1</v>
      </c>
      <c r="Z2">
        <v>0</v>
      </c>
      <c r="AA2" t="s">
        <v>482</v>
      </c>
      <c r="AC2" t="str">
        <f>CONCATENATE(" INSERT INTO s_gl_deposit_scheme_m  (gl_deposit_scheme_id,gl_deposit_scheme_name,interest_application_type,interest_type,is_maturity_factor,maturity_factor_multiply, interest_calc_period_months,is_discounted_rate,","interest_year_days,min_amount,max_amount,min_period_months,min_period_days ,before_maturity_period_days,is_fixed_interest_dates,is_auto_renewal_allow,","max_auto_renewals,is_interest_at_maturity ,is_interest_roundup,round_to_amount,no_interest_period_days,min_interest,comp_freq_months,td_period_type) VALUES (",D2&amp;",'"&amp;E2&amp;"','"&amp;F2&amp;"','"&amp;G2&amp;"',"&amp;H2&amp;","&amp;I2&amp;","&amp;J2&amp;","&amp;K2&amp;","&amp;L2&amp;","&amp;M2&amp;","&amp;N2&amp;","&amp;O2&amp;","&amp;P2&amp;",",Q2&amp;","&amp;R2&amp;","&amp;S2&amp;","&amp;T2&amp;","&amp;U2&amp;","&amp;V2&amp;",'"&amp;W2&amp;"',"&amp;X2&amp;","&amp;Y2&amp;","&amp;Z2&amp;",'"&amp;AA2&amp;"') ; ")</f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(1,'Short Term Deposit','Provision','Simple',0,0,1,0,365,100,9999999999,0,15,10,1,1,5,1,1,'',15,1,0,'D') ; </v>
      </c>
    </row>
    <row r="3" spans="4:29" x14ac:dyDescent="0.25">
      <c r="D3">
        <v>2</v>
      </c>
      <c r="E3" t="s">
        <v>3116</v>
      </c>
      <c r="F3" t="s">
        <v>3117</v>
      </c>
      <c r="G3" t="s">
        <v>3115</v>
      </c>
      <c r="H3">
        <v>0</v>
      </c>
      <c r="I3">
        <v>0</v>
      </c>
      <c r="J3">
        <v>1</v>
      </c>
      <c r="K3">
        <v>0</v>
      </c>
      <c r="L3">
        <v>365</v>
      </c>
      <c r="M3">
        <v>100</v>
      </c>
      <c r="N3">
        <v>9999999999</v>
      </c>
      <c r="O3">
        <v>6</v>
      </c>
      <c r="P3">
        <v>0</v>
      </c>
      <c r="Q3">
        <v>10</v>
      </c>
      <c r="R3">
        <v>1</v>
      </c>
      <c r="S3">
        <v>1</v>
      </c>
      <c r="T3">
        <v>5</v>
      </c>
      <c r="U3">
        <v>0</v>
      </c>
      <c r="V3">
        <v>1</v>
      </c>
      <c r="X3">
        <v>15</v>
      </c>
      <c r="Y3">
        <v>1</v>
      </c>
      <c r="Z3">
        <v>0</v>
      </c>
      <c r="AA3" t="s">
        <v>3118</v>
      </c>
      <c r="AC3" t="str">
        <f t="shared" ref="AC3:AC8" si="0">CONCATENATE(" INSERT INTO s_gl_deposit_scheme_m  (gl_deposit_scheme_id,gl_deposit_scheme_name,interest_application_type,interest_type,is_maturity_factor,maturity_factor_multiply, interest_calc_period_months,is_discounted_rate,","interest_year_days,min_amount,max_amount,min_period_months,min_period_days ,before_maturity_period_days,is_fixed_interest_dates,is_auto_renewal_allow,","max_auto_renewals,is_interest_at_maturity ,is_interest_roundup,round_to_amount,no_interest_period_days,min_interest,comp_freq_months,td_period_type) VALUES (",D3&amp;",'"&amp;E3&amp;"','"&amp;F3&amp;"','"&amp;G3&amp;"',"&amp;H3&amp;","&amp;I3&amp;","&amp;J3&amp;","&amp;K3&amp;","&amp;L3&amp;","&amp;M3&amp;","&amp;N3&amp;","&amp;O3&amp;","&amp;P3&amp;",",Q3&amp;","&amp;R3&amp;","&amp;S3&amp;","&amp;T3&amp;","&amp;U3&amp;","&amp;V3&amp;",'"&amp;W3&amp;"',"&amp;X3&amp;","&amp;Y3&amp;","&amp;Z3&amp;",'"&amp;AA3&amp;"') ; ")</f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(2,'Monthly Interest Deposit','Application','Simple',0,0,1,0,365,100,9999999999,6,0,10,1,1,5,0,1,'',15,1,0,'M') ; </v>
      </c>
    </row>
    <row r="4" spans="4:29" x14ac:dyDescent="0.25">
      <c r="D4">
        <v>3</v>
      </c>
      <c r="E4" t="s">
        <v>3119</v>
      </c>
      <c r="F4" t="s">
        <v>3117</v>
      </c>
      <c r="G4" t="s">
        <v>3115</v>
      </c>
      <c r="H4">
        <v>0</v>
      </c>
      <c r="I4">
        <v>0</v>
      </c>
      <c r="J4">
        <v>3</v>
      </c>
      <c r="K4">
        <v>0</v>
      </c>
      <c r="L4">
        <v>365</v>
      </c>
      <c r="M4">
        <v>100</v>
      </c>
      <c r="N4">
        <v>9999999999</v>
      </c>
      <c r="O4">
        <v>3</v>
      </c>
      <c r="P4">
        <v>0</v>
      </c>
      <c r="Q4">
        <v>10</v>
      </c>
      <c r="R4">
        <v>1</v>
      </c>
      <c r="S4">
        <v>1</v>
      </c>
      <c r="T4">
        <v>5</v>
      </c>
      <c r="U4">
        <v>0</v>
      </c>
      <c r="V4">
        <v>1</v>
      </c>
      <c r="X4">
        <v>15</v>
      </c>
      <c r="Y4">
        <v>1</v>
      </c>
      <c r="Z4">
        <v>0</v>
      </c>
      <c r="AA4" t="s">
        <v>3118</v>
      </c>
      <c r="AC4" t="str">
        <f t="shared" si="0"/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(3,'Qtly Interest Deposit','Application','Simple',0,0,3,0,365,100,9999999999,3,0,10,1,1,5,0,1,'',15,1,0,'M') ; </v>
      </c>
    </row>
    <row r="5" spans="4:29" x14ac:dyDescent="0.25">
      <c r="D5">
        <v>4</v>
      </c>
      <c r="E5" t="s">
        <v>3120</v>
      </c>
      <c r="F5" t="s">
        <v>3117</v>
      </c>
      <c r="G5" t="s">
        <v>3121</v>
      </c>
      <c r="H5">
        <v>0</v>
      </c>
      <c r="I5">
        <v>0</v>
      </c>
      <c r="J5">
        <v>3</v>
      </c>
      <c r="K5">
        <v>0</v>
      </c>
      <c r="L5">
        <v>365</v>
      </c>
      <c r="M5">
        <v>100</v>
      </c>
      <c r="N5">
        <v>9999999999</v>
      </c>
      <c r="O5">
        <v>12</v>
      </c>
      <c r="P5">
        <v>0</v>
      </c>
      <c r="Q5">
        <v>10</v>
      </c>
      <c r="R5">
        <v>1</v>
      </c>
      <c r="S5">
        <v>1</v>
      </c>
      <c r="T5">
        <v>5</v>
      </c>
      <c r="U5">
        <v>0</v>
      </c>
      <c r="V5">
        <v>1</v>
      </c>
      <c r="X5">
        <v>15</v>
      </c>
      <c r="Y5">
        <v>1</v>
      </c>
      <c r="Z5">
        <v>3</v>
      </c>
      <c r="AA5" t="s">
        <v>3122</v>
      </c>
      <c r="AC5" t="str">
        <f t="shared" si="0"/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(4,'Cummulative Deposit','Application','Compound',0,0,3,0,365,100,9999999999,12,0,10,1,1,5,0,1,'',15,1,3,'DM') ; </v>
      </c>
    </row>
    <row r="6" spans="4:29" x14ac:dyDescent="0.25">
      <c r="D6">
        <v>5</v>
      </c>
      <c r="E6" t="s">
        <v>3123</v>
      </c>
      <c r="F6" t="s">
        <v>3117</v>
      </c>
      <c r="G6" t="s">
        <v>3121</v>
      </c>
      <c r="H6">
        <v>1</v>
      </c>
      <c r="I6">
        <v>2</v>
      </c>
      <c r="J6">
        <v>3</v>
      </c>
      <c r="K6">
        <v>0</v>
      </c>
      <c r="L6">
        <v>365</v>
      </c>
      <c r="M6">
        <v>100</v>
      </c>
      <c r="N6">
        <v>9999999999</v>
      </c>
      <c r="O6">
        <v>0</v>
      </c>
      <c r="P6">
        <v>0</v>
      </c>
      <c r="Q6">
        <v>10</v>
      </c>
      <c r="R6">
        <v>1</v>
      </c>
      <c r="S6">
        <v>0</v>
      </c>
      <c r="T6">
        <v>0</v>
      </c>
      <c r="U6">
        <v>0</v>
      </c>
      <c r="V6">
        <v>1</v>
      </c>
      <c r="X6">
        <v>15</v>
      </c>
      <c r="Y6">
        <v>1</v>
      </c>
      <c r="Z6">
        <v>3</v>
      </c>
      <c r="AA6" t="s">
        <v>3122</v>
      </c>
      <c r="AC6" t="str">
        <f t="shared" si="0"/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(5,'Double Multiple Factor','Application','Compound',1,2,3,0,365,100,9999999999,0,0,10,1,0,0,0,1,'',15,1,3,'DM') ; </v>
      </c>
    </row>
    <row r="7" spans="4:29" x14ac:dyDescent="0.25">
      <c r="D7">
        <v>6</v>
      </c>
      <c r="E7" t="s">
        <v>3124</v>
      </c>
      <c r="F7" t="s">
        <v>3117</v>
      </c>
      <c r="G7" t="s">
        <v>3121</v>
      </c>
      <c r="H7">
        <v>1</v>
      </c>
      <c r="I7">
        <v>3</v>
      </c>
      <c r="J7">
        <v>3</v>
      </c>
      <c r="K7">
        <v>0</v>
      </c>
      <c r="L7">
        <v>365</v>
      </c>
      <c r="M7">
        <v>100</v>
      </c>
      <c r="N7">
        <v>9999999999</v>
      </c>
      <c r="O7">
        <v>0</v>
      </c>
      <c r="P7">
        <v>0</v>
      </c>
      <c r="Q7">
        <v>10</v>
      </c>
      <c r="R7">
        <v>1</v>
      </c>
      <c r="S7">
        <v>0</v>
      </c>
      <c r="T7">
        <v>0</v>
      </c>
      <c r="U7">
        <v>0</v>
      </c>
      <c r="V7">
        <v>1</v>
      </c>
      <c r="X7">
        <v>15</v>
      </c>
      <c r="Y7">
        <v>1</v>
      </c>
      <c r="Z7">
        <v>3</v>
      </c>
      <c r="AA7" t="s">
        <v>3118</v>
      </c>
      <c r="AC7" t="str">
        <f t="shared" si="0"/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(6,'Triple Multiple Factor','Application','Compound',1,3,3,0,365,100,9999999999,0,0,10,1,0,0,0,1,'',15,1,3,'M') ; </v>
      </c>
    </row>
    <row r="8" spans="4:29" x14ac:dyDescent="0.25">
      <c r="D8">
        <v>7</v>
      </c>
      <c r="E8" t="s">
        <v>3125</v>
      </c>
      <c r="F8" t="s">
        <v>3117</v>
      </c>
      <c r="G8" t="s">
        <v>3121</v>
      </c>
      <c r="H8">
        <v>1</v>
      </c>
      <c r="I8">
        <v>4</v>
      </c>
      <c r="J8">
        <v>3</v>
      </c>
      <c r="K8">
        <v>0</v>
      </c>
      <c r="L8">
        <v>365</v>
      </c>
      <c r="M8">
        <v>100</v>
      </c>
      <c r="N8">
        <v>9999999999</v>
      </c>
      <c r="O8">
        <v>0</v>
      </c>
      <c r="P8">
        <v>0</v>
      </c>
      <c r="Q8">
        <v>10</v>
      </c>
      <c r="R8">
        <v>1</v>
      </c>
      <c r="S8">
        <v>0</v>
      </c>
      <c r="T8">
        <v>0</v>
      </c>
      <c r="U8">
        <v>0</v>
      </c>
      <c r="V8">
        <v>1</v>
      </c>
      <c r="X8">
        <v>15</v>
      </c>
      <c r="Y8">
        <v>1</v>
      </c>
      <c r="Z8">
        <v>3</v>
      </c>
      <c r="AA8" t="s">
        <v>3118</v>
      </c>
      <c r="AC8" t="str">
        <f t="shared" si="0"/>
        <v xml:space="preserve"> INSERT INTO s_gl_deposit_scheme_m  (gl_deposit_scheme_id,gl_deposit_scheme_name,interest_application_type,interest_type,is_maturity_factor,maturity_factor_multiply, interest_calc_period_months,is_discounted_rate,interest_year_days,min_amount,max_amount,min_period_months,min_period_days ,before_maturity_period_days,is_fixed_interest_dates,is_auto_renewal_allow,max_auto_renewals,is_interest_at_maturity ,is_interest_roundup,round_to_amount,no_interest_period_days,min_interest,comp_freq_months,td_period_type) VALUES (7,'Quadruple Multiple Factor','Application','Compound',1,4,3,0,365,100,9999999999,0,0,10,1,0,0,0,1,'',15,1,3,'M') ; 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BE6E-AF78-4BF3-B1EA-A920AE344AF5}">
  <dimension ref="B3:F64"/>
  <sheetViews>
    <sheetView topLeftCell="A61" workbookViewId="0">
      <selection activeCell="D66" sqref="D66"/>
    </sheetView>
  </sheetViews>
  <sheetFormatPr defaultRowHeight="15" x14ac:dyDescent="0.25"/>
  <cols>
    <col min="3" max="3" width="14.5703125" bestFit="1" customWidth="1"/>
    <col min="4" max="4" width="11.7109375" bestFit="1" customWidth="1"/>
  </cols>
  <sheetData>
    <row r="3" spans="2:6" x14ac:dyDescent="0.25">
      <c r="B3" s="56" t="s">
        <v>1765</v>
      </c>
      <c r="C3" s="58" t="s">
        <v>3126</v>
      </c>
      <c r="D3" s="56" t="s">
        <v>3127</v>
      </c>
      <c r="E3" s="55"/>
      <c r="F3" s="113" t="s">
        <v>3128</v>
      </c>
    </row>
    <row r="4" spans="2:6" x14ac:dyDescent="0.25">
      <c r="B4" s="113">
        <v>1994</v>
      </c>
      <c r="C4" s="114" t="s">
        <v>3129</v>
      </c>
      <c r="D4" s="113" t="s">
        <v>3130</v>
      </c>
      <c r="E4" s="55"/>
      <c r="F4" s="55" t="str">
        <f>CONCATENATE("INSERT INTO s_fin_year_m (fy_id  , fy_from_date , fy_to_date ) VALUES (",B4&amp;", TO_DATE('"&amp;C4&amp;"','dd-mm-yyyy') , "," TO_DATE('"&amp;D4&amp;"','dd-mm-yyyy')  ) ; ")</f>
        <v xml:space="preserve">INSERT INTO s_fin_year_m (fy_id  , fy_from_date , fy_to_date ) VALUES (1994, TO_DATE('01-04-1993','dd-mm-yyyy') ,  TO_DATE('31-03-1994','dd-mm-yyyy')  ) ; </v>
      </c>
    </row>
    <row r="5" spans="2:6" x14ac:dyDescent="0.25">
      <c r="B5" s="113">
        <v>1995</v>
      </c>
      <c r="C5" s="114" t="s">
        <v>3131</v>
      </c>
      <c r="D5" s="113" t="s">
        <v>3132</v>
      </c>
      <c r="E5" s="55"/>
      <c r="F5" s="55" t="str">
        <f t="shared" ref="F5:F10" si="0">CONCATENATE("INSERT INTO s_fin_year_m (fy_id  , fy_from_date , fy_to_date ) VALUES (",B5&amp;", TO_DATE('"&amp;C5&amp;"','dd-mm-yyyy') , "," TO_DATE('"&amp;D5&amp;"','dd-mm-yyyy')  ) ; ")</f>
        <v xml:space="preserve">INSERT INTO s_fin_year_m (fy_id  , fy_from_date , fy_to_date ) VALUES (1995, TO_DATE('01-04-1994','dd-mm-yyyy') ,  TO_DATE('31-03-1995','dd-mm-yyyy')  ) ; </v>
      </c>
    </row>
    <row r="6" spans="2:6" x14ac:dyDescent="0.25">
      <c r="B6" s="113">
        <v>1996</v>
      </c>
      <c r="C6" s="114" t="s">
        <v>3133</v>
      </c>
      <c r="D6" s="113" t="s">
        <v>3134</v>
      </c>
      <c r="E6" s="55"/>
      <c r="F6" s="55" t="str">
        <f t="shared" si="0"/>
        <v xml:space="preserve">INSERT INTO s_fin_year_m (fy_id  , fy_from_date , fy_to_date ) VALUES (1996, TO_DATE('01-04-1995','dd-mm-yyyy') ,  TO_DATE('31-03-1996','dd-mm-yyyy')  ) ; </v>
      </c>
    </row>
    <row r="7" spans="2:6" x14ac:dyDescent="0.25">
      <c r="B7" s="113">
        <v>1997</v>
      </c>
      <c r="C7" s="114" t="s">
        <v>3135</v>
      </c>
      <c r="D7" s="113" t="s">
        <v>3136</v>
      </c>
      <c r="E7" s="55"/>
      <c r="F7" s="55" t="str">
        <f t="shared" si="0"/>
        <v xml:space="preserve">INSERT INTO s_fin_year_m (fy_id  , fy_from_date , fy_to_date ) VALUES (1997, TO_DATE('01-04-1996','dd-mm-yyyy') ,  TO_DATE('31-03-1997','dd-mm-yyyy')  ) ; </v>
      </c>
    </row>
    <row r="8" spans="2:6" x14ac:dyDescent="0.25">
      <c r="B8" s="113">
        <v>1998</v>
      </c>
      <c r="C8" s="114" t="s">
        <v>3137</v>
      </c>
      <c r="D8" s="113" t="s">
        <v>3138</v>
      </c>
      <c r="E8" s="55"/>
      <c r="F8" s="55" t="str">
        <f t="shared" si="0"/>
        <v xml:space="preserve">INSERT INTO s_fin_year_m (fy_id  , fy_from_date , fy_to_date ) VALUES (1998, TO_DATE('01-04-1997','dd-mm-yyyy') ,  TO_DATE('31-03-1998','dd-mm-yyyy')  ) ; </v>
      </c>
    </row>
    <row r="9" spans="2:6" x14ac:dyDescent="0.25">
      <c r="B9" s="113">
        <v>1999</v>
      </c>
      <c r="C9" s="114" t="s">
        <v>3139</v>
      </c>
      <c r="D9" s="113" t="s">
        <v>3140</v>
      </c>
      <c r="E9" s="55"/>
      <c r="F9" s="55" t="str">
        <f t="shared" si="0"/>
        <v xml:space="preserve">INSERT INTO s_fin_year_m (fy_id  , fy_from_date , fy_to_date ) VALUES (1999, TO_DATE('01-04-1998','dd-mm-yyyy') ,  TO_DATE('31-03-1999','dd-mm-yyyy')  ) ; </v>
      </c>
    </row>
    <row r="10" spans="2:6" x14ac:dyDescent="0.25">
      <c r="B10" s="113">
        <v>2000</v>
      </c>
      <c r="C10" s="114" t="s">
        <v>3141</v>
      </c>
      <c r="D10" s="113" t="s">
        <v>3142</v>
      </c>
      <c r="E10" s="55"/>
      <c r="F10" s="55" t="str">
        <f t="shared" si="0"/>
        <v xml:space="preserve">INSERT INTO s_fin_year_m (fy_id  , fy_from_date , fy_to_date ) VALUES (2000, TO_DATE('01-04-1999','dd-mm-yyyy') ,  TO_DATE('31-03-2000','dd-mm-yyyy')  ) ; </v>
      </c>
    </row>
    <row r="11" spans="2:6" x14ac:dyDescent="0.25">
      <c r="B11" s="55">
        <v>2001</v>
      </c>
      <c r="C11" s="114" t="s">
        <v>3143</v>
      </c>
      <c r="D11" s="113" t="s">
        <v>3144</v>
      </c>
      <c r="E11" s="55"/>
      <c r="F11" s="55" t="str">
        <f>CONCATENATE("INSERT INTO s_fin_year_m (fy_id  , fy_from_date , fy_to_date ) VALUES (",B11&amp;", TO_DATE('"&amp;C11&amp;"','dd-mm-yyyy') , "," TO_DATE('"&amp;D11&amp;"','dd-mm-yyyy')  ) ; ")</f>
        <v xml:space="preserve">INSERT INTO s_fin_year_m (fy_id  , fy_from_date , fy_to_date ) VALUES (2001, TO_DATE('01-04-2000','dd-mm-yyyy') ,  TO_DATE('31-03-2001','dd-mm-yyyy')  ) ; </v>
      </c>
    </row>
    <row r="12" spans="2:6" x14ac:dyDescent="0.25">
      <c r="B12" s="55">
        <v>2002</v>
      </c>
      <c r="C12" s="114" t="s">
        <v>3145</v>
      </c>
      <c r="D12" s="113" t="s">
        <v>3146</v>
      </c>
      <c r="E12" s="55"/>
      <c r="F12" s="55" t="str">
        <f t="shared" ref="F12:F31" si="1">CONCATENATE("INSERT INTO s_fin_year_m (fy_id  , fy_from_date , fy_to_date ) VALUES (",B12&amp;", TO_DATE('"&amp;C12&amp;"','dd-mm-yyyy') , "," TO_DATE('"&amp;D12&amp;"','dd-mm-yyyy')  ) ; ")</f>
        <v xml:space="preserve">INSERT INTO s_fin_year_m (fy_id  , fy_from_date , fy_to_date ) VALUES (2002, TO_DATE('01-04-2001','dd-mm-yyyy') ,  TO_DATE('31-03-2002','dd-mm-yyyy')  ) ; </v>
      </c>
    </row>
    <row r="13" spans="2:6" x14ac:dyDescent="0.25">
      <c r="B13" s="55">
        <v>2003</v>
      </c>
      <c r="C13" s="114" t="s">
        <v>3147</v>
      </c>
      <c r="D13" s="113" t="s">
        <v>3148</v>
      </c>
      <c r="E13" s="55"/>
      <c r="F13" s="55" t="str">
        <f t="shared" si="1"/>
        <v xml:space="preserve">INSERT INTO s_fin_year_m (fy_id  , fy_from_date , fy_to_date ) VALUES (2003, TO_DATE('01-04-2002','dd-mm-yyyy') ,  TO_DATE('31-03-2003','dd-mm-yyyy')  ) ; </v>
      </c>
    </row>
    <row r="14" spans="2:6" x14ac:dyDescent="0.25">
      <c r="B14" s="55">
        <v>2004</v>
      </c>
      <c r="C14" s="114" t="s">
        <v>3149</v>
      </c>
      <c r="D14" s="113" t="s">
        <v>3150</v>
      </c>
      <c r="E14" s="55"/>
      <c r="F14" s="55" t="str">
        <f t="shared" si="1"/>
        <v xml:space="preserve">INSERT INTO s_fin_year_m (fy_id  , fy_from_date , fy_to_date ) VALUES (2004, TO_DATE('01-04-2003','dd-mm-yyyy') ,  TO_DATE('31-03-2004','dd-mm-yyyy')  ) ; </v>
      </c>
    </row>
    <row r="15" spans="2:6" x14ac:dyDescent="0.25">
      <c r="B15" s="55">
        <v>2005</v>
      </c>
      <c r="C15" s="114" t="s">
        <v>3151</v>
      </c>
      <c r="D15" s="113" t="s">
        <v>3152</v>
      </c>
      <c r="E15" s="55"/>
      <c r="F15" s="55" t="str">
        <f t="shared" si="1"/>
        <v xml:space="preserve">INSERT INTO s_fin_year_m (fy_id  , fy_from_date , fy_to_date ) VALUES (2005, TO_DATE('01-04-2004','dd-mm-yyyy') ,  TO_DATE('31-03-2005','dd-mm-yyyy')  ) ; </v>
      </c>
    </row>
    <row r="16" spans="2:6" x14ac:dyDescent="0.25">
      <c r="B16" s="55">
        <v>2006</v>
      </c>
      <c r="C16" s="114" t="s">
        <v>3153</v>
      </c>
      <c r="D16" s="113" t="s">
        <v>3154</v>
      </c>
      <c r="E16" s="55"/>
      <c r="F16" s="55" t="str">
        <f t="shared" si="1"/>
        <v xml:space="preserve">INSERT INTO s_fin_year_m (fy_id  , fy_from_date , fy_to_date ) VALUES (2006, TO_DATE('01-04-2005','dd-mm-yyyy') ,  TO_DATE('31-03-2006','dd-mm-yyyy')  ) ; </v>
      </c>
    </row>
    <row r="17" spans="2:6" x14ac:dyDescent="0.25">
      <c r="B17" s="55">
        <v>2007</v>
      </c>
      <c r="C17" s="114" t="s">
        <v>3155</v>
      </c>
      <c r="D17" s="113" t="s">
        <v>3156</v>
      </c>
      <c r="E17" s="55"/>
      <c r="F17" s="55" t="str">
        <f t="shared" si="1"/>
        <v xml:space="preserve">INSERT INTO s_fin_year_m (fy_id  , fy_from_date , fy_to_date ) VALUES (2007, TO_DATE('01-04-2006','dd-mm-yyyy') ,  TO_DATE('31-03-2007','dd-mm-yyyy')  ) ; </v>
      </c>
    </row>
    <row r="18" spans="2:6" x14ac:dyDescent="0.25">
      <c r="B18" s="55">
        <v>2008</v>
      </c>
      <c r="C18" s="114" t="s">
        <v>3157</v>
      </c>
      <c r="D18" s="113" t="s">
        <v>3158</v>
      </c>
      <c r="E18" s="55"/>
      <c r="F18" s="55" t="str">
        <f t="shared" si="1"/>
        <v xml:space="preserve">INSERT INTO s_fin_year_m (fy_id  , fy_from_date , fy_to_date ) VALUES (2008, TO_DATE('01-04-2007','dd-mm-yyyy') ,  TO_DATE('31-03-2008','dd-mm-yyyy')  ) ; </v>
      </c>
    </row>
    <row r="19" spans="2:6" x14ac:dyDescent="0.25">
      <c r="B19" s="55">
        <v>2009</v>
      </c>
      <c r="C19" s="114" t="s">
        <v>3159</v>
      </c>
      <c r="D19" s="113" t="s">
        <v>3160</v>
      </c>
      <c r="E19" s="55"/>
      <c r="F19" s="55" t="str">
        <f t="shared" si="1"/>
        <v xml:space="preserve">INSERT INTO s_fin_year_m (fy_id  , fy_from_date , fy_to_date ) VALUES (2009, TO_DATE('01-04-2008','dd-mm-yyyy') ,  TO_DATE('31-03-2009','dd-mm-yyyy')  ) ; </v>
      </c>
    </row>
    <row r="20" spans="2:6" x14ac:dyDescent="0.25">
      <c r="B20" s="55">
        <v>2010</v>
      </c>
      <c r="C20" s="114" t="s">
        <v>3161</v>
      </c>
      <c r="D20" s="113" t="s">
        <v>3162</v>
      </c>
      <c r="E20" s="55"/>
      <c r="F20" s="55" t="str">
        <f t="shared" si="1"/>
        <v xml:space="preserve">INSERT INTO s_fin_year_m (fy_id  , fy_from_date , fy_to_date ) VALUES (2010, TO_DATE('01-04-2009','dd-mm-yyyy') ,  TO_DATE('31-03-2010','dd-mm-yyyy')  ) ; </v>
      </c>
    </row>
    <row r="21" spans="2:6" x14ac:dyDescent="0.25">
      <c r="B21" s="55">
        <v>2011</v>
      </c>
      <c r="C21" s="114" t="s">
        <v>3163</v>
      </c>
      <c r="D21" s="113" t="s">
        <v>3164</v>
      </c>
      <c r="E21" s="55"/>
      <c r="F21" s="55" t="str">
        <f t="shared" si="1"/>
        <v xml:space="preserve">INSERT INTO s_fin_year_m (fy_id  , fy_from_date , fy_to_date ) VALUES (2011, TO_DATE('01-04-2010','dd-mm-yyyy') ,  TO_DATE('31-03-2011','dd-mm-yyyy')  ) ; </v>
      </c>
    </row>
    <row r="22" spans="2:6" x14ac:dyDescent="0.25">
      <c r="B22" s="55">
        <v>2012</v>
      </c>
      <c r="C22" s="114" t="s">
        <v>3165</v>
      </c>
      <c r="D22" s="113" t="s">
        <v>3166</v>
      </c>
      <c r="E22" s="55"/>
      <c r="F22" s="55" t="str">
        <f t="shared" si="1"/>
        <v xml:space="preserve">INSERT INTO s_fin_year_m (fy_id  , fy_from_date , fy_to_date ) VALUES (2012, TO_DATE('01-04-2011','dd-mm-yyyy') ,  TO_DATE('31-03-2012','dd-mm-yyyy')  ) ; </v>
      </c>
    </row>
    <row r="23" spans="2:6" x14ac:dyDescent="0.25">
      <c r="B23" s="55">
        <v>2013</v>
      </c>
      <c r="C23" s="114" t="s">
        <v>3167</v>
      </c>
      <c r="D23" s="113" t="s">
        <v>3168</v>
      </c>
      <c r="E23" s="55"/>
      <c r="F23" s="55" t="str">
        <f t="shared" si="1"/>
        <v xml:space="preserve">INSERT INTO s_fin_year_m (fy_id  , fy_from_date , fy_to_date ) VALUES (2013, TO_DATE('01-04-2012','dd-mm-yyyy') ,  TO_DATE('31-03-2013','dd-mm-yyyy')  ) ; </v>
      </c>
    </row>
    <row r="24" spans="2:6" x14ac:dyDescent="0.25">
      <c r="B24" s="55">
        <v>2014</v>
      </c>
      <c r="C24" s="114" t="s">
        <v>3169</v>
      </c>
      <c r="D24" s="113" t="s">
        <v>3170</v>
      </c>
      <c r="E24" s="55"/>
      <c r="F24" s="55" t="str">
        <f t="shared" si="1"/>
        <v xml:space="preserve">INSERT INTO s_fin_year_m (fy_id  , fy_from_date , fy_to_date ) VALUES (2014, TO_DATE('01-04-2013','dd-mm-yyyy') ,  TO_DATE('31-03-2014','dd-mm-yyyy')  ) ; </v>
      </c>
    </row>
    <row r="25" spans="2:6" x14ac:dyDescent="0.25">
      <c r="B25" s="55">
        <v>2015</v>
      </c>
      <c r="C25" s="114" t="s">
        <v>3171</v>
      </c>
      <c r="D25" s="113" t="s">
        <v>3172</v>
      </c>
      <c r="E25" s="55"/>
      <c r="F25" s="55" t="str">
        <f t="shared" si="1"/>
        <v xml:space="preserve">INSERT INTO s_fin_year_m (fy_id  , fy_from_date , fy_to_date ) VALUES (2015, TO_DATE('01-04-2014','dd-mm-yyyy') ,  TO_DATE('31-03-2015','dd-mm-yyyy')  ) ; </v>
      </c>
    </row>
    <row r="26" spans="2:6" x14ac:dyDescent="0.25">
      <c r="B26" s="55">
        <v>2016</v>
      </c>
      <c r="C26" s="114" t="s">
        <v>3173</v>
      </c>
      <c r="D26" s="113" t="s">
        <v>3174</v>
      </c>
      <c r="E26" s="55"/>
      <c r="F26" s="55" t="str">
        <f t="shared" si="1"/>
        <v xml:space="preserve">INSERT INTO s_fin_year_m (fy_id  , fy_from_date , fy_to_date ) VALUES (2016, TO_DATE('01-04-2015','dd-mm-yyyy') ,  TO_DATE('31-03-2016','dd-mm-yyyy')  ) ; </v>
      </c>
    </row>
    <row r="27" spans="2:6" x14ac:dyDescent="0.25">
      <c r="B27" s="55">
        <v>2017</v>
      </c>
      <c r="C27" s="114" t="s">
        <v>3175</v>
      </c>
      <c r="D27" s="113" t="s">
        <v>3176</v>
      </c>
      <c r="E27" s="55"/>
      <c r="F27" s="55" t="str">
        <f t="shared" si="1"/>
        <v xml:space="preserve">INSERT INTO s_fin_year_m (fy_id  , fy_from_date , fy_to_date ) VALUES (2017, TO_DATE('01-04-2016','dd-mm-yyyy') ,  TO_DATE('31-03-2017','dd-mm-yyyy')  ) ; </v>
      </c>
    </row>
    <row r="28" spans="2:6" x14ac:dyDescent="0.25">
      <c r="B28" s="55">
        <v>2018</v>
      </c>
      <c r="C28" s="114" t="s">
        <v>3177</v>
      </c>
      <c r="D28" s="113" t="s">
        <v>3178</v>
      </c>
      <c r="E28" s="55"/>
      <c r="F28" s="55" t="str">
        <f t="shared" si="1"/>
        <v xml:space="preserve">INSERT INTO s_fin_year_m (fy_id  , fy_from_date , fy_to_date ) VALUES (2018, TO_DATE('01-04-2017','dd-mm-yyyy') ,  TO_DATE('31-03-2018','dd-mm-yyyy')  ) ; </v>
      </c>
    </row>
    <row r="29" spans="2:6" x14ac:dyDescent="0.25">
      <c r="B29" s="55">
        <v>2019</v>
      </c>
      <c r="C29" s="114" t="s">
        <v>3179</v>
      </c>
      <c r="D29" s="113" t="s">
        <v>3180</v>
      </c>
      <c r="E29" s="55"/>
      <c r="F29" s="55" t="str">
        <f t="shared" si="1"/>
        <v xml:space="preserve">INSERT INTO s_fin_year_m (fy_id  , fy_from_date , fy_to_date ) VALUES (2019, TO_DATE('01-04-2018','dd-mm-yyyy') ,  TO_DATE('31-03-2019','dd-mm-yyyy')  ) ; </v>
      </c>
    </row>
    <row r="30" spans="2:6" x14ac:dyDescent="0.25">
      <c r="B30" s="55">
        <v>2020</v>
      </c>
      <c r="C30" s="114" t="s">
        <v>3181</v>
      </c>
      <c r="D30" s="113" t="s">
        <v>3182</v>
      </c>
      <c r="E30" s="55"/>
      <c r="F30" s="55" t="str">
        <f t="shared" si="1"/>
        <v xml:space="preserve">INSERT INTO s_fin_year_m (fy_id  , fy_from_date , fy_to_date ) VALUES (2020, TO_DATE('01-04-2019','dd-mm-yyyy') ,  TO_DATE('31-03-2020','dd-mm-yyyy')  ) ; </v>
      </c>
    </row>
    <row r="31" spans="2:6" x14ac:dyDescent="0.25">
      <c r="B31" s="113">
        <v>2021</v>
      </c>
      <c r="C31" s="114" t="s">
        <v>3183</v>
      </c>
      <c r="D31" s="113" t="s">
        <v>3184</v>
      </c>
      <c r="E31" s="55"/>
      <c r="F31" s="55" t="str">
        <f t="shared" si="1"/>
        <v xml:space="preserve">INSERT INTO s_fin_year_m (fy_id  , fy_from_date , fy_to_date ) VALUES (2021, TO_DATE('01-04-2020','dd-mm-yyyy') ,  TO_DATE('31-03-2021','dd-mm-yyyy')  ) ; </v>
      </c>
    </row>
    <row r="32" spans="2:6" x14ac:dyDescent="0.25">
      <c r="B32" s="55">
        <v>2022</v>
      </c>
      <c r="C32" s="57" t="s">
        <v>3185</v>
      </c>
      <c r="D32" s="55" t="s">
        <v>3186</v>
      </c>
      <c r="E32" s="55"/>
      <c r="F32" s="55" t="str">
        <f>CONCATENATE("INSERT INTO s_fin_year_m (fy_id  , fy_from_date , fy_to_date ) VALUES (",B32&amp;", TO_DATE('"&amp;C32&amp;"','dd-mm-yyyy') , "," TO_DATE('"&amp;D32&amp;"','dd-mm-yyyy')  ) ; ")</f>
        <v xml:space="preserve">INSERT INTO s_fin_year_m (fy_id  , fy_from_date , fy_to_date ) VALUES (2022, TO_DATE('01-04-2021','dd-mm-yyyy') ,  TO_DATE('31-03-2022','dd-mm-yyyy')  ) ; </v>
      </c>
    </row>
    <row r="33" spans="2:6" x14ac:dyDescent="0.25">
      <c r="B33" s="55">
        <v>2023</v>
      </c>
      <c r="C33" s="57" t="s">
        <v>3187</v>
      </c>
      <c r="D33" s="55" t="s">
        <v>3188</v>
      </c>
      <c r="E33" s="55"/>
      <c r="F33" s="55" t="str">
        <f t="shared" ref="F33:F64" si="2">CONCATENATE("INSERT INTO s_fin_year_m (fy_id  , fy_from_date , fy_to_date ) VALUES (",B33&amp;", TO_DATE('"&amp;C33&amp;"','dd-mm-yyyy') , "," TO_DATE('"&amp;D33&amp;"','dd-mm-yyyy')  ) ; ")</f>
        <v xml:space="preserve">INSERT INTO s_fin_year_m (fy_id  , fy_from_date , fy_to_date ) VALUES (2023, TO_DATE('01-04-2022','dd-mm-yyyy') ,  TO_DATE('31-03-2023','dd-mm-yyyy')  ) ; </v>
      </c>
    </row>
    <row r="34" spans="2:6" x14ac:dyDescent="0.25">
      <c r="B34" s="55">
        <v>2024</v>
      </c>
      <c r="C34" s="57" t="s">
        <v>3189</v>
      </c>
      <c r="D34" s="55" t="s">
        <v>3190</v>
      </c>
      <c r="E34" s="55"/>
      <c r="F34" s="55" t="str">
        <f t="shared" si="2"/>
        <v xml:space="preserve">INSERT INTO s_fin_year_m (fy_id  , fy_from_date , fy_to_date ) VALUES (2024, TO_DATE('01-04-2023','dd-mm-yyyy') ,  TO_DATE('31-03-2024','dd-mm-yyyy')  ) ; </v>
      </c>
    </row>
    <row r="35" spans="2:6" x14ac:dyDescent="0.25">
      <c r="B35" s="55">
        <v>2025</v>
      </c>
      <c r="C35" s="57" t="s">
        <v>3191</v>
      </c>
      <c r="D35" s="55" t="s">
        <v>3192</v>
      </c>
      <c r="E35" s="55"/>
      <c r="F35" s="55" t="str">
        <f t="shared" si="2"/>
        <v xml:space="preserve">INSERT INTO s_fin_year_m (fy_id  , fy_from_date , fy_to_date ) VALUES (2025, TO_DATE('01-04-2024','dd-mm-yyyy') ,  TO_DATE('31-03-2025','dd-mm-yyyy')  ) ; </v>
      </c>
    </row>
    <row r="36" spans="2:6" x14ac:dyDescent="0.25">
      <c r="B36" s="55">
        <v>2026</v>
      </c>
      <c r="C36" s="57" t="s">
        <v>3193</v>
      </c>
      <c r="D36" s="55" t="s">
        <v>3194</v>
      </c>
      <c r="E36" s="55"/>
      <c r="F36" s="55" t="str">
        <f t="shared" si="2"/>
        <v xml:space="preserve">INSERT INTO s_fin_year_m (fy_id  , fy_from_date , fy_to_date ) VALUES (2026, TO_DATE('01-04-2025','dd-mm-yyyy') ,  TO_DATE('31-03-2026','dd-mm-yyyy')  ) ; </v>
      </c>
    </row>
    <row r="37" spans="2:6" x14ac:dyDescent="0.25">
      <c r="B37" s="55">
        <v>2027</v>
      </c>
      <c r="C37" s="57" t="s">
        <v>3195</v>
      </c>
      <c r="D37" s="55" t="s">
        <v>3196</v>
      </c>
      <c r="E37" s="55"/>
      <c r="F37" s="55" t="str">
        <f t="shared" si="2"/>
        <v xml:space="preserve">INSERT INTO s_fin_year_m (fy_id  , fy_from_date , fy_to_date ) VALUES (2027, TO_DATE('01-04-2026','dd-mm-yyyy') ,  TO_DATE('31-03-2027','dd-mm-yyyy')  ) ; </v>
      </c>
    </row>
    <row r="38" spans="2:6" x14ac:dyDescent="0.25">
      <c r="B38" s="55">
        <v>2028</v>
      </c>
      <c r="C38" s="57" t="s">
        <v>3197</v>
      </c>
      <c r="D38" s="55" t="s">
        <v>3198</v>
      </c>
      <c r="E38" s="55"/>
      <c r="F38" s="55" t="str">
        <f t="shared" si="2"/>
        <v xml:space="preserve">INSERT INTO s_fin_year_m (fy_id  , fy_from_date , fy_to_date ) VALUES (2028, TO_DATE('01-04-2027','dd-mm-yyyy') ,  TO_DATE('31-03-2028','dd-mm-yyyy')  ) ; </v>
      </c>
    </row>
    <row r="39" spans="2:6" x14ac:dyDescent="0.25">
      <c r="B39" s="55">
        <v>2029</v>
      </c>
      <c r="C39" s="57" t="s">
        <v>3199</v>
      </c>
      <c r="D39" s="55" t="s">
        <v>3200</v>
      </c>
      <c r="E39" s="55"/>
      <c r="F39" s="55" t="str">
        <f t="shared" si="2"/>
        <v xml:space="preserve">INSERT INTO s_fin_year_m (fy_id  , fy_from_date , fy_to_date ) VALUES (2029, TO_DATE('01-04-2028','dd-mm-yyyy') ,  TO_DATE('31-03-2029','dd-mm-yyyy')  ) ; </v>
      </c>
    </row>
    <row r="40" spans="2:6" x14ac:dyDescent="0.25">
      <c r="B40" s="55">
        <v>2030</v>
      </c>
      <c r="C40" s="57" t="s">
        <v>3201</v>
      </c>
      <c r="D40" s="55" t="s">
        <v>3202</v>
      </c>
      <c r="E40" s="55"/>
      <c r="F40" s="55" t="str">
        <f t="shared" si="2"/>
        <v xml:space="preserve">INSERT INTO s_fin_year_m (fy_id  , fy_from_date , fy_to_date ) VALUES (2030, TO_DATE('01-04-2029','dd-mm-yyyy') ,  TO_DATE('31-03-2030','dd-mm-yyyy')  ) ; </v>
      </c>
    </row>
    <row r="41" spans="2:6" x14ac:dyDescent="0.25">
      <c r="B41" s="55">
        <v>2031</v>
      </c>
      <c r="C41" s="57" t="s">
        <v>3203</v>
      </c>
      <c r="D41" s="55" t="s">
        <v>3204</v>
      </c>
      <c r="E41" s="55"/>
      <c r="F41" s="55" t="str">
        <f t="shared" si="2"/>
        <v xml:space="preserve">INSERT INTO s_fin_year_m (fy_id  , fy_from_date , fy_to_date ) VALUES (2031, TO_DATE('01-04-2030','dd-mm-yyyy') ,  TO_DATE('31-03-2031','dd-mm-yyyy')  ) ; </v>
      </c>
    </row>
    <row r="42" spans="2:6" x14ac:dyDescent="0.25">
      <c r="B42" s="55">
        <v>2032</v>
      </c>
      <c r="C42" s="57" t="s">
        <v>3205</v>
      </c>
      <c r="D42" s="55" t="s">
        <v>3206</v>
      </c>
      <c r="E42" s="55"/>
      <c r="F42" s="55" t="str">
        <f t="shared" si="2"/>
        <v xml:space="preserve">INSERT INTO s_fin_year_m (fy_id  , fy_from_date , fy_to_date ) VALUES (2032, TO_DATE('01-04-2031','dd-mm-yyyy') ,  TO_DATE('31-03-2032','dd-mm-yyyy')  ) ; </v>
      </c>
    </row>
    <row r="43" spans="2:6" x14ac:dyDescent="0.25">
      <c r="B43" s="55">
        <v>2033</v>
      </c>
      <c r="C43" s="57" t="s">
        <v>3207</v>
      </c>
      <c r="D43" s="55" t="s">
        <v>3208</v>
      </c>
      <c r="E43" s="55"/>
      <c r="F43" s="55" t="str">
        <f t="shared" si="2"/>
        <v xml:space="preserve">INSERT INTO s_fin_year_m (fy_id  , fy_from_date , fy_to_date ) VALUES (2033, TO_DATE('01-04-2032','dd-mm-yyyy') ,  TO_DATE('31-03-2033','dd-mm-yyyy')  ) ; </v>
      </c>
    </row>
    <row r="44" spans="2:6" x14ac:dyDescent="0.25">
      <c r="B44" s="55">
        <v>2034</v>
      </c>
      <c r="C44" s="57" t="s">
        <v>3209</v>
      </c>
      <c r="D44" s="55" t="s">
        <v>3210</v>
      </c>
      <c r="E44" s="55"/>
      <c r="F44" s="55" t="str">
        <f t="shared" si="2"/>
        <v xml:space="preserve">INSERT INTO s_fin_year_m (fy_id  , fy_from_date , fy_to_date ) VALUES (2034, TO_DATE('01-04-2033','dd-mm-yyyy') ,  TO_DATE('31-03-2034','dd-mm-yyyy')  ) ; </v>
      </c>
    </row>
    <row r="45" spans="2:6" x14ac:dyDescent="0.25">
      <c r="B45" s="55">
        <v>2035</v>
      </c>
      <c r="C45" s="57" t="s">
        <v>3211</v>
      </c>
      <c r="D45" s="55" t="s">
        <v>3212</v>
      </c>
      <c r="E45" s="55"/>
      <c r="F45" s="55" t="str">
        <f t="shared" si="2"/>
        <v xml:space="preserve">INSERT INTO s_fin_year_m (fy_id  , fy_from_date , fy_to_date ) VALUES (2035, TO_DATE('01-04-2034','dd-mm-yyyy') ,  TO_DATE('31-03-2035','dd-mm-yyyy')  ) ; </v>
      </c>
    </row>
    <row r="46" spans="2:6" x14ac:dyDescent="0.25">
      <c r="B46" s="55">
        <v>2036</v>
      </c>
      <c r="C46" s="57" t="s">
        <v>3213</v>
      </c>
      <c r="D46" s="55" t="s">
        <v>3214</v>
      </c>
      <c r="E46" s="55"/>
      <c r="F46" s="55" t="str">
        <f t="shared" si="2"/>
        <v xml:space="preserve">INSERT INTO s_fin_year_m (fy_id  , fy_from_date , fy_to_date ) VALUES (2036, TO_DATE('01-04-2035','dd-mm-yyyy') ,  TO_DATE('31-03-2036','dd-mm-yyyy')  ) ; </v>
      </c>
    </row>
    <row r="47" spans="2:6" x14ac:dyDescent="0.25">
      <c r="B47" s="55">
        <v>2037</v>
      </c>
      <c r="C47" s="57" t="s">
        <v>3215</v>
      </c>
      <c r="D47" s="55" t="s">
        <v>3216</v>
      </c>
      <c r="E47" s="55"/>
      <c r="F47" s="55" t="str">
        <f t="shared" si="2"/>
        <v xml:space="preserve">INSERT INTO s_fin_year_m (fy_id  , fy_from_date , fy_to_date ) VALUES (2037, TO_DATE('01-04-2036','dd-mm-yyyy') ,  TO_DATE('31-03-2037','dd-mm-yyyy')  ) ; </v>
      </c>
    </row>
    <row r="48" spans="2:6" x14ac:dyDescent="0.25">
      <c r="B48" s="55">
        <v>2038</v>
      </c>
      <c r="C48" s="57" t="s">
        <v>3217</v>
      </c>
      <c r="D48" s="55" t="s">
        <v>3218</v>
      </c>
      <c r="E48" s="55"/>
      <c r="F48" s="55" t="str">
        <f t="shared" si="2"/>
        <v xml:space="preserve">INSERT INTO s_fin_year_m (fy_id  , fy_from_date , fy_to_date ) VALUES (2038, TO_DATE('01-04-2037','dd-mm-yyyy') ,  TO_DATE('31-03-2038','dd-mm-yyyy')  ) ; </v>
      </c>
    </row>
    <row r="49" spans="2:6" x14ac:dyDescent="0.25">
      <c r="B49" s="55">
        <v>2039</v>
      </c>
      <c r="C49" s="57" t="s">
        <v>3219</v>
      </c>
      <c r="D49" s="55" t="s">
        <v>3220</v>
      </c>
      <c r="E49" s="55"/>
      <c r="F49" s="55" t="str">
        <f t="shared" si="2"/>
        <v xml:space="preserve">INSERT INTO s_fin_year_m (fy_id  , fy_from_date , fy_to_date ) VALUES (2039, TO_DATE('01-04-2038','dd-mm-yyyy') ,  TO_DATE('31-03-2039','dd-mm-yyyy')  ) ; </v>
      </c>
    </row>
    <row r="50" spans="2:6" x14ac:dyDescent="0.25">
      <c r="B50" s="55">
        <v>2040</v>
      </c>
      <c r="C50" s="57" t="s">
        <v>3221</v>
      </c>
      <c r="D50" s="55" t="s">
        <v>3222</v>
      </c>
      <c r="E50" s="55"/>
      <c r="F50" s="55" t="str">
        <f t="shared" si="2"/>
        <v xml:space="preserve">INSERT INTO s_fin_year_m (fy_id  , fy_from_date , fy_to_date ) VALUES (2040, TO_DATE('01-04-2039','dd-mm-yyyy') ,  TO_DATE('31-03-2040','dd-mm-yyyy')  ) ; </v>
      </c>
    </row>
    <row r="51" spans="2:6" x14ac:dyDescent="0.25">
      <c r="B51" s="55">
        <v>2041</v>
      </c>
      <c r="C51" s="57" t="s">
        <v>3223</v>
      </c>
      <c r="D51" s="55" t="s">
        <v>3224</v>
      </c>
      <c r="E51" s="55"/>
      <c r="F51" s="55" t="str">
        <f t="shared" si="2"/>
        <v xml:space="preserve">INSERT INTO s_fin_year_m (fy_id  , fy_from_date , fy_to_date ) VALUES (2041, TO_DATE('01-04-2040','dd-mm-yyyy') ,  TO_DATE('31-03-2041','dd-mm-yyyy')  ) ; </v>
      </c>
    </row>
    <row r="52" spans="2:6" x14ac:dyDescent="0.25">
      <c r="B52" s="55">
        <v>2042</v>
      </c>
      <c r="C52" s="57" t="s">
        <v>3225</v>
      </c>
      <c r="D52" s="55" t="s">
        <v>3226</v>
      </c>
      <c r="E52" s="55"/>
      <c r="F52" s="55" t="str">
        <f t="shared" si="2"/>
        <v xml:space="preserve">INSERT INTO s_fin_year_m (fy_id  , fy_from_date , fy_to_date ) VALUES (2042, TO_DATE('01-04-2041','dd-mm-yyyy') ,  TO_DATE('31-03-2042','dd-mm-yyyy')  ) ; </v>
      </c>
    </row>
    <row r="53" spans="2:6" x14ac:dyDescent="0.25">
      <c r="B53" s="55">
        <v>2043</v>
      </c>
      <c r="C53" s="57" t="s">
        <v>3227</v>
      </c>
      <c r="D53" s="55" t="s">
        <v>3228</v>
      </c>
      <c r="E53" s="55"/>
      <c r="F53" s="55" t="str">
        <f t="shared" si="2"/>
        <v xml:space="preserve">INSERT INTO s_fin_year_m (fy_id  , fy_from_date , fy_to_date ) VALUES (2043, TO_DATE('01-04-2042','dd-mm-yyyy') ,  TO_DATE('31-03-2043','dd-mm-yyyy')  ) ; </v>
      </c>
    </row>
    <row r="54" spans="2:6" x14ac:dyDescent="0.25">
      <c r="B54" s="55">
        <v>2044</v>
      </c>
      <c r="C54" s="57" t="s">
        <v>3229</v>
      </c>
      <c r="D54" s="55" t="s">
        <v>3230</v>
      </c>
      <c r="E54" s="55"/>
      <c r="F54" s="55" t="str">
        <f t="shared" si="2"/>
        <v xml:space="preserve">INSERT INTO s_fin_year_m (fy_id  , fy_from_date , fy_to_date ) VALUES (2044, TO_DATE('01-04-2043','dd-mm-yyyy') ,  TO_DATE('31-03-2044','dd-mm-yyyy')  ) ; </v>
      </c>
    </row>
    <row r="55" spans="2:6" x14ac:dyDescent="0.25">
      <c r="B55" s="55">
        <v>2045</v>
      </c>
      <c r="C55" s="57" t="s">
        <v>3231</v>
      </c>
      <c r="D55" s="55" t="s">
        <v>3232</v>
      </c>
      <c r="E55" s="55"/>
      <c r="F55" s="55" t="str">
        <f t="shared" si="2"/>
        <v xml:space="preserve">INSERT INTO s_fin_year_m (fy_id  , fy_from_date , fy_to_date ) VALUES (2045, TO_DATE('01-04-2044','dd-mm-yyyy') ,  TO_DATE('31-03-2045','dd-mm-yyyy')  ) ; </v>
      </c>
    </row>
    <row r="56" spans="2:6" x14ac:dyDescent="0.25">
      <c r="B56" s="55">
        <v>2046</v>
      </c>
      <c r="C56" s="57" t="s">
        <v>3233</v>
      </c>
      <c r="D56" s="55" t="s">
        <v>3234</v>
      </c>
      <c r="E56" s="55"/>
      <c r="F56" s="55" t="str">
        <f t="shared" si="2"/>
        <v xml:space="preserve">INSERT INTO s_fin_year_m (fy_id  , fy_from_date , fy_to_date ) VALUES (2046, TO_DATE('01-04-2045','dd-mm-yyyy') ,  TO_DATE('31-03-2046','dd-mm-yyyy')  ) ; </v>
      </c>
    </row>
    <row r="57" spans="2:6" x14ac:dyDescent="0.25">
      <c r="B57" s="55">
        <v>2047</v>
      </c>
      <c r="C57" s="57" t="s">
        <v>3235</v>
      </c>
      <c r="D57" s="55" t="s">
        <v>3236</v>
      </c>
      <c r="E57" s="55"/>
      <c r="F57" s="55" t="str">
        <f t="shared" si="2"/>
        <v xml:space="preserve">INSERT INTO s_fin_year_m (fy_id  , fy_from_date , fy_to_date ) VALUES (2047, TO_DATE('01-04-2046','dd-mm-yyyy') ,  TO_DATE('31-03-2047','dd-mm-yyyy')  ) ; </v>
      </c>
    </row>
    <row r="58" spans="2:6" x14ac:dyDescent="0.25">
      <c r="B58" s="55">
        <v>2048</v>
      </c>
      <c r="C58" s="57" t="s">
        <v>3237</v>
      </c>
      <c r="D58" s="55" t="s">
        <v>3238</v>
      </c>
      <c r="E58" s="55"/>
      <c r="F58" s="55" t="str">
        <f t="shared" si="2"/>
        <v xml:space="preserve">INSERT INTO s_fin_year_m (fy_id  , fy_from_date , fy_to_date ) VALUES (2048, TO_DATE('01-04-2047','dd-mm-yyyy') ,  TO_DATE('31-03-2048','dd-mm-yyyy')  ) ; </v>
      </c>
    </row>
    <row r="59" spans="2:6" x14ac:dyDescent="0.25">
      <c r="B59" s="55">
        <v>2049</v>
      </c>
      <c r="C59" s="57" t="s">
        <v>3239</v>
      </c>
      <c r="D59" s="55" t="s">
        <v>3240</v>
      </c>
      <c r="E59" s="55"/>
      <c r="F59" s="55" t="str">
        <f t="shared" si="2"/>
        <v xml:space="preserve">INSERT INTO s_fin_year_m (fy_id  , fy_from_date , fy_to_date ) VALUES (2049, TO_DATE('01-04-2048','dd-mm-yyyy') ,  TO_DATE('31-03-2049','dd-mm-yyyy')  ) ; </v>
      </c>
    </row>
    <row r="60" spans="2:6" x14ac:dyDescent="0.25">
      <c r="B60" s="55">
        <v>2050</v>
      </c>
      <c r="C60" s="57" t="s">
        <v>3241</v>
      </c>
      <c r="D60" s="55" t="s">
        <v>3242</v>
      </c>
      <c r="E60" s="55"/>
      <c r="F60" s="55" t="str">
        <f t="shared" si="2"/>
        <v xml:space="preserve">INSERT INTO s_fin_year_m (fy_id  , fy_from_date , fy_to_date ) VALUES (2050, TO_DATE('01-04-2049','dd-mm-yyyy') ,  TO_DATE('31-03-2050','dd-mm-yyyy')  ) ; </v>
      </c>
    </row>
    <row r="61" spans="2:6" x14ac:dyDescent="0.25">
      <c r="B61" s="55">
        <v>2051</v>
      </c>
      <c r="C61" s="57" t="s">
        <v>3243</v>
      </c>
      <c r="D61" s="55" t="s">
        <v>3244</v>
      </c>
      <c r="E61" s="55"/>
      <c r="F61" s="55" t="str">
        <f t="shared" si="2"/>
        <v xml:space="preserve">INSERT INTO s_fin_year_m (fy_id  , fy_from_date , fy_to_date ) VALUES (2051, TO_DATE('01-04-2050','dd-mm-yyyy') ,  TO_DATE('31-03-2051','dd-mm-yyyy')  ) ; </v>
      </c>
    </row>
    <row r="62" spans="2:6" x14ac:dyDescent="0.25">
      <c r="B62" s="55">
        <v>2052</v>
      </c>
      <c r="C62" s="57" t="s">
        <v>3245</v>
      </c>
      <c r="D62" s="55" t="s">
        <v>3246</v>
      </c>
      <c r="E62" s="55"/>
      <c r="F62" s="55" t="str">
        <f t="shared" si="2"/>
        <v xml:space="preserve">INSERT INTO s_fin_year_m (fy_id  , fy_from_date , fy_to_date ) VALUES (2052, TO_DATE('01-04-2051','dd-mm-yyyy') ,  TO_DATE('31-03-2052','dd-mm-yyyy')  ) ; </v>
      </c>
    </row>
    <row r="63" spans="2:6" x14ac:dyDescent="0.25">
      <c r="B63" s="55">
        <v>2053</v>
      </c>
      <c r="C63" s="57" t="s">
        <v>3247</v>
      </c>
      <c r="D63" s="55" t="s">
        <v>3248</v>
      </c>
      <c r="E63" s="55"/>
      <c r="F63" s="55" t="str">
        <f t="shared" si="2"/>
        <v xml:space="preserve">INSERT INTO s_fin_year_m (fy_id  , fy_from_date , fy_to_date ) VALUES (2053, TO_DATE('01-04-2052','dd-mm-yyyy') ,  TO_DATE('31-03-2053','dd-mm-yyyy')  ) ; </v>
      </c>
    </row>
    <row r="64" spans="2:6" x14ac:dyDescent="0.25">
      <c r="B64" s="55">
        <v>2054</v>
      </c>
      <c r="C64" s="57" t="s">
        <v>3249</v>
      </c>
      <c r="D64" s="55" t="s">
        <v>3250</v>
      </c>
      <c r="E64" s="55"/>
      <c r="F64" s="55" t="str">
        <f t="shared" si="2"/>
        <v xml:space="preserve">INSERT INTO s_fin_year_m (fy_id  , fy_from_date , fy_to_date ) VALUES (2054, TO_DATE('01-04-2053','dd-mm-yyyy') ,  TO_DATE('31-03-2054','dd-mm-yyyy')  ) ;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2C84-5F0E-4869-B518-E819248A698F}">
  <dimension ref="A1:J35"/>
  <sheetViews>
    <sheetView workbookViewId="0">
      <selection activeCell="C30" sqref="C30"/>
    </sheetView>
  </sheetViews>
  <sheetFormatPr defaultRowHeight="17.25" x14ac:dyDescent="0.25"/>
  <cols>
    <col min="1" max="1" width="32.28515625" bestFit="1" customWidth="1"/>
    <col min="2" max="2" width="13.28515625" bestFit="1" customWidth="1"/>
    <col min="3" max="3" width="37.7109375" bestFit="1" customWidth="1"/>
    <col min="4" max="4" width="16.7109375" bestFit="1" customWidth="1"/>
    <col min="5" max="5" width="10.42578125" bestFit="1" customWidth="1"/>
    <col min="6" max="6" width="16.7109375" bestFit="1" customWidth="1"/>
    <col min="7" max="7" width="24.42578125" customWidth="1"/>
    <col min="8" max="8" width="20.7109375" style="103" customWidth="1"/>
  </cols>
  <sheetData>
    <row r="1" spans="1:10" x14ac:dyDescent="0.25">
      <c r="A1" s="87" t="s">
        <v>57</v>
      </c>
      <c r="B1" s="95" t="s">
        <v>58</v>
      </c>
      <c r="C1" s="87" t="s">
        <v>59</v>
      </c>
      <c r="D1" s="87" t="s">
        <v>60</v>
      </c>
      <c r="E1" s="87" t="s">
        <v>61</v>
      </c>
      <c r="F1" s="87" t="s">
        <v>62</v>
      </c>
      <c r="G1" s="93" t="s">
        <v>63</v>
      </c>
      <c r="H1" s="100" t="s">
        <v>64</v>
      </c>
      <c r="J1" s="99" t="s">
        <v>65</v>
      </c>
    </row>
    <row r="2" spans="1:10" x14ac:dyDescent="0.25">
      <c r="A2" s="84">
        <v>1001</v>
      </c>
      <c r="B2" s="96">
        <v>1001</v>
      </c>
      <c r="C2" s="85" t="s">
        <v>66</v>
      </c>
      <c r="D2" s="88">
        <v>0</v>
      </c>
      <c r="E2" s="88">
        <v>1</v>
      </c>
      <c r="F2" s="88">
        <v>1</v>
      </c>
      <c r="G2" s="94" t="s">
        <v>67</v>
      </c>
      <c r="H2" s="101" t="str">
        <f>SUBSTITUTE(SUBSTITUTE(G2," #"," {#"),"# ","#} ")</f>
        <v xml:space="preserve">Mahesh Bank - A/c. {#vouAcctCode#} has been credited by Cash Rs. {#lccyTranAmount#} on {#valueDate#} . A/c Balance  Rs. {#clearBalance#} </v>
      </c>
      <c r="J2" t="str">
        <f>CONCATENATE("INSERT INTO s_alert_template_txt_m (alert_template_id,alert_template_name_desc,alert_before_days,num_alerts,threshold_amount,alert_template_text) VALUES (",A2&amp;",'"&amp;C2&amp;"',"&amp;D2&amp;","&amp;E2&amp;","&amp;F2&amp;",'"&amp;G2&amp;"');")</f>
        <v>INSERT INTO s_alert_template_txt_m (alert_template_id,alert_template_name_desc,alert_before_days,num_alerts,threshold_amount,alert_template_text) VALUES (1001,'Receipt',0,1,1,'Mahesh Bank - A/c. #vouAcctCode# has been credited by Cash Rs. #lccyTranAmount# on #valueDate# . A/c Balance  Rs. #clearBalance# ');</v>
      </c>
    </row>
    <row r="3" spans="1:10" x14ac:dyDescent="0.25">
      <c r="A3" s="84">
        <v>1002</v>
      </c>
      <c r="B3" s="96">
        <v>2001</v>
      </c>
      <c r="C3" s="85" t="s">
        <v>68</v>
      </c>
      <c r="D3" s="88">
        <v>0</v>
      </c>
      <c r="E3" s="88">
        <v>1</v>
      </c>
      <c r="F3" s="88">
        <v>1</v>
      </c>
      <c r="G3" s="94" t="s">
        <v>69</v>
      </c>
      <c r="H3" s="101" t="str">
        <f t="shared" ref="H3:H28" si="0">SUBSTITUTE(SUBSTITUTE(G3," #"," {#"),"# ","#} ")</f>
        <v xml:space="preserve">Mahesh Bank - A/c. {#vouAcctCode#} has debited by Cash Rs. {#lccyTranAmount#} on {#valueDate#} . A/c Balance is Rs. {#clearBalance#} </v>
      </c>
      <c r="J3" t="str">
        <f t="shared" ref="J3:J28" si="1">CONCATENATE("INSERT INTO s_alert_template_txt_m (alert_template_id,alert_template_name_desc,alert_before_days,num_alerts,threshold_amount,alert_template_text) VALUES (",A3&amp;",'"&amp;C3&amp;"',"&amp;D3&amp;","&amp;E3&amp;","&amp;F3&amp;",'"&amp;G3&amp;"');")</f>
        <v>INSERT INTO s_alert_template_txt_m (alert_template_id,alert_template_name_desc,alert_before_days,num_alerts,threshold_amount,alert_template_text) VALUES (1002,'Payment',0,1,1,'Mahesh Bank - A/c. #vouAcctCode# has debited by Cash Rs. #lccyTranAmount# on #valueDate# . A/c Balance is Rs. #clearBalance# ');</v>
      </c>
    </row>
    <row r="4" spans="1:10" x14ac:dyDescent="0.25">
      <c r="A4" s="84">
        <v>1003</v>
      </c>
      <c r="B4" s="96">
        <v>2002</v>
      </c>
      <c r="C4" s="85" t="s">
        <v>70</v>
      </c>
      <c r="D4" s="88">
        <v>0</v>
      </c>
      <c r="E4" s="88">
        <v>1</v>
      </c>
      <c r="F4" s="88">
        <v>1</v>
      </c>
      <c r="G4" s="94" t="s">
        <v>71</v>
      </c>
      <c r="H4" s="101" t="str">
        <f t="shared" si="0"/>
        <v xml:space="preserve">Mahesh Bank - A/c. {#vouAcctCode#} has been debited by Transfer Rs. {#lccyTranAmount#} on {#valueDate#} . A/c Balance Rs. {#clearBalance#} </v>
      </c>
      <c r="J4" t="str">
        <f t="shared" si="1"/>
        <v>INSERT INTO s_alert_template_txt_m (alert_template_id,alert_template_name_desc,alert_before_days,num_alerts,threshold_amount,alert_template_text) VALUES (1003,'Debit',0,1,1,'Mahesh Bank - A/c. #vouAcctCode# has been debited by Transfer Rs. #lccyTranAmount# on #valueDate# . A/c Balance Rs. #clearBalance# ');</v>
      </c>
    </row>
    <row r="5" spans="1:10" x14ac:dyDescent="0.25">
      <c r="A5" s="84">
        <v>1004</v>
      </c>
      <c r="B5" s="96">
        <v>1002</v>
      </c>
      <c r="C5" s="85" t="s">
        <v>72</v>
      </c>
      <c r="D5" s="88">
        <v>0</v>
      </c>
      <c r="E5" s="88">
        <v>1</v>
      </c>
      <c r="F5" s="88">
        <v>1</v>
      </c>
      <c r="G5" s="94" t="s">
        <v>73</v>
      </c>
      <c r="H5" s="101" t="str">
        <f t="shared" si="0"/>
        <v xml:space="preserve">Mahesh Bank - A/c. {#vouAcctCode#} has been credited by Transfer Rs. {#lccyTranAmount#} on {#valueDate#} . A/c Balance  Rs. {#clearBalance#} </v>
      </c>
      <c r="J5" t="str">
        <f t="shared" si="1"/>
        <v>INSERT INTO s_alert_template_txt_m (alert_template_id,alert_template_name_desc,alert_before_days,num_alerts,threshold_amount,alert_template_text) VALUES (1004,'Credit',0,1,1,'Mahesh Bank - A/c. #vouAcctCode# has been credited by Transfer Rs. #lccyTranAmount# on #valueDate# . A/c Balance  Rs. #clearBalance# ');</v>
      </c>
    </row>
    <row r="6" spans="1:10" x14ac:dyDescent="0.25">
      <c r="A6" s="84">
        <v>1005</v>
      </c>
      <c r="B6" s="97">
        <v>2012</v>
      </c>
      <c r="C6" s="85" t="s">
        <v>74</v>
      </c>
      <c r="D6" s="88">
        <v>0</v>
      </c>
      <c r="E6" s="88">
        <v>1</v>
      </c>
      <c r="F6" s="88">
        <v>1</v>
      </c>
      <c r="G6" s="94" t="s">
        <v>75</v>
      </c>
      <c r="H6" s="101" t="str">
        <f t="shared" si="0"/>
        <v xml:space="preserve">Mahesh Bank - A/c. Dear {#acctName#, your A/c. {#vouAcctCode#} is been closed. </v>
      </c>
      <c r="J6" t="str">
        <f t="shared" si="1"/>
        <v>INSERT INTO s_alert_template_txt_m (alert_template_id,alert_template_name_desc,alert_before_days,num_alerts,threshold_amount,alert_template_text) VALUES (1005,'A/C Closing (Debit) SPL',0,1,1,'Mahesh Bank - A/c. Dear #acctName#, your A/c. #vouAcctCode# is been closed. ');</v>
      </c>
    </row>
    <row r="7" spans="1:10" x14ac:dyDescent="0.25">
      <c r="A7" s="84">
        <v>1006</v>
      </c>
      <c r="B7" s="97">
        <v>1004</v>
      </c>
      <c r="C7" s="85" t="s">
        <v>76</v>
      </c>
      <c r="D7" s="88">
        <v>0</v>
      </c>
      <c r="E7" s="88">
        <v>1</v>
      </c>
      <c r="F7" s="88">
        <v>1</v>
      </c>
      <c r="G7" s="94" t="s">
        <v>77</v>
      </c>
      <c r="H7" s="101" t="str">
        <f t="shared" si="0"/>
        <v xml:space="preserve">Mahesh Bank - A/c. {#vouAcctCode#} interest has been credited By Transfer Rs. {#lccyTranAmount#} on {#valueDate#} . A/c Balance Rs. {#clearBalance#} </v>
      </c>
      <c r="J7" t="str">
        <f t="shared" si="1"/>
        <v>INSERT INTO s_alert_template_txt_m (alert_template_id,alert_template_name_desc,alert_before_days,num_alerts,threshold_amount,alert_template_text) VALUES (1006,'Interest Paid On Deposits',0,1,1,'Mahesh Bank - A/c. #vouAcctCode# interest has been credited By Transfer Rs. #lccyTranAmount# on #valueDate# . A/c Balance Rs. #clearBalance# ');</v>
      </c>
    </row>
    <row r="8" spans="1:10" x14ac:dyDescent="0.25">
      <c r="A8" s="84">
        <v>1007</v>
      </c>
      <c r="B8" s="96">
        <v>2010</v>
      </c>
      <c r="C8" s="85" t="s">
        <v>78</v>
      </c>
      <c r="D8" s="88">
        <v>0</v>
      </c>
      <c r="E8" s="88">
        <v>1</v>
      </c>
      <c r="F8" s="88">
        <v>1</v>
      </c>
      <c r="G8" s="94" t="s">
        <v>79</v>
      </c>
      <c r="H8" s="101" t="str">
        <f t="shared" si="0"/>
        <v xml:space="preserve">Mahesh Bank - A/c. {#vouAcctCode#} Chq Return Charges has been debited By Transfer Rs. {#lccyTranAmount#} on {#valueDate#} . A/c Balance Rs. {#clearBalance#} </v>
      </c>
      <c r="J8" t="str">
        <f t="shared" si="1"/>
        <v>INSERT INTO s_alert_template_txt_m (alert_template_id,alert_template_name_desc,alert_before_days,num_alerts,threshold_amount,alert_template_text) VALUES (1007,'Cheque Return Charges',0,1,1,'Mahesh Bank - A/c. #vouAcctCode# Chq Return Charges has been debited By Transfer Rs. #lccyTranAmount# on #valueDate# . A/c Balance Rs. #clearBalance# ');</v>
      </c>
    </row>
    <row r="9" spans="1:10" x14ac:dyDescent="0.25">
      <c r="A9" s="84">
        <v>1008</v>
      </c>
      <c r="B9" s="88">
        <v>2011</v>
      </c>
      <c r="C9" s="86" t="s">
        <v>80</v>
      </c>
      <c r="D9" s="88">
        <v>0</v>
      </c>
      <c r="E9" s="88">
        <v>1</v>
      </c>
      <c r="F9" s="88">
        <v>1</v>
      </c>
      <c r="G9" s="94" t="s">
        <v>81</v>
      </c>
      <c r="H9" s="101" t="str">
        <f t="shared" si="0"/>
        <v xml:space="preserve">Mahesh Bank - A/c. {#vouAcctCode#} Charges has been debited By Transfer Rs. {#lccyTranAmount#} on {#valueDate#} . A/c Balance Rs. {#clearBalance#} </v>
      </c>
      <c r="J9" t="str">
        <f t="shared" si="1"/>
        <v>INSERT INTO s_alert_template_txt_m (alert_template_id,alert_template_name_desc,alert_before_days,num_alerts,threshold_amount,alert_template_text) VALUES (1008,'Charges Application',0,1,1,'Mahesh Bank - A/c. #vouAcctCode# Charges has been debited By Transfer Rs. #lccyTranAmount# on #valueDate# . A/c Balance Rs. #clearBalance# ');</v>
      </c>
    </row>
    <row r="10" spans="1:10" x14ac:dyDescent="0.25">
      <c r="A10" s="84">
        <v>1009</v>
      </c>
      <c r="B10" s="96">
        <v>2005</v>
      </c>
      <c r="C10" s="85" t="s">
        <v>82</v>
      </c>
      <c r="D10" s="88">
        <v>0</v>
      </c>
      <c r="E10" s="88">
        <v>1</v>
      </c>
      <c r="F10" s="88">
        <v>1</v>
      </c>
      <c r="G10" s="94" t="s">
        <v>83</v>
      </c>
      <c r="H10" s="101" t="str">
        <f t="shared" si="0"/>
        <v xml:space="preserve">Mahesh Bank - A/c. {#vouAcctCode#} has been debited by I/W Clg Chq No. {#instrNo#}  Rs. {#lccyTranAmount#}  on {#valueDate#} . A/c Balance Rs.  {#clearBalance#} </v>
      </c>
      <c r="J10" t="str">
        <f t="shared" si="1"/>
        <v>INSERT INTO s_alert_template_txt_m (alert_template_id,alert_template_name_desc,alert_before_days,num_alerts,threshold_amount,alert_template_text) VALUES (1009,'Debit ( Inward Clearing )',0,1,1,'Mahesh Bank - A/c. #vouAcctCode# has been debited by I/W Clg Chq No. #instrNo#  Rs. #lccyTranAmount#  on #valueDate# . A/c Balance Rs.  #clearBalance# ');</v>
      </c>
    </row>
    <row r="11" spans="1:10" x14ac:dyDescent="0.25">
      <c r="A11" s="84">
        <v>1010</v>
      </c>
      <c r="B11" s="96">
        <v>2006</v>
      </c>
      <c r="C11" s="86" t="s">
        <v>84</v>
      </c>
      <c r="D11" s="88">
        <v>0</v>
      </c>
      <c r="E11" s="88">
        <v>1</v>
      </c>
      <c r="F11" s="88">
        <v>1</v>
      </c>
      <c r="G11" s="94" t="s">
        <v>85</v>
      </c>
      <c r="H11" s="101" t="str">
        <f t="shared" si="0"/>
        <v xml:space="preserve">Mahesh Bank - A/c. {#vouAcctCode#} has been debited by Rs. {#lccyTranAmount#} for Outward Return Cheque No {#instrNo#} . Please contact to your Branch. A/c Balance Rs. {#clearBalance#} </v>
      </c>
      <c r="J11" t="str">
        <f t="shared" si="1"/>
        <v>INSERT INTO s_alert_template_txt_m (alert_template_id,alert_template_name_desc,alert_before_days,num_alerts,threshold_amount,alert_template_text) VALUES (1010,'Chq Return(Outward Clearing)',0,1,1,'Mahesh Bank - A/c. #vouAcctCode# has been debited by Rs. #lccyTranAmount# for Outward Return Cheque No #instrNo# . Please contact to your Branch. A/c Balance Rs. #clearBalance# ');</v>
      </c>
    </row>
    <row r="12" spans="1:10" x14ac:dyDescent="0.25">
      <c r="A12" s="84">
        <v>1011</v>
      </c>
      <c r="B12" s="88">
        <v>1005</v>
      </c>
      <c r="C12" s="85" t="s">
        <v>86</v>
      </c>
      <c r="D12" s="88">
        <v>0</v>
      </c>
      <c r="E12" s="88">
        <v>1</v>
      </c>
      <c r="F12" s="88">
        <v>1</v>
      </c>
      <c r="G12" s="94" t="s">
        <v>87</v>
      </c>
      <c r="H12" s="101" t="str">
        <f t="shared" si="0"/>
        <v>Mahesh Bank - Dear Customer, Received Cheque No {#instrNo#} of Rs {#lccyTranAmount#} for credit to your A/c No {#vouAcctCode#} . The Amount will be credited to your a/c subject to realisation.</v>
      </c>
      <c r="J12" t="str">
        <f t="shared" si="1"/>
        <v>INSERT INTO s_alert_template_txt_m (alert_template_id,alert_template_name_desc,alert_before_days,num_alerts,threshold_amount,alert_template_text) VALUES (1011,'Credit ( Outward Clearing )',0,1,1,'Mahesh Bank - Dear Customer, Received Cheque No #instrNo# of Rs #lccyTranAmount# for credit to your A/c No #vouAcctCode# . The Amount will be credited to your a/c subject to realisation.');</v>
      </c>
    </row>
    <row r="13" spans="1:10" x14ac:dyDescent="0.25">
      <c r="A13" s="84">
        <v>1012</v>
      </c>
      <c r="B13" s="88">
        <v>1006</v>
      </c>
      <c r="C13" s="86" t="s">
        <v>88</v>
      </c>
      <c r="D13" s="88">
        <v>0</v>
      </c>
      <c r="E13" s="88">
        <v>1</v>
      </c>
      <c r="F13" s="88">
        <v>1</v>
      </c>
      <c r="G13" s="94" t="s">
        <v>79</v>
      </c>
      <c r="H13" s="101" t="str">
        <f t="shared" si="0"/>
        <v xml:space="preserve">Mahesh Bank - A/c. {#vouAcctCode#} Chq Return Charges has been debited By Transfer Rs. {#lccyTranAmount#} on {#valueDate#} . A/c Balance Rs. {#clearBalance#} </v>
      </c>
      <c r="J13" t="str">
        <f t="shared" si="1"/>
        <v>INSERT INTO s_alert_template_txt_m (alert_template_id,alert_template_name_desc,alert_before_days,num_alerts,threshold_amount,alert_template_text) VALUES (1012,'Chq Return(Inward Clearing)',0,1,1,'Mahesh Bank - A/c. #vouAcctCode# Chq Return Charges has been debited By Transfer Rs. #lccyTranAmount# on #valueDate# . A/c Balance Rs. #clearBalance# ');</v>
      </c>
    </row>
    <row r="14" spans="1:10" x14ac:dyDescent="0.25">
      <c r="A14" s="84">
        <v>1013</v>
      </c>
      <c r="B14" s="88">
        <v>2044</v>
      </c>
      <c r="C14" s="86" t="s">
        <v>89</v>
      </c>
      <c r="D14" s="88">
        <v>0</v>
      </c>
      <c r="E14" s="88">
        <v>1</v>
      </c>
      <c r="F14" s="88">
        <v>1</v>
      </c>
      <c r="G14" s="94" t="s">
        <v>90</v>
      </c>
      <c r="H14" s="101" t="str">
        <f t="shared" si="0"/>
        <v xml:space="preserve">Mahesh Bank - A/c. {#vouAcctCode#} Charges has been debited By Transfer Rs. {#lccyTranAmount#} on {#valueDate#. A/c Balance Rs. {#clearBalance#} </v>
      </c>
      <c r="J14" t="str">
        <f t="shared" si="1"/>
        <v>INSERT INTO s_alert_template_txt_m (alert_template_id,alert_template_name_desc,alert_before_days,num_alerts,threshold_amount,alert_template_text) VALUES (1013,'Auto Charges Debit',0,1,1,'Mahesh Bank - A/c. #vouAcctCode# Charges has been debited By Transfer Rs. #lccyTranAmount# on #valueDate#. A/c Balance Rs. #clearBalance# ');</v>
      </c>
    </row>
    <row r="15" spans="1:10" x14ac:dyDescent="0.25">
      <c r="A15" s="84">
        <v>1014</v>
      </c>
      <c r="B15" s="88">
        <v>1031</v>
      </c>
      <c r="C15" s="86" t="s">
        <v>91</v>
      </c>
      <c r="D15" s="88">
        <v>0</v>
      </c>
      <c r="E15" s="88">
        <v>1</v>
      </c>
      <c r="F15" s="88">
        <v>1</v>
      </c>
      <c r="G15" s="94" t="s">
        <v>92</v>
      </c>
      <c r="H15" s="101" t="str">
        <f t="shared" si="0"/>
        <v xml:space="preserve">Mahesh Bank - A/c. {#vouAcctCode#} has been credited by NEFT/RTGS Ref. {#vouRefno#} Rs. {#lccyTranAmount#} on {#valueDate#} . A/c Balance  Rs. {#clearBalance#} </v>
      </c>
      <c r="J15" t="str">
        <f t="shared" si="1"/>
        <v>INSERT INTO s_alert_template_txt_m (alert_template_id,alert_template_name_desc,alert_before_days,num_alerts,threshold_amount,alert_template_text) VALUES (1014,'NEFT/RTGS',0,1,1,'Mahesh Bank - A/c. #vouAcctCode# has been credited by NEFT/RTGS Ref. #vouRefno# Rs. #lccyTranAmount# on #valueDate# . A/c Balance  Rs. #clearBalance# ');</v>
      </c>
    </row>
    <row r="16" spans="1:10" x14ac:dyDescent="0.25">
      <c r="A16" s="84">
        <v>1015</v>
      </c>
      <c r="B16" s="88">
        <v>1008</v>
      </c>
      <c r="C16" s="86" t="s">
        <v>93</v>
      </c>
      <c r="D16" s="88">
        <v>0</v>
      </c>
      <c r="E16" s="88">
        <v>1</v>
      </c>
      <c r="F16" s="88">
        <v>1</v>
      </c>
      <c r="G16" s="94" t="s">
        <v>94</v>
      </c>
      <c r="H16" s="101" t="str">
        <f t="shared" si="0"/>
        <v xml:space="preserve">Mahesh Bank - A/c. Principal Amount Rs. {#lccyTranAmount#} has been deposited into FD A/c {#vouAcctCode#}  on {#valueDate#} . A/c Balance  Rs. {#clearBalance#} </v>
      </c>
      <c r="J16" t="str">
        <f t="shared" si="1"/>
        <v>INSERT INTO s_alert_template_txt_m (alert_template_id,alert_template_name_desc,alert_before_days,num_alerts,threshold_amount,alert_template_text) VALUES (1015,'FD Principal',0,1,1,'Mahesh Bank - A/c. Principal Amount Rs. #lccyTranAmount# has been deposited into FD A/c #vouAcctCode#  on #valueDate# . A/c Balance  Rs. #clearBalance# ');</v>
      </c>
    </row>
    <row r="17" spans="1:10" x14ac:dyDescent="0.25">
      <c r="A17" s="84">
        <v>1016</v>
      </c>
      <c r="B17" s="88">
        <v>2041</v>
      </c>
      <c r="C17" s="86" t="s">
        <v>95</v>
      </c>
      <c r="D17" s="88">
        <v>0</v>
      </c>
      <c r="E17" s="88">
        <v>1</v>
      </c>
      <c r="F17" s="88">
        <v>1</v>
      </c>
      <c r="G17" s="94" t="s">
        <v>96</v>
      </c>
      <c r="H17" s="101" t="str">
        <f t="shared" si="0"/>
        <v>Mahesh Bank - A/c. {#vouAcctCode#} TDS on Interest has been debited By Transfer Rs. {#lccyTranAmount#} on {#valueDate#} . A/c Balance Rs. {#clearBalance#} . Please contact immediately  to your branch for submission of IT Document.</v>
      </c>
      <c r="J17" t="str">
        <f t="shared" si="1"/>
        <v>INSERT INTO s_alert_template_txt_m (alert_template_id,alert_template_name_desc,alert_before_days,num_alerts,threshold_amount,alert_template_text) VALUES (1016,'To TDS Deducted',0,1,1,'Mahesh Bank - A/c. #vouAcctCode# TDS on Interest has been debited By Transfer Rs. #lccyTranAmount# on #valueDate# . A/c Balance Rs. #clearBalance# . Please contact immediately  to your branch for submission of IT Document.');</v>
      </c>
    </row>
    <row r="18" spans="1:10" x14ac:dyDescent="0.25">
      <c r="A18" s="84">
        <v>1017</v>
      </c>
      <c r="B18" s="88">
        <v>2045</v>
      </c>
      <c r="C18" s="86" t="s">
        <v>97</v>
      </c>
      <c r="D18" s="88">
        <v>0</v>
      </c>
      <c r="E18" s="88">
        <v>1</v>
      </c>
      <c r="F18" s="88">
        <v>1</v>
      </c>
      <c r="G18" s="94" t="s">
        <v>98</v>
      </c>
      <c r="H18" s="101" t="str">
        <f t="shared" si="0"/>
        <v>Mahesh Bank - FD A/c. {#vouAcctCode#}  balance has been marked as MTD By Transfer Rs. {#lccyTranAmount#} on {#valueDate#} . A/c Balance Rs. {#clearBalance#} . Please contact immediately  to your branch.</v>
      </c>
      <c r="J18" t="str">
        <f t="shared" si="1"/>
        <v>INSERT INTO s_alert_template_txt_m (alert_template_id,alert_template_name_desc,alert_before_days,num_alerts,threshold_amount,alert_template_text) VALUES (1017,'To Transferred to MTD ',0,1,1,'Mahesh Bank - FD A/c. #vouAcctCode#  balance has been marked as MTD By Transfer Rs. #lccyTranAmount# on #valueDate# . A/c Balance Rs. #clearBalance# . Please contact immediately  to your branch.');</v>
      </c>
    </row>
    <row r="19" spans="1:10" x14ac:dyDescent="0.25">
      <c r="A19" s="84"/>
      <c r="B19" s="84"/>
      <c r="C19" s="84"/>
      <c r="D19" s="84"/>
      <c r="E19" s="84"/>
      <c r="F19" s="84"/>
      <c r="G19" s="84"/>
      <c r="H19" s="101" t="str">
        <f t="shared" si="0"/>
        <v/>
      </c>
    </row>
    <row r="20" spans="1:10" x14ac:dyDescent="0.25">
      <c r="A20" s="84">
        <v>1018</v>
      </c>
      <c r="B20" s="92">
        <v>2004</v>
      </c>
      <c r="C20" s="90" t="s">
        <v>99</v>
      </c>
      <c r="D20" s="90">
        <v>0</v>
      </c>
      <c r="E20" s="88">
        <v>1</v>
      </c>
      <c r="F20" s="88">
        <v>1</v>
      </c>
      <c r="G20" s="94" t="s">
        <v>100</v>
      </c>
      <c r="H20" s="101" t="str">
        <f t="shared" si="0"/>
        <v xml:space="preserve">Mahesh Bank - A/c. {#vouAcctCode#} Interest has been debited By Transfer Rs. {#lccyTranAmount#} on {#valueDate#} . A/c Balance Rs. {#clearBalance#} </v>
      </c>
      <c r="J20" t="str">
        <f t="shared" si="1"/>
        <v>INSERT INTO s_alert_template_txt_m (alert_template_id,alert_template_name_desc,alert_before_days,num_alerts,threshold_amount,alert_template_text) VALUES (1018,'Interest Charged',0,1,1,'Mahesh Bank - A/c. #vouAcctCode# Interest has been debited By Transfer Rs. #lccyTranAmount# on #valueDate# . A/c Balance Rs. #clearBalance# ');</v>
      </c>
    </row>
    <row r="21" spans="1:10" x14ac:dyDescent="0.25">
      <c r="A21" s="84">
        <v>1019</v>
      </c>
      <c r="B21" s="92">
        <v>1025</v>
      </c>
      <c r="C21" s="92" t="s">
        <v>101</v>
      </c>
      <c r="D21" s="92">
        <v>0</v>
      </c>
      <c r="E21" s="88">
        <v>1</v>
      </c>
      <c r="F21" s="88">
        <v>1</v>
      </c>
      <c r="G21" s="94" t="s">
        <v>102</v>
      </c>
      <c r="H21" s="101" t="str">
        <f t="shared" si="0"/>
        <v xml:space="preserve">Mahesh Bank - A/c. Dear Customer, your Loan A/c No {#vouAcctCode#} has been marked as NPA. Please contact immediately to the branch. A/c Balance Rs. {#clearBalance#} </v>
      </c>
      <c r="J21" t="str">
        <f t="shared" si="1"/>
        <v>INSERT INTO s_alert_template_txt_m (alert_template_id,alert_template_name_desc,alert_before_days,num_alerts,threshold_amount,alert_template_text) VALUES (1019,'Interest Moved To Mark NPA',0,1,1,'Mahesh Bank - A/c. Dear Customer, your Loan A/c No #vouAcctCode# has been marked as NPA. Please contact immediately to the branch. A/c Balance Rs. #clearBalance# ');</v>
      </c>
    </row>
    <row r="22" spans="1:10" x14ac:dyDescent="0.25">
      <c r="A22" s="84">
        <v>1020</v>
      </c>
      <c r="B22" s="98">
        <v>2013</v>
      </c>
      <c r="C22" s="89" t="s">
        <v>103</v>
      </c>
      <c r="D22" s="88">
        <v>0</v>
      </c>
      <c r="E22" s="88">
        <v>1</v>
      </c>
      <c r="F22" s="88">
        <v>1</v>
      </c>
      <c r="G22" s="94" t="s">
        <v>104</v>
      </c>
      <c r="H22" s="101" t="str">
        <f t="shared" si="0"/>
        <v xml:space="preserve">Mahesh Bank - A/c. Dear Customer, Rs {#lccyTranAmount#}  disbursed to your Loan A/c No {#vouAcctCode#} . A/c Balance Rs. {#clearBalance#} </v>
      </c>
      <c r="J22" t="str">
        <f t="shared" si="1"/>
        <v>INSERT INTO s_alert_template_txt_m (alert_template_id,alert_template_name_desc,alert_before_days,num_alerts,threshold_amount,alert_template_text) VALUES (1020,'Loan Disbursement',0,1,1,'Mahesh Bank - A/c. Dear Customer, Rs #lccyTranAmount#  disbursed to your Loan A/c No #vouAcctCode# . A/c Balance Rs. #clearBalance# ');</v>
      </c>
    </row>
    <row r="23" spans="1:10" x14ac:dyDescent="0.25">
      <c r="A23" s="84">
        <v>1021</v>
      </c>
      <c r="B23" s="98">
        <v>1007</v>
      </c>
      <c r="C23" s="91" t="s">
        <v>105</v>
      </c>
      <c r="D23" s="88">
        <v>0</v>
      </c>
      <c r="E23" s="88">
        <v>1</v>
      </c>
      <c r="F23" s="88">
        <v>1</v>
      </c>
      <c r="G23" s="94" t="s">
        <v>106</v>
      </c>
      <c r="H23" s="101" t="str">
        <f t="shared" si="0"/>
        <v xml:space="preserve">Mahesh Bank - A/c. {#vouAcctCode#} has been credited Rs. {#lccyTranAmount#} on {#valueDate#} . A/c Balance  Rs. {#clearBalance#} </v>
      </c>
      <c r="J23" t="str">
        <f t="shared" si="1"/>
        <v>INSERT INTO s_alert_template_txt_m (alert_template_id,alert_template_name_desc,alert_before_days,num_alerts,threshold_amount,alert_template_text) VALUES (1021,'Loan EMI ',0,1,1,'Mahesh Bank - A/c. #vouAcctCode# has been credited Rs. #lccyTranAmount# on #valueDate# . A/c Balance  Rs. #clearBalance# ');</v>
      </c>
    </row>
    <row r="24" spans="1:10" x14ac:dyDescent="0.25">
      <c r="A24" s="84"/>
      <c r="B24" s="84"/>
      <c r="C24" s="84"/>
      <c r="D24" s="84"/>
      <c r="E24" s="84"/>
      <c r="F24" s="84"/>
      <c r="G24" s="84"/>
      <c r="H24" s="101" t="str">
        <f t="shared" si="0"/>
        <v/>
      </c>
    </row>
    <row r="25" spans="1:10" x14ac:dyDescent="0.25">
      <c r="A25" s="84">
        <v>2001</v>
      </c>
      <c r="B25" s="88"/>
      <c r="C25" s="88" t="s">
        <v>107</v>
      </c>
      <c r="D25" s="90">
        <v>0</v>
      </c>
      <c r="E25" s="88">
        <v>1</v>
      </c>
      <c r="F25" s="88">
        <v>1</v>
      </c>
      <c r="G25" s="94" t="s">
        <v>108</v>
      </c>
      <c r="H25" s="101" t="str">
        <f t="shared" si="0"/>
        <v>Mahesh Bank - Dear {#acctName#} Overdue Balance is generated on the Loan A/c. {#vouAcctCode#} . Please contact immediately  to your bracnh.</v>
      </c>
      <c r="J25" t="str">
        <f t="shared" si="1"/>
        <v>INSERT INTO s_alert_template_txt_m (alert_template_id,alert_template_name_desc,alert_before_days,num_alerts,threshold_amount,alert_template_text) VALUES (2001,'Overdue',0,1,1,'Mahesh Bank - Dear #acctName# Overdue Balance is generated on the Loan A/c. #vouAcctCode# . Please contact immediately  to your bracnh.');</v>
      </c>
    </row>
    <row r="26" spans="1:10" x14ac:dyDescent="0.25">
      <c r="A26" s="84">
        <v>2002</v>
      </c>
      <c r="B26" s="88"/>
      <c r="C26" s="88" t="s">
        <v>109</v>
      </c>
      <c r="D26" s="90">
        <v>0</v>
      </c>
      <c r="E26" s="88">
        <v>1</v>
      </c>
      <c r="F26" s="88">
        <v>1</v>
      </c>
      <c r="G26" s="94" t="s">
        <v>110</v>
      </c>
      <c r="H26" s="101" t="str">
        <f t="shared" si="0"/>
        <v>Mahesh Bank - Dear {#acctName#, A/c. {#vouAcctCode#} status has been changed now it is in In-Operative state. Please contact immediately  to your branch for submission of IT Document.</v>
      </c>
      <c r="J26" t="str">
        <f t="shared" si="1"/>
        <v>INSERT INTO s_alert_template_txt_m (alert_template_id,alert_template_name_desc,alert_before_days,num_alerts,threshold_amount,alert_template_text) VALUES (2002,'InOperative',0,1,1,'Mahesh Bank - Dear #acctName#, A/c. #vouAcctCode# status has been changed now it is in In-Operative state. Please contact immediately  to your branch for submission of IT Document.');</v>
      </c>
    </row>
    <row r="27" spans="1:10" x14ac:dyDescent="0.25">
      <c r="A27" s="84">
        <v>2003</v>
      </c>
      <c r="B27" s="88"/>
      <c r="C27" s="88" t="s">
        <v>111</v>
      </c>
      <c r="D27" s="90">
        <v>0</v>
      </c>
      <c r="E27" s="88">
        <v>1</v>
      </c>
      <c r="F27" s="88">
        <v>1</v>
      </c>
      <c r="G27" s="94" t="s">
        <v>112</v>
      </c>
      <c r="H27" s="101" t="str">
        <f t="shared" si="0"/>
        <v>Mahesh Bank - Dear {#acctName#, A/c. {#vouAcctCode#} status has been changed now it is in Dormant state. Please contact immediately  to your branch for submission of IT Document.</v>
      </c>
      <c r="J27" t="str">
        <f t="shared" si="1"/>
        <v>INSERT INTO s_alert_template_txt_m (alert_template_id,alert_template_name_desc,alert_before_days,num_alerts,threshold_amount,alert_template_text) VALUES (2003,'Dormant',0,1,1,'Mahesh Bank - Dear #acctName#, A/c. #vouAcctCode# status has been changed now it is in Dormant state. Please contact immediately  to your branch for submission of IT Document.');</v>
      </c>
    </row>
    <row r="28" spans="1:10" x14ac:dyDescent="0.25">
      <c r="A28" s="84">
        <v>2004</v>
      </c>
      <c r="B28" s="88"/>
      <c r="C28" s="88" t="s">
        <v>113</v>
      </c>
      <c r="D28" s="90">
        <v>0</v>
      </c>
      <c r="E28" s="88">
        <v>1</v>
      </c>
      <c r="F28" s="88">
        <v>1</v>
      </c>
      <c r="G28" s="94" t="s">
        <v>114</v>
      </c>
      <c r="H28" s="101" t="str">
        <f t="shared" si="0"/>
        <v>Mahesh Bank - Dear {#acctName#, FD A/c. {#vouAcctCode#} will be matured on {#MaturityDate#} . Please contact to your branch for submission of IT Document.</v>
      </c>
      <c r="J28" t="str">
        <f t="shared" si="1"/>
        <v>INSERT INTO s_alert_template_txt_m (alert_template_id,alert_template_name_desc,alert_before_days,num_alerts,threshold_amount,alert_template_text) VALUES (2004,'Maturity Date',0,1,1,'Mahesh Bank - Dear #acctName#, FD A/c. #vouAcctCode# will be matured on #MaturityDate# . Please contact to your branch for submission of IT Document.');</v>
      </c>
    </row>
    <row r="29" spans="1:10" x14ac:dyDescent="0.25">
      <c r="B29" s="84"/>
      <c r="C29" s="84"/>
      <c r="D29" s="84"/>
      <c r="E29" s="84"/>
      <c r="F29" s="84"/>
      <c r="G29" s="84"/>
      <c r="H29" s="102" t="s">
        <v>115</v>
      </c>
    </row>
    <row r="30" spans="1:10" x14ac:dyDescent="0.25">
      <c r="B30" s="84"/>
      <c r="C30" s="84"/>
      <c r="D30" s="84"/>
      <c r="E30" s="84"/>
      <c r="F30" s="84"/>
      <c r="G30" s="84"/>
      <c r="H30" s="102" t="s">
        <v>115</v>
      </c>
    </row>
    <row r="31" spans="1:10" x14ac:dyDescent="0.25">
      <c r="B31" s="84"/>
      <c r="C31" s="84"/>
      <c r="D31" s="84"/>
      <c r="E31" s="84"/>
      <c r="F31" s="84"/>
      <c r="G31" s="84"/>
      <c r="H31" s="102" t="s">
        <v>115</v>
      </c>
    </row>
    <row r="32" spans="1:10" x14ac:dyDescent="0.25">
      <c r="B32" s="84"/>
      <c r="C32" s="84"/>
      <c r="D32" s="84"/>
      <c r="E32" s="84"/>
      <c r="F32" s="84"/>
      <c r="G32" s="84"/>
      <c r="H32" s="102" t="s">
        <v>115</v>
      </c>
    </row>
    <row r="33" spans="8:8" x14ac:dyDescent="0.25">
      <c r="H33" s="102" t="s">
        <v>115</v>
      </c>
    </row>
    <row r="34" spans="8:8" x14ac:dyDescent="0.25">
      <c r="H34" s="102" t="s">
        <v>115</v>
      </c>
    </row>
    <row r="35" spans="8:8" x14ac:dyDescent="0.25">
      <c r="H35" s="102" t="s">
        <v>115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5984-2098-44D1-8F98-286F41ECCC62}">
  <dimension ref="A2:N13"/>
  <sheetViews>
    <sheetView topLeftCell="B1" workbookViewId="0">
      <selection activeCell="J10" sqref="J10"/>
    </sheetView>
  </sheetViews>
  <sheetFormatPr defaultRowHeight="15" x14ac:dyDescent="0.25"/>
  <cols>
    <col min="8" max="8" width="13.28515625" bestFit="1" customWidth="1"/>
    <col min="9" max="9" width="16.42578125" bestFit="1" customWidth="1"/>
    <col min="10" max="10" width="15.5703125" bestFit="1" customWidth="1"/>
    <col min="11" max="11" width="21" bestFit="1" customWidth="1"/>
    <col min="12" max="12" width="29.7109375" bestFit="1" customWidth="1"/>
    <col min="13" max="13" width="19.28515625" customWidth="1"/>
  </cols>
  <sheetData>
    <row r="2" spans="1:14" x14ac:dyDescent="0.25">
      <c r="J2" s="53" t="s">
        <v>3251</v>
      </c>
      <c r="K2" s="53" t="s">
        <v>3252</v>
      </c>
      <c r="L2" s="53" t="s">
        <v>3253</v>
      </c>
      <c r="M2" s="53" t="s">
        <v>3254</v>
      </c>
      <c r="N2" s="53" t="s">
        <v>3255</v>
      </c>
    </row>
    <row r="3" spans="1:14" x14ac:dyDescent="0.25">
      <c r="A3" t="s">
        <v>3256</v>
      </c>
      <c r="J3">
        <v>0</v>
      </c>
      <c r="K3" t="s">
        <v>3257</v>
      </c>
      <c r="L3" t="s">
        <v>3258</v>
      </c>
      <c r="M3" t="s">
        <v>3258</v>
      </c>
      <c r="N3" s="55" t="str">
        <f>CONCATENATE("INSERT INTO s_tran_source_m (tran_source_id,tran_source_code,tran_source_name,tran_source_desc ) VALUES (",J3&amp;",'"&amp;K3&amp;"','"&amp;L3&amp;"','"&amp;M3&amp;"') ; ")</f>
        <v xml:space="preserve">INSERT INTO s_tran_source_m (tran_source_id,tran_source_code,tran_source_name,tran_source_desc ) VALUES (0,'VOU_ENT','Voucher Entry','Voucher Entry') ; </v>
      </c>
    </row>
    <row r="4" spans="1:14" x14ac:dyDescent="0.25">
      <c r="B4" t="s">
        <v>3259</v>
      </c>
      <c r="J4">
        <v>1</v>
      </c>
      <c r="K4" t="s">
        <v>3260</v>
      </c>
      <c r="L4" t="s">
        <v>3261</v>
      </c>
      <c r="M4" t="s">
        <v>3261</v>
      </c>
      <c r="N4" s="55" t="str">
        <f t="shared" ref="N4:N13" si="0">CONCATENATE("INSERT INTO s_tran_source_m (tran_source_id,tran_source_code,tran_source_name,tran_source_desc ) VALUES (",J4&amp;",'"&amp;K4&amp;"','"&amp;L4&amp;"','"&amp;M4&amp;"') ; ")</f>
        <v xml:space="preserve">INSERT INTO s_tran_source_m (tran_source_id,tran_source_code,tran_source_name,tran_source_desc ) VALUES (1,'TD_INT_POSTING','Term Deposit Insterest Posting','Term Deposit Insterest Posting') ; </v>
      </c>
    </row>
    <row r="5" spans="1:14" x14ac:dyDescent="0.25">
      <c r="B5" t="s">
        <v>3262</v>
      </c>
      <c r="J5">
        <v>2</v>
      </c>
      <c r="K5" t="s">
        <v>3263</v>
      </c>
      <c r="L5" t="s">
        <v>3264</v>
      </c>
      <c r="M5" t="s">
        <v>3264</v>
      </c>
      <c r="N5" s="55" t="str">
        <f t="shared" si="0"/>
        <v xml:space="preserve">INSERT INTO s_tran_source_m (tran_source_id,tran_source_code,tran_source_name,tran_source_desc ) VALUES (2,'RD_INT_POSTING','Recurring Deposit Insterest Posting','Recurring Deposit Insterest Posting') ; </v>
      </c>
    </row>
    <row r="6" spans="1:14" x14ac:dyDescent="0.25">
      <c r="B6" t="s">
        <v>3265</v>
      </c>
      <c r="J6">
        <v>3</v>
      </c>
      <c r="K6" t="s">
        <v>3266</v>
      </c>
      <c r="L6" t="s">
        <v>3267</v>
      </c>
      <c r="M6" t="s">
        <v>3267</v>
      </c>
      <c r="N6" s="55" t="str">
        <f t="shared" si="0"/>
        <v xml:space="preserve">INSERT INTO s_tran_source_m (tran_source_id,tran_source_code,tran_source_name,tran_source_desc ) VALUES (3,'LOAN_INT_POSTING','Loan Insterest Posting','Loan Insterest Posting') ; </v>
      </c>
    </row>
    <row r="7" spans="1:14" x14ac:dyDescent="0.25">
      <c r="B7" t="s">
        <v>3268</v>
      </c>
      <c r="J7">
        <v>4</v>
      </c>
      <c r="K7" t="s">
        <v>3269</v>
      </c>
      <c r="L7" t="s">
        <v>3270</v>
      </c>
      <c r="M7" t="s">
        <v>3270</v>
      </c>
      <c r="N7" s="55" t="str">
        <f t="shared" si="0"/>
        <v xml:space="preserve">INSERT INTO s_tran_source_m (tran_source_id,tran_source_code,tran_source_name,tran_source_desc ) VALUES (4,'TD_RENEWAL_POSTING','Term Deposit Renewal Posting','Term Deposit Renewal Posting') ; </v>
      </c>
    </row>
    <row r="8" spans="1:14" x14ac:dyDescent="0.25">
      <c r="B8" t="s">
        <v>3271</v>
      </c>
      <c r="J8">
        <v>5</v>
      </c>
      <c r="K8" t="s">
        <v>3272</v>
      </c>
      <c r="L8" t="s">
        <v>3273</v>
      </c>
      <c r="M8" t="s">
        <v>3273</v>
      </c>
      <c r="N8" s="55" t="str">
        <f t="shared" si="0"/>
        <v xml:space="preserve">INSERT INTO s_tran_source_m (tran_source_id,tran_source_code,tran_source_name,tran_source_desc ) VALUES (5,'TD_MTD_POSTING','Term Deposit MTD Posting','Term Deposit MTD Posting') ; </v>
      </c>
    </row>
    <row r="9" spans="1:14" x14ac:dyDescent="0.25">
      <c r="A9" t="s">
        <v>3274</v>
      </c>
      <c r="J9">
        <v>6</v>
      </c>
      <c r="K9" t="s">
        <v>3275</v>
      </c>
      <c r="L9" t="s">
        <v>3276</v>
      </c>
      <c r="M9" t="s">
        <v>3276</v>
      </c>
      <c r="N9" s="55" t="str">
        <f t="shared" si="0"/>
        <v xml:space="preserve">INSERT INTO s_tran_source_m (tran_source_id,tran_source_code,tran_source_name,tran_source_desc ) VALUES (6,'SI_POSTING','SI Posting','SI Posting') ; </v>
      </c>
    </row>
    <row r="10" spans="1:14" x14ac:dyDescent="0.25">
      <c r="A10" t="s">
        <v>3277</v>
      </c>
      <c r="J10">
        <v>7</v>
      </c>
      <c r="K10" t="s">
        <v>3278</v>
      </c>
      <c r="L10" t="s">
        <v>3279</v>
      </c>
      <c r="M10" t="s">
        <v>3279</v>
      </c>
      <c r="N10" s="55" t="str">
        <f t="shared" si="0"/>
        <v xml:space="preserve">INSERT INTO s_tran_source_m (tran_source_id,tran_source_code,tran_source_name,tran_source_desc ) VALUES (7,'NPA_IDENTIFY','NPA Identification','NPA Identification') ; </v>
      </c>
    </row>
    <row r="11" spans="1:14" x14ac:dyDescent="0.25">
      <c r="A11" t="s">
        <v>3280</v>
      </c>
      <c r="J11">
        <v>8</v>
      </c>
      <c r="K11" t="s">
        <v>3281</v>
      </c>
      <c r="L11" t="s">
        <v>3282</v>
      </c>
      <c r="M11" t="s">
        <v>3282</v>
      </c>
      <c r="N11" s="55" t="str">
        <f t="shared" si="0"/>
        <v xml:space="preserve">INSERT INTO s_tran_source_m (tran_source_id,tran_source_code,tran_source_name,tran_source_desc ) VALUES (8,'CLG_SETTLE_ENTRY','Clearing Settlement Entries','Clearing Settlement Entries') ; </v>
      </c>
    </row>
    <row r="12" spans="1:14" x14ac:dyDescent="0.25">
      <c r="J12">
        <v>9</v>
      </c>
      <c r="K12" t="s">
        <v>3283</v>
      </c>
      <c r="L12" t="s">
        <v>3284</v>
      </c>
      <c r="M12" t="s">
        <v>3284</v>
      </c>
      <c r="N12" s="55" t="str">
        <f t="shared" si="0"/>
        <v xml:space="preserve">INSERT INTO s_tran_source_m (tran_source_id,tran_source_code,tran_source_name,tran_source_desc ) VALUES (9,'DEAF_PROCESS','DEAF Process','DEAF Process') ; </v>
      </c>
    </row>
    <row r="13" spans="1:14" x14ac:dyDescent="0.25">
      <c r="J13">
        <v>10</v>
      </c>
      <c r="K13" t="s">
        <v>3285</v>
      </c>
      <c r="L13" t="s">
        <v>3286</v>
      </c>
      <c r="M13" t="s">
        <v>3286</v>
      </c>
      <c r="N13" s="55" t="str">
        <f t="shared" si="0"/>
        <v xml:space="preserve">INSERT INTO s_tran_source_m (tran_source_id,tran_source_code,tran_source_name,tran_source_desc ) VALUES (10,'SH_DIVI_INT_POSTING','Share Dividend Interest Posting','Share Dividend Interest Posting') ; 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5E54-2277-4000-AC57-9258F4F0A3F9}">
  <dimension ref="B1:K18"/>
  <sheetViews>
    <sheetView topLeftCell="C1" workbookViewId="0">
      <selection activeCell="E3" sqref="E3"/>
    </sheetView>
  </sheetViews>
  <sheetFormatPr defaultRowHeight="15" x14ac:dyDescent="0.25"/>
  <cols>
    <col min="2" max="2" width="62.5703125" bestFit="1" customWidth="1"/>
    <col min="3" max="3" width="51.7109375" bestFit="1" customWidth="1"/>
    <col min="4" max="4" width="11.7109375" bestFit="1" customWidth="1"/>
    <col min="5" max="5" width="17.7109375" bestFit="1" customWidth="1"/>
    <col min="6" max="6" width="20.7109375" bestFit="1" customWidth="1"/>
    <col min="7" max="7" width="32.28515625" bestFit="1" customWidth="1"/>
    <col min="8" max="8" width="16.140625" bestFit="1" customWidth="1"/>
    <col min="9" max="9" width="8.140625" style="76" bestFit="1" customWidth="1"/>
  </cols>
  <sheetData>
    <row r="1" spans="2:11" x14ac:dyDescent="0.25">
      <c r="C1" s="82" t="s">
        <v>3287</v>
      </c>
      <c r="D1" t="s">
        <v>3288</v>
      </c>
      <c r="E1" s="65" t="s">
        <v>3289</v>
      </c>
      <c r="F1" s="71" t="s">
        <v>3290</v>
      </c>
      <c r="G1" s="66" t="s">
        <v>3291</v>
      </c>
      <c r="H1" s="66" t="s">
        <v>3292</v>
      </c>
      <c r="I1" s="73" t="s">
        <v>3293</v>
      </c>
      <c r="K1" t="s">
        <v>3294</v>
      </c>
    </row>
    <row r="2" spans="2:11" x14ac:dyDescent="0.25">
      <c r="B2" t="str">
        <f>CONCATENATE("public static final long EFT_IFACE_TYPE_ID_",F2," =    ",E2,";")</f>
        <v>public static final long EFT_IFACE_TYPE_ID_NEFT_OW =    2001;</v>
      </c>
      <c r="C2" s="78" t="s">
        <v>3295</v>
      </c>
      <c r="E2" s="67">
        <v>2001</v>
      </c>
      <c r="F2" s="115" t="s">
        <v>3296</v>
      </c>
      <c r="G2" s="111" t="s">
        <v>3297</v>
      </c>
      <c r="H2" s="68" t="s">
        <v>3298</v>
      </c>
      <c r="I2" s="74">
        <v>6</v>
      </c>
      <c r="K2" s="55" t="str">
        <f>CONCATENATE("INSERT INTO s_eft_iface_type_m (eft_iface_type_id  , eft_iface_type_code, eft_iface_type_name,eft_iface_mode ) VALUES (",E2&amp;", '"&amp;F2&amp;"','"&amp;G2&amp;"','"&amp;H2&amp;"' ); ")</f>
        <v xml:space="preserve">INSERT INTO s_eft_iface_type_m (eft_iface_type_id  , eft_iface_type_code, eft_iface_type_name,eft_iface_mode ) VALUES (2001, 'NEFT_OW','Outward','OUT' ); </v>
      </c>
    </row>
    <row r="3" spans="2:11" ht="30" x14ac:dyDescent="0.25">
      <c r="B3" t="str">
        <f t="shared" ref="B3:B17" si="0">CONCATENATE("public static final long EFT_IFACE_TYPE_ID_",F3," =    ",E3,";")</f>
        <v>public static final long EFT_IFACE_TYPE_ID_NEFT_OW_ACK =    1001;</v>
      </c>
      <c r="C3" s="80" t="s">
        <v>3299</v>
      </c>
      <c r="E3" s="67">
        <v>1001</v>
      </c>
      <c r="F3" s="70" t="s">
        <v>3300</v>
      </c>
      <c r="G3" s="111" t="s">
        <v>3301</v>
      </c>
      <c r="H3" s="68" t="s">
        <v>3302</v>
      </c>
      <c r="I3" s="74">
        <v>6</v>
      </c>
      <c r="K3" s="55" t="str">
        <f t="shared" ref="K3:K17" si="1">CONCATENATE("INSERT INTO s_eft_iface_type_m (eft_iface_type_id  , eft_iface_type_code, eft_iface_type_name,eft_iface_mode ) VALUES (",E3&amp;", '"&amp;F3&amp;"','"&amp;G3&amp;"','"&amp;H3&amp;"' ); ")</f>
        <v xml:space="preserve">INSERT INTO s_eft_iface_type_m (eft_iface_type_id  , eft_iface_type_code, eft_iface_type_name,eft_iface_mode ) VALUES (1001, 'NEFT_OW_ACK','Outward Acknowledement','IN' ); </v>
      </c>
    </row>
    <row r="4" spans="2:11" x14ac:dyDescent="0.25">
      <c r="B4" t="str">
        <f t="shared" si="0"/>
        <v>public static final long EFT_IFACE_TYPE_ID_NEFT_OW_RET =    1002;</v>
      </c>
      <c r="C4" s="81"/>
      <c r="E4" s="67">
        <v>1002</v>
      </c>
      <c r="F4" s="70" t="s">
        <v>3303</v>
      </c>
      <c r="G4" s="111" t="s">
        <v>3304</v>
      </c>
      <c r="H4" s="68" t="s">
        <v>3302</v>
      </c>
      <c r="I4" s="74">
        <v>6</v>
      </c>
      <c r="K4" s="55" t="str">
        <f t="shared" si="1"/>
        <v xml:space="preserve">INSERT INTO s_eft_iface_type_m (eft_iface_type_id  , eft_iface_type_code, eft_iface_type_name,eft_iface_mode ) VALUES (1002, 'NEFT_OW_RET','Outward Return ','IN' ); </v>
      </c>
    </row>
    <row r="5" spans="2:11" x14ac:dyDescent="0.25">
      <c r="B5" t="str">
        <f t="shared" si="0"/>
        <v>public static final long EFT_IFACE_TYPE_ID_NEFT_OW_RET_RESP =    2002;</v>
      </c>
      <c r="C5" s="81"/>
      <c r="E5" s="67">
        <v>2002</v>
      </c>
      <c r="F5" s="70" t="s">
        <v>3305</v>
      </c>
      <c r="G5" s="111" t="s">
        <v>3306</v>
      </c>
      <c r="H5" s="68" t="s">
        <v>3298</v>
      </c>
      <c r="I5" s="74">
        <v>6</v>
      </c>
      <c r="K5" s="55" t="str">
        <f t="shared" si="1"/>
        <v xml:space="preserve">INSERT INTO s_eft_iface_type_m (eft_iface_type_id  , eft_iface_type_code, eft_iface_type_name,eft_iface_mode ) VALUES (2002, 'NEFT_OW_RET_RESP','Outward Return Response','OUT' ); </v>
      </c>
    </row>
    <row r="6" spans="2:11" x14ac:dyDescent="0.25">
      <c r="B6" t="str">
        <f t="shared" si="0"/>
        <v>public static final long EFT_IFACE_TYPE_ID_RTGS_OW =    2003;</v>
      </c>
      <c r="C6" s="78" t="s">
        <v>3307</v>
      </c>
      <c r="E6" s="67">
        <v>2003</v>
      </c>
      <c r="F6" s="72" t="s">
        <v>3308</v>
      </c>
      <c r="G6" s="112" t="s">
        <v>3297</v>
      </c>
      <c r="H6" s="69" t="s">
        <v>3298</v>
      </c>
      <c r="I6" s="74">
        <v>6</v>
      </c>
      <c r="K6" s="55" t="str">
        <f t="shared" si="1"/>
        <v xml:space="preserve">INSERT INTO s_eft_iface_type_m (eft_iface_type_id  , eft_iface_type_code, eft_iface_type_name,eft_iface_mode ) VALUES (2003, 'RTGS_OW','Outward','OUT' ); </v>
      </c>
    </row>
    <row r="7" spans="2:11" ht="30" x14ac:dyDescent="0.25">
      <c r="B7" t="str">
        <f t="shared" si="0"/>
        <v>public static final long EFT_IFACE_TYPE_ID_RTGS_OW_ACK =    1003;</v>
      </c>
      <c r="C7" s="77" t="s">
        <v>3309</v>
      </c>
      <c r="E7" s="67">
        <v>1003</v>
      </c>
      <c r="F7" s="72" t="s">
        <v>3310</v>
      </c>
      <c r="G7" s="112" t="s">
        <v>3301</v>
      </c>
      <c r="H7" s="69" t="s">
        <v>3302</v>
      </c>
      <c r="I7" s="74">
        <v>6</v>
      </c>
      <c r="K7" s="55" t="str">
        <f t="shared" si="1"/>
        <v xml:space="preserve">INSERT INTO s_eft_iface_type_m (eft_iface_type_id  , eft_iface_type_code, eft_iface_type_name,eft_iface_mode ) VALUES (1003, 'RTGS_OW_ACK','Outward Acknowledement','IN' ); </v>
      </c>
    </row>
    <row r="8" spans="2:11" x14ac:dyDescent="0.25">
      <c r="B8" t="str">
        <f t="shared" si="0"/>
        <v>public static final long EFT_IFACE_TYPE_ID_RTGS_OW_RET =    1004;</v>
      </c>
      <c r="C8" s="81"/>
      <c r="E8" s="67">
        <v>1004</v>
      </c>
      <c r="F8" s="72" t="s">
        <v>3311</v>
      </c>
      <c r="G8" s="112" t="s">
        <v>3304</v>
      </c>
      <c r="H8" s="69" t="s">
        <v>3302</v>
      </c>
      <c r="I8" s="74">
        <v>6</v>
      </c>
      <c r="K8" s="55" t="str">
        <f t="shared" si="1"/>
        <v xml:space="preserve">INSERT INTO s_eft_iface_type_m (eft_iface_type_id  , eft_iface_type_code, eft_iface_type_name,eft_iface_mode ) VALUES (1004, 'RTGS_OW_RET','Outward Return ','IN' ); </v>
      </c>
    </row>
    <row r="9" spans="2:11" x14ac:dyDescent="0.25">
      <c r="B9" t="str">
        <f t="shared" si="0"/>
        <v>public static final long EFT_IFACE_TYPE_ID_RTGS_OW_RET_RESP =    2004;</v>
      </c>
      <c r="C9" s="81"/>
      <c r="E9" s="67">
        <v>2004</v>
      </c>
      <c r="F9" s="72" t="s">
        <v>3312</v>
      </c>
      <c r="G9" s="112" t="s">
        <v>3306</v>
      </c>
      <c r="H9" s="69" t="s">
        <v>3298</v>
      </c>
      <c r="I9" s="74">
        <v>6</v>
      </c>
      <c r="K9" s="55" t="str">
        <f t="shared" si="1"/>
        <v xml:space="preserve">INSERT INTO s_eft_iface_type_m (eft_iface_type_id  , eft_iface_type_code, eft_iface_type_name,eft_iface_mode ) VALUES (2004, 'RTGS_OW_RET_RESP','Outward Return Response','OUT' ); </v>
      </c>
    </row>
    <row r="10" spans="2:11" x14ac:dyDescent="0.25">
      <c r="B10" t="str">
        <f t="shared" si="0"/>
        <v>public static final long EFT_IFACE_TYPE_ID_NEFT_IW =    1005;</v>
      </c>
      <c r="C10" s="78" t="s">
        <v>3313</v>
      </c>
      <c r="E10" s="67">
        <v>1005</v>
      </c>
      <c r="F10" s="70" t="s">
        <v>3314</v>
      </c>
      <c r="G10" s="111" t="s">
        <v>3315</v>
      </c>
      <c r="H10" s="68" t="s">
        <v>3302</v>
      </c>
      <c r="I10" s="74">
        <v>6</v>
      </c>
      <c r="K10" s="55" t="str">
        <f t="shared" si="1"/>
        <v xml:space="preserve">INSERT INTO s_eft_iface_type_m (eft_iface_type_id  , eft_iface_type_code, eft_iface_type_name,eft_iface_mode ) VALUES (1005, 'NEFT_IW','Inward','IN' ); </v>
      </c>
    </row>
    <row r="11" spans="2:11" x14ac:dyDescent="0.25">
      <c r="B11" t="str">
        <f t="shared" si="0"/>
        <v>public static final long EFT_IFACE_TYPE_ID_NEFT_IW_RESP =    2005;</v>
      </c>
      <c r="C11" s="81"/>
      <c r="E11" s="67">
        <v>2005</v>
      </c>
      <c r="F11" s="70" t="s">
        <v>3316</v>
      </c>
      <c r="G11" s="111" t="s">
        <v>3317</v>
      </c>
      <c r="H11" s="68" t="s">
        <v>3298</v>
      </c>
      <c r="I11" s="74">
        <v>6</v>
      </c>
      <c r="K11" s="55" t="str">
        <f t="shared" si="1"/>
        <v xml:space="preserve">INSERT INTO s_eft_iface_type_m (eft_iface_type_id  , eft_iface_type_code, eft_iface_type_name,eft_iface_mode ) VALUES (2005, 'NEFT_IW_RESP','Inward Response','OUT' ); </v>
      </c>
    </row>
    <row r="12" spans="2:11" x14ac:dyDescent="0.25">
      <c r="B12" t="str">
        <f t="shared" si="0"/>
        <v>public static final long EFT_IFACE_TYPE_ID_NEFT_IW_RET =    2006;</v>
      </c>
      <c r="C12" s="78" t="s">
        <v>3295</v>
      </c>
      <c r="E12" s="67">
        <v>2006</v>
      </c>
      <c r="F12" s="70" t="s">
        <v>3318</v>
      </c>
      <c r="G12" s="111" t="s">
        <v>3319</v>
      </c>
      <c r="H12" s="68" t="s">
        <v>3298</v>
      </c>
      <c r="I12" s="74">
        <v>6</v>
      </c>
      <c r="K12" s="55" t="str">
        <f t="shared" si="1"/>
        <v xml:space="preserve">INSERT INTO s_eft_iface_type_m (eft_iface_type_id  , eft_iface_type_code, eft_iface_type_name,eft_iface_mode ) VALUES (2006, 'NEFT_IW_RET','Inward Return ','OUT' ); </v>
      </c>
    </row>
    <row r="13" spans="2:11" ht="30" x14ac:dyDescent="0.25">
      <c r="B13" t="str">
        <f t="shared" si="0"/>
        <v>public static final long EFT_IFACE_TYPE_ID_NEFT_IW_RET_ACK =    1006;</v>
      </c>
      <c r="C13" s="80" t="s">
        <v>3299</v>
      </c>
      <c r="E13" s="67">
        <v>1006</v>
      </c>
      <c r="F13" s="70" t="s">
        <v>3320</v>
      </c>
      <c r="G13" s="111" t="s">
        <v>3321</v>
      </c>
      <c r="H13" s="68" t="s">
        <v>3302</v>
      </c>
      <c r="I13" s="74">
        <v>6</v>
      </c>
      <c r="K13" s="55" t="str">
        <f t="shared" si="1"/>
        <v xml:space="preserve">INSERT INTO s_eft_iface_type_m (eft_iface_type_id  , eft_iface_type_code, eft_iface_type_name,eft_iface_mode ) VALUES (1006, 'NEFT_IW_RET_ACK','Inward Return Acknowledement','IN' ); </v>
      </c>
    </row>
    <row r="14" spans="2:11" x14ac:dyDescent="0.25">
      <c r="B14" t="str">
        <f t="shared" si="0"/>
        <v>public static final long EFT_IFACE_TYPE_ID_RTGS_IW =    1007;</v>
      </c>
      <c r="C14" s="79" t="s">
        <v>3322</v>
      </c>
      <c r="E14" s="67">
        <v>1007</v>
      </c>
      <c r="F14" s="72" t="s">
        <v>3323</v>
      </c>
      <c r="G14" s="112" t="s">
        <v>3315</v>
      </c>
      <c r="H14" s="69" t="s">
        <v>3302</v>
      </c>
      <c r="I14" s="74">
        <v>6</v>
      </c>
      <c r="K14" s="55" t="str">
        <f t="shared" si="1"/>
        <v xml:space="preserve">INSERT INTO s_eft_iface_type_m (eft_iface_type_id  , eft_iface_type_code, eft_iface_type_name,eft_iface_mode ) VALUES (1007, 'RTGS_IW','Inward','IN' ); </v>
      </c>
    </row>
    <row r="15" spans="2:11" x14ac:dyDescent="0.25">
      <c r="B15" t="str">
        <f t="shared" si="0"/>
        <v>public static final long EFT_IFACE_TYPE_ID_RTGS_IW_RESP =    2007;</v>
      </c>
      <c r="C15" s="81"/>
      <c r="E15" s="67">
        <v>2007</v>
      </c>
      <c r="F15" s="72" t="s">
        <v>3324</v>
      </c>
      <c r="G15" s="112" t="s">
        <v>3317</v>
      </c>
      <c r="H15" s="69" t="s">
        <v>3298</v>
      </c>
      <c r="I15" s="74">
        <v>6</v>
      </c>
      <c r="K15" s="55" t="str">
        <f t="shared" si="1"/>
        <v xml:space="preserve">INSERT INTO s_eft_iface_type_m (eft_iface_type_id  , eft_iface_type_code, eft_iface_type_name,eft_iface_mode ) VALUES (2007, 'RTGS_IW_RESP','Inward Response','OUT' ); </v>
      </c>
    </row>
    <row r="16" spans="2:11" x14ac:dyDescent="0.25">
      <c r="B16" t="str">
        <f t="shared" si="0"/>
        <v>public static final long EFT_IFACE_TYPE_ID_RTGS_IW_RET =    2008;</v>
      </c>
      <c r="C16" s="78" t="s">
        <v>3307</v>
      </c>
      <c r="E16" s="67">
        <v>2008</v>
      </c>
      <c r="F16" s="72" t="s">
        <v>3325</v>
      </c>
      <c r="G16" s="112" t="s">
        <v>3319</v>
      </c>
      <c r="H16" s="69" t="s">
        <v>3298</v>
      </c>
      <c r="I16" s="74">
        <v>6</v>
      </c>
      <c r="K16" s="55" t="str">
        <f t="shared" si="1"/>
        <v xml:space="preserve">INSERT INTO s_eft_iface_type_m (eft_iface_type_id  , eft_iface_type_code, eft_iface_type_name,eft_iface_mode ) VALUES (2008, 'RTGS_IW_RET','Inward Return ','OUT' ); </v>
      </c>
    </row>
    <row r="17" spans="2:11" ht="30" x14ac:dyDescent="0.25">
      <c r="B17" t="str">
        <f t="shared" si="0"/>
        <v>public static final long EFT_IFACE_TYPE_ID_RTGS_IW_RET_ACK =    1008;</v>
      </c>
      <c r="C17" s="77" t="s">
        <v>3309</v>
      </c>
      <c r="E17" s="67">
        <v>1008</v>
      </c>
      <c r="F17" s="72" t="s">
        <v>3326</v>
      </c>
      <c r="G17" s="112" t="s">
        <v>3321</v>
      </c>
      <c r="H17" s="69" t="s">
        <v>3302</v>
      </c>
      <c r="I17" s="74">
        <v>6</v>
      </c>
      <c r="K17" s="55" t="str">
        <f t="shared" si="1"/>
        <v xml:space="preserve">INSERT INTO s_eft_iface_type_m (eft_iface_type_id  , eft_iface_type_code, eft_iface_type_name,eft_iface_mode ) VALUES (1008, 'RTGS_IW_RET_ACK','Inward Return Acknowledement','IN' ); </v>
      </c>
    </row>
    <row r="18" spans="2:11" x14ac:dyDescent="0.25">
      <c r="E18" s="64"/>
      <c r="F18" s="64"/>
      <c r="G18" s="64"/>
      <c r="H18" s="64"/>
      <c r="I18" s="75">
        <v>96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F083-1C97-4393-ADF5-6F1CB135046A}">
  <dimension ref="B1:I13"/>
  <sheetViews>
    <sheetView workbookViewId="0">
      <selection activeCell="E16" sqref="E16"/>
    </sheetView>
  </sheetViews>
  <sheetFormatPr defaultRowHeight="15" x14ac:dyDescent="0.25"/>
  <cols>
    <col min="2" max="2" width="56.140625" bestFit="1" customWidth="1"/>
    <col min="5" max="5" width="14.7109375" bestFit="1" customWidth="1"/>
    <col min="6" max="6" width="20" customWidth="1"/>
    <col min="7" max="7" width="17.5703125" bestFit="1" customWidth="1"/>
    <col min="9" max="9" width="9.7109375" customWidth="1"/>
  </cols>
  <sheetData>
    <row r="1" spans="2:9" x14ac:dyDescent="0.25">
      <c r="B1" t="s">
        <v>45</v>
      </c>
      <c r="E1" s="53" t="s">
        <v>3327</v>
      </c>
      <c r="F1" s="53" t="s">
        <v>3328</v>
      </c>
      <c r="G1" s="53" t="s">
        <v>3329</v>
      </c>
      <c r="I1" s="53" t="s">
        <v>3330</v>
      </c>
    </row>
    <row r="2" spans="2:9" x14ac:dyDescent="0.25">
      <c r="B2" t="str">
        <f>CONCATENATE("public static final long PROCESS_TYPE_ID_",F2,"=    ",E2,";")</f>
        <v>public static final long PROCESS_TYPE_ID_DAY_BEGIN=    1001;</v>
      </c>
      <c r="E2">
        <v>1001</v>
      </c>
      <c r="F2" t="s">
        <v>3331</v>
      </c>
      <c r="G2" t="s">
        <v>52</v>
      </c>
      <c r="I2" t="str">
        <f>CONCATENATE("INSERT INTO s_process_type_m (process_type_id,process_type_code,process_type_name) VALUES (",E2&amp;",'"&amp;F2&amp;"','"&amp;G2&amp;"');")</f>
        <v>INSERT INTO s_process_type_m (process_type_id,process_type_code,process_type_name) VALUES (1001,'DAY_BEGIN','Day Begin');</v>
      </c>
    </row>
    <row r="3" spans="2:9" x14ac:dyDescent="0.25">
      <c r="B3" t="str">
        <f t="shared" ref="B3:B13" si="0">CONCATENATE("public static final long PROCESS_TYPE_ID_",F3,"=    ",E3,";")</f>
        <v>public static final long PROCESS_TYPE_ID_DAY_END=    1002;</v>
      </c>
      <c r="E3">
        <v>1002</v>
      </c>
      <c r="F3" t="s">
        <v>3332</v>
      </c>
      <c r="G3" t="s">
        <v>3333</v>
      </c>
      <c r="I3" t="str">
        <f t="shared" ref="I3:I13" si="1">CONCATENATE("INSERT INTO s_process_type_m (process_type_id,process_type_code,process_type_name) VALUES (",E3&amp;",'"&amp;F3&amp;"','"&amp;G3&amp;"');")</f>
        <v>INSERT INTO s_process_type_m (process_type_id,process_type_code,process_type_name) VALUES (1002,'DAY_END','Day End');</v>
      </c>
    </row>
    <row r="4" spans="2:9" x14ac:dyDescent="0.25">
      <c r="B4" t="str">
        <f t="shared" si="0"/>
        <v>public static final long PROCESS_TYPE_ID_DAY_HANDOVER=    1003;</v>
      </c>
      <c r="E4">
        <v>1003</v>
      </c>
      <c r="F4" t="s">
        <v>3334</v>
      </c>
      <c r="G4" t="s">
        <v>56</v>
      </c>
      <c r="I4" t="str">
        <f t="shared" si="1"/>
        <v>INSERT INTO s_process_type_m (process_type_id,process_type_code,process_type_name) VALUES (1003,'DAY_HANDOVER','Day Handover');</v>
      </c>
    </row>
    <row r="5" spans="2:9" x14ac:dyDescent="0.25">
      <c r="B5" t="str">
        <f t="shared" si="0"/>
        <v>public static final long PROCESS_TYPE_ID_INT_CALC=    1004;</v>
      </c>
      <c r="E5">
        <v>1004</v>
      </c>
      <c r="F5" t="s">
        <v>3335</v>
      </c>
      <c r="G5" t="s">
        <v>3336</v>
      </c>
      <c r="I5" t="str">
        <f t="shared" si="1"/>
        <v>INSERT INTO s_process_type_m (process_type_id,process_type_code,process_type_name) VALUES (1004,'INT_CALC','Int Calc');</v>
      </c>
    </row>
    <row r="6" spans="2:9" x14ac:dyDescent="0.25">
      <c r="B6" t="str">
        <f t="shared" si="0"/>
        <v>public static final long PROCESS_TYPE_ID_INT_POST=    1005;</v>
      </c>
      <c r="E6">
        <v>1005</v>
      </c>
      <c r="F6" t="s">
        <v>3337</v>
      </c>
      <c r="G6" t="s">
        <v>3338</v>
      </c>
      <c r="I6" t="str">
        <f t="shared" si="1"/>
        <v>INSERT INTO s_process_type_m (process_type_id,process_type_code,process_type_name) VALUES (1005,'INT_POST','Int Post');</v>
      </c>
    </row>
    <row r="7" spans="2:9" x14ac:dyDescent="0.25">
      <c r="B7" t="str">
        <f t="shared" si="0"/>
        <v>public static final long PROCESS_TYPE_ID_CHARGE_CALC=    1006;</v>
      </c>
      <c r="E7">
        <v>1006</v>
      </c>
      <c r="F7" t="s">
        <v>3339</v>
      </c>
      <c r="G7" t="s">
        <v>3340</v>
      </c>
      <c r="I7" t="str">
        <f t="shared" si="1"/>
        <v>INSERT INTO s_process_type_m (process_type_id,process_type_code,process_type_name) VALUES (1006,'CHARGE_CALC','Charge Calc');</v>
      </c>
    </row>
    <row r="8" spans="2:9" x14ac:dyDescent="0.25">
      <c r="B8" t="str">
        <f t="shared" si="0"/>
        <v>public static final long PROCESS_TYPE_ID_CHARGE_POST=    1007;</v>
      </c>
      <c r="E8">
        <v>1007</v>
      </c>
      <c r="F8" t="s">
        <v>3341</v>
      </c>
      <c r="G8" t="s">
        <v>3342</v>
      </c>
      <c r="I8" t="str">
        <f t="shared" si="1"/>
        <v>INSERT INTO s_process_type_m (process_type_id,process_type_code,process_type_name) VALUES (1007,'CHARGE_POST','Charge Post');</v>
      </c>
    </row>
    <row r="9" spans="2:9" x14ac:dyDescent="0.25">
      <c r="B9" t="str">
        <f t="shared" si="0"/>
        <v>public static final long PROCESS_TYPE_ID_SI_EXECUTION=    1008;</v>
      </c>
      <c r="E9">
        <v>1008</v>
      </c>
      <c r="F9" t="s">
        <v>3343</v>
      </c>
      <c r="G9" t="s">
        <v>3344</v>
      </c>
      <c r="I9" t="str">
        <f t="shared" si="1"/>
        <v>INSERT INTO s_process_type_m (process_type_id,process_type_code,process_type_name) VALUES (1008,'SI_EXECUTION','Si Execution');</v>
      </c>
    </row>
    <row r="10" spans="2:9" x14ac:dyDescent="0.25">
      <c r="B10" t="str">
        <f t="shared" si="0"/>
        <v>public static final long PROCESS_TYPE_ID_ATR=    1009;</v>
      </c>
      <c r="E10">
        <v>1009</v>
      </c>
      <c r="F10" t="s">
        <v>3345</v>
      </c>
      <c r="G10" t="s">
        <v>3345</v>
      </c>
      <c r="I10" t="str">
        <f t="shared" si="1"/>
        <v>INSERT INTO s_process_type_m (process_type_id,process_type_code,process_type_name) VALUES (1009,'ATR','ATR');</v>
      </c>
    </row>
    <row r="11" spans="2:9" x14ac:dyDescent="0.25">
      <c r="B11" t="str">
        <f t="shared" si="0"/>
        <v>public static final long PROCESS_TYPE_ID_MTD=    1010;</v>
      </c>
      <c r="E11">
        <v>1010</v>
      </c>
      <c r="F11" t="s">
        <v>3346</v>
      </c>
      <c r="G11" t="s">
        <v>3346</v>
      </c>
      <c r="I11" t="str">
        <f t="shared" si="1"/>
        <v>INSERT INTO s_process_type_m (process_type_id,process_type_code,process_type_name) VALUES (1010,'MTD','MTD');</v>
      </c>
    </row>
    <row r="12" spans="2:9" x14ac:dyDescent="0.25">
      <c r="B12" t="str">
        <f t="shared" si="0"/>
        <v>public static final long PROCESS_TYPE_ID_OVERDUE_CALC=    1011;</v>
      </c>
      <c r="E12">
        <v>1011</v>
      </c>
      <c r="F12" t="s">
        <v>3347</v>
      </c>
      <c r="G12" t="s">
        <v>3348</v>
      </c>
      <c r="I12" t="str">
        <f t="shared" si="1"/>
        <v>INSERT INTO s_process_type_m (process_type_id,process_type_code,process_type_name) VALUES (1011,'OVERDUE_CALC','Overdue Calculation');</v>
      </c>
    </row>
    <row r="13" spans="2:9" x14ac:dyDescent="0.25">
      <c r="B13" t="str">
        <f t="shared" si="0"/>
        <v>public static final long PROCESS_TYPE_ID_DEAF_PROCESS=    1012;</v>
      </c>
      <c r="E13">
        <v>1012</v>
      </c>
      <c r="F13" t="s">
        <v>3283</v>
      </c>
      <c r="G13" t="s">
        <v>3284</v>
      </c>
      <c r="I13" t="str">
        <f t="shared" si="1"/>
        <v>INSERT INTO s_process_type_m (process_type_id,process_type_code,process_type_name) VALUES (1012,'DEAF_PROCESS','DEAF Process');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8FA9-5D24-4F25-8DC9-A92373EB273C}">
  <dimension ref="B2:R17"/>
  <sheetViews>
    <sheetView tabSelected="1" topLeftCell="G1" workbookViewId="0">
      <selection activeCell="L10" sqref="L10"/>
    </sheetView>
  </sheetViews>
  <sheetFormatPr defaultRowHeight="15" x14ac:dyDescent="0.25"/>
  <cols>
    <col min="12" max="12" width="20.7109375" customWidth="1"/>
    <col min="13" max="13" width="26.42578125" bestFit="1" customWidth="1"/>
    <col min="14" max="14" width="27.7109375" customWidth="1"/>
    <col min="15" max="16" width="20.7109375" customWidth="1"/>
  </cols>
  <sheetData>
    <row r="2" spans="2:18" x14ac:dyDescent="0.25">
      <c r="B2" t="s">
        <v>3349</v>
      </c>
      <c r="L2" s="53" t="s">
        <v>3350</v>
      </c>
      <c r="M2" s="53" t="s">
        <v>3351</v>
      </c>
      <c r="N2" s="53" t="s">
        <v>3352</v>
      </c>
      <c r="O2" s="53" t="s">
        <v>3353</v>
      </c>
      <c r="P2" s="53" t="s">
        <v>2918</v>
      </c>
      <c r="R2" s="53" t="s">
        <v>3354</v>
      </c>
    </row>
    <row r="3" spans="2:18" x14ac:dyDescent="0.25">
      <c r="B3" t="s">
        <v>3355</v>
      </c>
      <c r="L3">
        <v>1</v>
      </c>
      <c r="M3" t="s">
        <v>50</v>
      </c>
      <c r="N3" s="83" t="s">
        <v>49</v>
      </c>
      <c r="O3" t="s">
        <v>3331</v>
      </c>
      <c r="P3">
        <v>1</v>
      </c>
      <c r="R3" s="55" t="str">
        <f>CONCATENATE("INSERT INTO s_day_process_m (day_process_id,day_process_code,day_process_name,day_process_event,is_enabled ) VALUES (",L3&amp;",'"&amp;M3&amp;"','"&amp;N3&amp;"','"&amp;O3&amp;"',"&amp;P3&amp;") ; ")</f>
        <v xml:space="preserve">INSERT INTO s_day_process_m (day_process_id,day_process_code,day_process_name,day_process_event,is_enabled ) VALUES (1,'SI','Standing Instruction','DAY_BEGIN',1) ; </v>
      </c>
    </row>
    <row r="4" spans="2:18" x14ac:dyDescent="0.25">
      <c r="B4" t="s">
        <v>3356</v>
      </c>
      <c r="L4">
        <v>2</v>
      </c>
      <c r="M4" t="s">
        <v>3357</v>
      </c>
      <c r="N4" t="s">
        <v>3358</v>
      </c>
      <c r="O4" t="s">
        <v>3331</v>
      </c>
      <c r="P4">
        <v>0</v>
      </c>
      <c r="R4" s="55" t="str">
        <f t="shared" ref="R4:R17" si="0">CONCATENATE("INSERT INTO s_day_process_m (day_process_id,day_process_code,day_process_name,day_process_event,is_enabled ) VALUES (",L4&amp;",'"&amp;M4&amp;"','"&amp;N4&amp;"','"&amp;O4&amp;"',"&amp;P4&amp;") ; ")</f>
        <v xml:space="preserve">INSERT INTO s_day_process_m (day_process_id,day_process_code,day_process_name,day_process_event,is_enabled ) VALUES (2,'TD_RENEW','TD Renewal','DAY_BEGIN',0) ; </v>
      </c>
    </row>
    <row r="5" spans="2:18" x14ac:dyDescent="0.25">
      <c r="B5" t="s">
        <v>3359</v>
      </c>
      <c r="L5">
        <v>3</v>
      </c>
      <c r="M5" t="s">
        <v>3360</v>
      </c>
      <c r="N5" t="s">
        <v>3361</v>
      </c>
      <c r="O5" t="s">
        <v>3332</v>
      </c>
      <c r="P5">
        <v>1</v>
      </c>
      <c r="R5" s="55" t="str">
        <f t="shared" si="0"/>
        <v xml:space="preserve">INSERT INTO s_day_process_m (day_process_id,day_process_code,day_process_name,day_process_event,is_enabled ) VALUES (3,'TD_MTD','TD MTD','DAY_END',1) ; </v>
      </c>
    </row>
    <row r="6" spans="2:18" x14ac:dyDescent="0.25">
      <c r="B6" t="s">
        <v>3362</v>
      </c>
      <c r="L6">
        <v>4</v>
      </c>
      <c r="M6" t="s">
        <v>3278</v>
      </c>
      <c r="N6" s="36" t="s">
        <v>3279</v>
      </c>
      <c r="O6" t="s">
        <v>3332</v>
      </c>
      <c r="P6">
        <v>1</v>
      </c>
      <c r="R6" s="55" t="str">
        <f t="shared" si="0"/>
        <v xml:space="preserve">INSERT INTO s_day_process_m (day_process_id,day_process_code,day_process_name,day_process_event,is_enabled ) VALUES (4,'NPA_IDENTIFY','NPA Identification','DAY_END',1) ; </v>
      </c>
    </row>
    <row r="7" spans="2:18" x14ac:dyDescent="0.25">
      <c r="B7" t="s">
        <v>3363</v>
      </c>
      <c r="L7" s="108">
        <v>5</v>
      </c>
      <c r="M7" s="108" t="s">
        <v>3281</v>
      </c>
      <c r="N7" s="109" t="s">
        <v>3282</v>
      </c>
      <c r="O7" s="108" t="s">
        <v>3332</v>
      </c>
      <c r="P7" s="108">
        <v>1</v>
      </c>
      <c r="R7" s="55"/>
    </row>
    <row r="8" spans="2:18" x14ac:dyDescent="0.25">
      <c r="B8" t="s">
        <v>3364</v>
      </c>
      <c r="L8">
        <v>6</v>
      </c>
      <c r="M8" t="s">
        <v>3365</v>
      </c>
      <c r="N8" t="s">
        <v>3366</v>
      </c>
      <c r="O8" t="s">
        <v>3331</v>
      </c>
      <c r="P8">
        <v>1</v>
      </c>
      <c r="R8" s="55" t="str">
        <f t="shared" si="0"/>
        <v xml:space="preserve">INSERT INTO s_day_process_m (day_process_id,day_process_code,day_process_name,day_process_event,is_enabled ) VALUES (6,'DEP_BATCH_CYCLE','TD Dep Batch Cycle','DAY_BEGIN',1) ; </v>
      </c>
    </row>
    <row r="9" spans="2:18" x14ac:dyDescent="0.25">
      <c r="B9" t="s">
        <v>3367</v>
      </c>
      <c r="L9">
        <v>7</v>
      </c>
      <c r="M9" t="s">
        <v>3347</v>
      </c>
      <c r="N9" t="s">
        <v>3348</v>
      </c>
      <c r="O9" t="s">
        <v>3332</v>
      </c>
      <c r="P9">
        <v>1</v>
      </c>
      <c r="R9" s="55" t="str">
        <f t="shared" si="0"/>
        <v xml:space="preserve">INSERT INTO s_day_process_m (day_process_id,day_process_code,day_process_name,day_process_event,is_enabled ) VALUES (7,'OVERDUE_CALC','Overdue Calculation','DAY_END',1) ; </v>
      </c>
    </row>
    <row r="10" spans="2:18" x14ac:dyDescent="0.25">
      <c r="B10" t="s">
        <v>2696</v>
      </c>
      <c r="L10">
        <v>8</v>
      </c>
      <c r="M10" t="s">
        <v>50</v>
      </c>
      <c r="N10" s="83" t="s">
        <v>49</v>
      </c>
      <c r="O10" t="s">
        <v>3332</v>
      </c>
      <c r="P10">
        <v>1</v>
      </c>
      <c r="R10" s="55" t="str">
        <f t="shared" si="0"/>
        <v xml:space="preserve">INSERT INTO s_day_process_m (day_process_id,day_process_code,day_process_name,day_process_event,is_enabled ) VALUES (8,'SI','Standing Instruction','DAY_END',1) ; </v>
      </c>
    </row>
    <row r="11" spans="2:18" x14ac:dyDescent="0.25">
      <c r="L11">
        <v>9</v>
      </c>
      <c r="M11" t="s">
        <v>3357</v>
      </c>
      <c r="N11" t="s">
        <v>3358</v>
      </c>
      <c r="O11" t="s">
        <v>3332</v>
      </c>
      <c r="P11">
        <v>1</v>
      </c>
      <c r="R11" s="55" t="str">
        <f t="shared" si="0"/>
        <v xml:space="preserve">INSERT INTO s_day_process_m (day_process_id,day_process_code,day_process_name,day_process_event,is_enabled ) VALUES (9,'TD_RENEW','TD Renewal','DAY_END',1) ; </v>
      </c>
    </row>
    <row r="12" spans="2:18" x14ac:dyDescent="0.25">
      <c r="L12">
        <v>10</v>
      </c>
      <c r="M12" t="s">
        <v>3368</v>
      </c>
      <c r="N12" t="s">
        <v>3369</v>
      </c>
      <c r="O12" t="s">
        <v>3331</v>
      </c>
      <c r="P12">
        <v>1</v>
      </c>
      <c r="R12" s="55" t="str">
        <f t="shared" si="0"/>
        <v xml:space="preserve">INSERT INTO s_day_process_m (day_process_id,day_process_code,day_process_name,day_process_event,is_enabled ) VALUES (10,'CUST_TDS_RESET','Customer TDS Reset','DAY_BEGIN',1) ; </v>
      </c>
    </row>
    <row r="13" spans="2:18" x14ac:dyDescent="0.25">
      <c r="R13" s="55"/>
    </row>
    <row r="14" spans="2:18" x14ac:dyDescent="0.25">
      <c r="R14" s="55"/>
    </row>
    <row r="15" spans="2:18" x14ac:dyDescent="0.25">
      <c r="R15" s="55"/>
    </row>
    <row r="16" spans="2:18" x14ac:dyDescent="0.25">
      <c r="L16">
        <v>10</v>
      </c>
      <c r="M16" t="s">
        <v>3370</v>
      </c>
      <c r="N16" t="s">
        <v>3371</v>
      </c>
      <c r="O16" t="s">
        <v>3332</v>
      </c>
      <c r="P16">
        <v>1</v>
      </c>
      <c r="R16" s="55" t="str">
        <f t="shared" si="0"/>
        <v xml:space="preserve">INSERT INTO s_day_process_m (day_process_id,day_process_code,day_process_name,day_process_event,is_enabled ) VALUES (10,'DORMANT_MARK','Process to Mark Dormant A/c.','DAY_END',1) ; </v>
      </c>
    </row>
    <row r="17" spans="12:18" x14ac:dyDescent="0.25">
      <c r="L17">
        <v>11</v>
      </c>
      <c r="M17" t="s">
        <v>3372</v>
      </c>
      <c r="N17" t="s">
        <v>3373</v>
      </c>
      <c r="O17" t="s">
        <v>3332</v>
      </c>
      <c r="P17">
        <v>1</v>
      </c>
      <c r="R17" s="55" t="str">
        <f t="shared" si="0"/>
        <v xml:space="preserve">INSERT INTO s_day_process_m (day_process_id,day_process_code,day_process_name,day_process_event,is_enabled ) VALUES (11,'INOPERATIVE_MARK','Process to Mark Inoperative A/c.','DAY_END',1) 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9"/>
  <sheetViews>
    <sheetView topLeftCell="D1" zoomScale="90" zoomScaleNormal="90" workbookViewId="0">
      <pane ySplit="1" topLeftCell="A110" activePane="bottomLeft" state="frozen"/>
      <selection activeCell="C1" sqref="C1"/>
      <selection pane="bottomLeft" activeCell="C118" sqref="C118:J118"/>
    </sheetView>
  </sheetViews>
  <sheetFormatPr defaultColWidth="8.5703125" defaultRowHeight="15" x14ac:dyDescent="0.25"/>
  <cols>
    <col min="1" max="1" width="14.28515625" customWidth="1"/>
    <col min="2" max="2" width="8.85546875" style="6" customWidth="1"/>
    <col min="3" max="3" width="29.140625" style="6" bestFit="1" customWidth="1"/>
    <col min="4" max="4" width="40.5703125" style="6" customWidth="1"/>
    <col min="5" max="5" width="42.42578125" style="6" customWidth="1"/>
    <col min="6" max="6" width="15.7109375" style="6" customWidth="1"/>
    <col min="8" max="8" width="24.28515625" customWidth="1"/>
    <col min="10" max="10" width="56.7109375" customWidth="1"/>
    <col min="11" max="11" width="14.7109375" customWidth="1"/>
    <col min="16" max="16" width="14.5703125" customWidth="1"/>
  </cols>
  <sheetData>
    <row r="1" spans="1:16" x14ac:dyDescent="0.25">
      <c r="A1" s="2"/>
      <c r="B1" s="7" t="s">
        <v>116</v>
      </c>
      <c r="C1" s="7" t="s">
        <v>117</v>
      </c>
      <c r="D1" s="7" t="s">
        <v>118</v>
      </c>
      <c r="E1" s="7" t="s">
        <v>119</v>
      </c>
      <c r="F1" s="7" t="s">
        <v>120</v>
      </c>
      <c r="H1" s="3" t="s">
        <v>121</v>
      </c>
      <c r="J1" s="3" t="s">
        <v>122</v>
      </c>
      <c r="P1" s="7" t="s">
        <v>120</v>
      </c>
    </row>
    <row r="2" spans="1:16" x14ac:dyDescent="0.25">
      <c r="B2" s="6">
        <v>1</v>
      </c>
      <c r="C2" s="6" t="s">
        <v>123</v>
      </c>
      <c r="D2" s="6" t="s">
        <v>124</v>
      </c>
      <c r="E2" s="6" t="s">
        <v>125</v>
      </c>
      <c r="F2" s="6" t="s">
        <v>126</v>
      </c>
      <c r="H2" s="8" t="str">
        <f t="shared" ref="H2:H33" si="0">CONCATENATE("INSERT INTO s_tab_m (table_id,table_name,table_desc,table_alias_name,table_type) VALUES(",B2&amp;",'"&amp;C2&amp;"','"&amp;D2&amp;"','"&amp;E2&amp;"','"&amp;F2&amp;"');")</f>
        <v>INSERT INTO s_tab_m (table_id,table_name,table_desc,table_alias_name,table_type) VALUES(1,'c_cbr_m','Core Branch Master','CORE_BRANCH','Master');</v>
      </c>
      <c r="J2" t="str">
        <f t="shared" ref="J2:J33" si="1">CONCATENATE("public static final int c_table_id_",E2,"=    ",B2,";")</f>
        <v>public static final int c_table_id_CORE_BRANCH=    1;</v>
      </c>
      <c r="P2" s="6"/>
    </row>
    <row r="3" spans="1:16" x14ac:dyDescent="0.25">
      <c r="A3" s="2" t="s">
        <v>44</v>
      </c>
      <c r="B3" s="6">
        <v>2</v>
      </c>
      <c r="C3" s="6" t="s">
        <v>127</v>
      </c>
      <c r="D3" s="6" t="s">
        <v>128</v>
      </c>
      <c r="E3" s="6" t="s">
        <v>47</v>
      </c>
      <c r="F3" s="6" t="s">
        <v>126</v>
      </c>
      <c r="H3" s="8" t="str">
        <f t="shared" si="0"/>
        <v>INSERT INTO s_tab_m (table_id,table_name,table_desc,table_alias_name,table_type) VALUES(2,'c_gl_m','Core GL Master','CORE_GL','Master');</v>
      </c>
      <c r="J3" t="str">
        <f t="shared" si="1"/>
        <v>public static final int c_table_id_CORE_GL=    2;</v>
      </c>
      <c r="P3" s="6" t="s">
        <v>126</v>
      </c>
    </row>
    <row r="4" spans="1:16" x14ac:dyDescent="0.25">
      <c r="B4" s="6">
        <v>3</v>
      </c>
      <c r="C4" s="6" t="s">
        <v>129</v>
      </c>
      <c r="D4" s="6" t="s">
        <v>130</v>
      </c>
      <c r="E4" s="6" t="s">
        <v>131</v>
      </c>
      <c r="F4" s="6" t="s">
        <v>126</v>
      </c>
      <c r="H4" s="8" t="str">
        <f t="shared" si="0"/>
        <v>INSERT INTO s_tab_m (table_id,table_name,table_desc,table_alias_name,table_type) VALUES(3,'c_cust_m','Customer Master','CUSTOMER','Master');</v>
      </c>
      <c r="J4" t="str">
        <f t="shared" si="1"/>
        <v>public static final int c_table_id_CUSTOMER=    3;</v>
      </c>
      <c r="P4" s="6" t="s">
        <v>48</v>
      </c>
    </row>
    <row r="5" spans="1:16" x14ac:dyDescent="0.25">
      <c r="B5" s="6">
        <v>4</v>
      </c>
      <c r="C5" s="6" t="s">
        <v>132</v>
      </c>
      <c r="D5" s="6" t="s">
        <v>133</v>
      </c>
      <c r="E5" s="6" t="s">
        <v>134</v>
      </c>
      <c r="F5" s="6" t="s">
        <v>126</v>
      </c>
      <c r="H5" s="8" t="str">
        <f t="shared" si="0"/>
        <v>INSERT INTO s_tab_m (table_id,table_name,table_desc,table_alias_name,table_type) VALUES(4,'c_all_bank_m','All Bank Master','ALL_BANK','Master');</v>
      </c>
      <c r="J5" t="str">
        <f t="shared" si="1"/>
        <v>public static final int c_table_id_ALL_BANK=    4;</v>
      </c>
      <c r="P5" s="6"/>
    </row>
    <row r="6" spans="1:16" x14ac:dyDescent="0.25">
      <c r="B6" s="6">
        <v>5</v>
      </c>
      <c r="C6" s="6" t="s">
        <v>135</v>
      </c>
      <c r="D6" s="6" t="s">
        <v>136</v>
      </c>
      <c r="E6" s="6" t="s">
        <v>137</v>
      </c>
      <c r="F6" s="6" t="s">
        <v>126</v>
      </c>
      <c r="H6" s="8" t="str">
        <f t="shared" si="0"/>
        <v>INSERT INTO s_tab_m (table_id,table_name,table_desc,table_alias_name,table_type) VALUES(5,'c_all_bank_branch_m','All Bank Branch Master','ALL_BANK_BRANCH','Master');</v>
      </c>
      <c r="J6" t="str">
        <f t="shared" si="1"/>
        <v>public static final int c_table_id_ALL_BANK_BRANCH=    5;</v>
      </c>
      <c r="P6" s="6"/>
    </row>
    <row r="7" spans="1:16" x14ac:dyDescent="0.25">
      <c r="B7" s="6">
        <v>6</v>
      </c>
      <c r="C7" s="6" t="s">
        <v>138</v>
      </c>
      <c r="D7" s="6" t="s">
        <v>139</v>
      </c>
      <c r="E7" s="6" t="s">
        <v>140</v>
      </c>
      <c r="F7" s="6" t="s">
        <v>126</v>
      </c>
      <c r="H7" s="8" t="str">
        <f t="shared" si="0"/>
        <v>INSERT INTO s_tab_m (table_id,table_name,table_desc,table_alias_name,table_type) VALUES(6,'c_instr_type_m','Instrument Type Master','INSTRUMENT_TYPE','Master');</v>
      </c>
      <c r="J7" t="str">
        <f t="shared" si="1"/>
        <v>public static final int c_table_id_INSTRUMENT_TYPE=    6;</v>
      </c>
      <c r="P7" s="6"/>
    </row>
    <row r="8" spans="1:16" x14ac:dyDescent="0.25">
      <c r="B8" s="6">
        <v>7</v>
      </c>
      <c r="C8" s="6" t="s">
        <v>141</v>
      </c>
      <c r="D8" s="6" t="s">
        <v>142</v>
      </c>
      <c r="E8" s="6" t="s">
        <v>143</v>
      </c>
      <c r="F8" s="6" t="s">
        <v>126</v>
      </c>
      <c r="H8" s="8" t="str">
        <f t="shared" si="0"/>
        <v>INSERT INTO s_tab_m (table_id,table_name,table_desc,table_alias_name,table_type) VALUES(7,'b_instr_book_inv_m','Instrument Book Inventory','INSTRUMENT_BOOK_INVENTORY','Master');</v>
      </c>
      <c r="J8" t="str">
        <f t="shared" si="1"/>
        <v>public static final int c_table_id_INSTRUMENT_BOOK_INVENTORY=    7;</v>
      </c>
      <c r="P8" s="6"/>
    </row>
    <row r="9" spans="1:16" x14ac:dyDescent="0.25">
      <c r="B9" s="6">
        <v>8</v>
      </c>
      <c r="C9" s="6" t="s">
        <v>144</v>
      </c>
      <c r="D9" s="6" t="s">
        <v>145</v>
      </c>
      <c r="E9" s="6" t="s">
        <v>146</v>
      </c>
      <c r="F9" s="6" t="s">
        <v>126</v>
      </c>
      <c r="H9" s="8" t="str">
        <f t="shared" si="0"/>
        <v>INSERT INTO s_tab_m (table_id,table_name,table_desc,table_alias_name,table_type) VALUES(8,'b_acct_instr_stop_d','Account Instrument Stop','ACCOUNT_INSTRUMENT_STOP','Master');</v>
      </c>
      <c r="J9" t="str">
        <f t="shared" si="1"/>
        <v>public static final int c_table_id_ACCOUNT_INSTRUMENT_STOP=    8;</v>
      </c>
    </row>
    <row r="10" spans="1:16" x14ac:dyDescent="0.25">
      <c r="B10" s="6">
        <v>9</v>
      </c>
      <c r="C10" s="6" t="s">
        <v>147</v>
      </c>
      <c r="D10" s="6" t="s">
        <v>148</v>
      </c>
      <c r="E10" s="6" t="s">
        <v>149</v>
      </c>
      <c r="F10" s="6" t="s">
        <v>126</v>
      </c>
      <c r="H10" s="8" t="str">
        <f t="shared" si="0"/>
        <v>INSERT INTO s_tab_m (table_id,table_name,table_desc,table_alias_name,table_type) VALUES(9,'b_acct_instr_stop_revoke_d','Account Instrument Stop Revoke','ACCOUNT_INSTRUMENT_STOP_REVOKE','Master');</v>
      </c>
      <c r="J10" t="str">
        <f t="shared" si="1"/>
        <v>public static final int c_table_id_ACCOUNT_INSTRUMENT_STOP_REVOKE=    9;</v>
      </c>
    </row>
    <row r="11" spans="1:16" x14ac:dyDescent="0.25">
      <c r="B11" s="6">
        <v>10</v>
      </c>
      <c r="C11" s="6" t="s">
        <v>150</v>
      </c>
      <c r="D11" s="6" t="s">
        <v>151</v>
      </c>
      <c r="E11" s="6" t="s">
        <v>152</v>
      </c>
      <c r="F11" s="6" t="s">
        <v>126</v>
      </c>
      <c r="G11" s="9"/>
      <c r="H11" s="8" t="str">
        <f t="shared" si="0"/>
        <v>INSERT INTO s_tab_m (table_id,table_name,table_desc,table_alias_name,table_type) VALUES(10,'b_acct_instr_book_d','Instrument Book (Accounts)','INSTRUMENT_ACCOUNT_BOOK','Master');</v>
      </c>
      <c r="J11" t="str">
        <f t="shared" si="1"/>
        <v>public static final int c_table_id_INSTRUMENT_ACCOUNT_BOOK=    10;</v>
      </c>
    </row>
    <row r="12" spans="1:16" x14ac:dyDescent="0.25">
      <c r="B12" s="6">
        <v>11</v>
      </c>
      <c r="C12" s="6" t="s">
        <v>153</v>
      </c>
      <c r="D12" s="6" t="s">
        <v>154</v>
      </c>
      <c r="E12" s="6" t="s">
        <v>155</v>
      </c>
      <c r="F12" s="6" t="s">
        <v>126</v>
      </c>
      <c r="H12" s="8" t="str">
        <f t="shared" si="0"/>
        <v>INSERT INTO s_tab_m (table_id,table_name,table_desc,table_alias_name,table_type) VALUES(11,'b_cbr_holiday_d','Core Branch Holiday ','CORE_BRANCH_HOLIDAY','Master');</v>
      </c>
      <c r="J12" t="str">
        <f t="shared" si="1"/>
        <v>public static final int c_table_id_CORE_BRANCH_HOLIDAY=    11;</v>
      </c>
    </row>
    <row r="13" spans="1:16" x14ac:dyDescent="0.25">
      <c r="B13" s="6">
        <v>12</v>
      </c>
      <c r="C13" s="6" t="s">
        <v>156</v>
      </c>
      <c r="D13" s="6" t="s">
        <v>157</v>
      </c>
      <c r="E13" s="6" t="s">
        <v>158</v>
      </c>
      <c r="F13" s="6" t="s">
        <v>126</v>
      </c>
      <c r="H13" s="8" t="str">
        <f t="shared" si="0"/>
        <v>INSERT INTO s_tab_m (table_id,table_name,table_desc,table_alias_name,table_type) VALUES(12,'c_stock_type_m','Stock Type Master','STOCK_TYPE','Master');</v>
      </c>
      <c r="J13" t="str">
        <f t="shared" si="1"/>
        <v>public static final int c_table_id_STOCK_TYPE=    12;</v>
      </c>
    </row>
    <row r="14" spans="1:16" x14ac:dyDescent="0.25">
      <c r="B14" s="6">
        <v>13</v>
      </c>
      <c r="C14" s="6" t="s">
        <v>159</v>
      </c>
      <c r="D14" s="6" t="s">
        <v>160</v>
      </c>
      <c r="E14" s="6" t="s">
        <v>161</v>
      </c>
      <c r="F14" s="6" t="s">
        <v>126</v>
      </c>
      <c r="H14" s="8" t="str">
        <f t="shared" si="0"/>
        <v>INSERT INTO s_tab_m (table_id,table_name,table_desc,table_alias_name,table_type) VALUES(13,'b_acct_lien_d','Account Lien ','ACCOUNT_LIEN','Master');</v>
      </c>
      <c r="J14" t="str">
        <f t="shared" si="1"/>
        <v>public static final int c_table_id_ACCOUNT_LIEN=    13;</v>
      </c>
    </row>
    <row r="15" spans="1:16" x14ac:dyDescent="0.25">
      <c r="B15" s="6">
        <v>14</v>
      </c>
      <c r="C15" s="6" t="s">
        <v>162</v>
      </c>
      <c r="D15" s="6" t="s">
        <v>53</v>
      </c>
      <c r="E15" s="6" t="s">
        <v>54</v>
      </c>
      <c r="F15" s="6" t="s">
        <v>126</v>
      </c>
      <c r="H15" s="8" t="str">
        <f t="shared" si="0"/>
        <v>INSERT INTO s_tab_m (table_id,table_name,table_desc,table_alias_name,table_type) VALUES(14,'c_gl_scheme_m','GL Scheme','GL_SCHEME','Master');</v>
      </c>
      <c r="J15" t="str">
        <f t="shared" si="1"/>
        <v>public static final int c_table_id_GL_SCHEME=    14;</v>
      </c>
    </row>
    <row r="16" spans="1:16" x14ac:dyDescent="0.25">
      <c r="B16" s="6">
        <v>15</v>
      </c>
      <c r="C16" s="6" t="s">
        <v>163</v>
      </c>
      <c r="D16" s="6" t="s">
        <v>164</v>
      </c>
      <c r="E16" s="6" t="s">
        <v>165</v>
      </c>
      <c r="F16" s="6" t="s">
        <v>126</v>
      </c>
      <c r="H16" s="8" t="str">
        <f t="shared" si="0"/>
        <v>INSERT INTO s_tab_m (table_id,table_name,table_desc,table_alias_name,table_type) VALUES(15,'b_acct_m','Account Master','ACCOUNT','Master');</v>
      </c>
      <c r="J16" t="str">
        <f t="shared" si="1"/>
        <v>public static final int c_table_id_ACCOUNT=    15;</v>
      </c>
    </row>
    <row r="17" spans="2:10" x14ac:dyDescent="0.25">
      <c r="B17" s="6">
        <v>16</v>
      </c>
      <c r="C17" s="6" t="s">
        <v>166</v>
      </c>
      <c r="D17" s="6" t="s">
        <v>167</v>
      </c>
      <c r="E17" s="6" t="s">
        <v>168</v>
      </c>
      <c r="F17" s="6" t="s">
        <v>126</v>
      </c>
      <c r="H17" s="8" t="str">
        <f t="shared" si="0"/>
        <v>INSERT INTO s_tab_m (table_id,table_name,table_desc,table_alias_name,table_type) VALUES(16,'b_acct_names_d','Account Names ','ACCOUNT_NAMES','Master');</v>
      </c>
      <c r="J17" t="str">
        <f t="shared" si="1"/>
        <v>public static final int c_table_id_ACCOUNT_NAMES=    16;</v>
      </c>
    </row>
    <row r="18" spans="2:10" x14ac:dyDescent="0.25">
      <c r="B18" s="6">
        <v>17</v>
      </c>
      <c r="C18" s="6" t="s">
        <v>169</v>
      </c>
      <c r="D18" s="6" t="s">
        <v>170</v>
      </c>
      <c r="E18" s="6" t="s">
        <v>171</v>
      </c>
      <c r="F18" s="6" t="s">
        <v>126</v>
      </c>
      <c r="H18" s="8" t="str">
        <f t="shared" si="0"/>
        <v>INSERT INTO s_tab_m (table_id,table_name,table_desc,table_alias_name,table_type) VALUES(17,'b_acct_nominees_d','Account Nominees','ACCOUNT_NOMINEES','Master');</v>
      </c>
      <c r="J18" t="str">
        <f t="shared" si="1"/>
        <v>public static final int c_table_id_ACCOUNT_NOMINEES=    17;</v>
      </c>
    </row>
    <row r="19" spans="2:10" x14ac:dyDescent="0.25">
      <c r="B19" s="6">
        <v>18</v>
      </c>
      <c r="C19" s="6" t="s">
        <v>172</v>
      </c>
      <c r="D19" s="6" t="s">
        <v>173</v>
      </c>
      <c r="E19" s="6" t="s">
        <v>174</v>
      </c>
      <c r="F19" s="6" t="s">
        <v>126</v>
      </c>
      <c r="H19" s="8" t="str">
        <f t="shared" si="0"/>
        <v>INSERT INTO s_tab_m (table_id,table_name,table_desc,table_alias_name,table_type) VALUES(18,'b_acct_loan_limit_m','Account Loan Limit Master','ACCOUNT_LOAN_LIMIT','Master');</v>
      </c>
      <c r="J19" t="str">
        <f t="shared" si="1"/>
        <v>public static final int c_table_id_ACCOUNT_LOAN_LIMIT=    18;</v>
      </c>
    </row>
    <row r="20" spans="2:10" x14ac:dyDescent="0.25">
      <c r="B20" s="6">
        <v>19</v>
      </c>
      <c r="C20" s="6" t="s">
        <v>175</v>
      </c>
      <c r="D20" s="6" t="s">
        <v>176</v>
      </c>
      <c r="E20" s="6" t="s">
        <v>177</v>
      </c>
      <c r="F20" s="6" t="s">
        <v>126</v>
      </c>
      <c r="H20" s="8" t="str">
        <f t="shared" si="0"/>
        <v>INSERT INTO s_tab_m (table_id,table_name,table_desc,table_alias_name,table_type) VALUES(19,'b_acct_loan_m','Account Loan Master','ACCOUNT_LOAN','Master');</v>
      </c>
      <c r="J20" t="str">
        <f t="shared" si="1"/>
        <v>public static final int c_table_id_ACCOUNT_LOAN=    19;</v>
      </c>
    </row>
    <row r="21" spans="2:10" x14ac:dyDescent="0.25">
      <c r="B21" s="6">
        <v>20</v>
      </c>
      <c r="C21" s="6" t="s">
        <v>178</v>
      </c>
      <c r="D21" s="6" t="s">
        <v>179</v>
      </c>
      <c r="E21" s="6" t="s">
        <v>180</v>
      </c>
      <c r="F21" s="6" t="s">
        <v>126</v>
      </c>
      <c r="H21" s="8" t="str">
        <f t="shared" si="0"/>
        <v>INSERT INTO s_tab_m (table_id,table_name,table_desc,table_alias_name,table_type) VALUES(20,'c_gl_txn_limit_m','GL TXN Limit Master','GL_TXN_LIMIT','Master');</v>
      </c>
      <c r="J21" t="str">
        <f t="shared" si="1"/>
        <v>public static final int c_table_id_GL_TXN_LIMIT=    20;</v>
      </c>
    </row>
    <row r="22" spans="2:10" x14ac:dyDescent="0.25">
      <c r="B22" s="6">
        <v>21</v>
      </c>
      <c r="C22" s="6" t="s">
        <v>181</v>
      </c>
      <c r="D22" s="6" t="s">
        <v>182</v>
      </c>
      <c r="E22" s="6" t="s">
        <v>183</v>
      </c>
      <c r="F22" s="6" t="s">
        <v>126</v>
      </c>
      <c r="H22" s="8" t="str">
        <f t="shared" si="0"/>
        <v>INSERT INTO s_tab_m (table_id,table_name,table_desc,table_alias_name,table_type) VALUES(21,'a_notify_d','Bank Notification','BANK_NOTIFICATION','Master');</v>
      </c>
      <c r="J22" t="str">
        <f t="shared" si="1"/>
        <v>public static final int c_table_id_BANK_NOTIFICATION=    21;</v>
      </c>
    </row>
    <row r="23" spans="2:10" x14ac:dyDescent="0.25">
      <c r="B23" s="6">
        <v>22</v>
      </c>
      <c r="C23" s="6" t="s">
        <v>184</v>
      </c>
      <c r="D23" s="6" t="s">
        <v>185</v>
      </c>
      <c r="E23" s="6" t="s">
        <v>186</v>
      </c>
      <c r="F23" s="6" t="s">
        <v>126</v>
      </c>
      <c r="H23" s="8" t="str">
        <f t="shared" si="0"/>
        <v>INSERT INTO s_tab_m (table_id,table_name,table_desc,table_alias_name,table_type) VALUES(22,'b_acct_loan_disb_d','Account Loan Disbursement','ACCOUNT_LOAN_DISBURSEMENT','Master');</v>
      </c>
      <c r="J23" t="str">
        <f t="shared" si="1"/>
        <v>public static final int c_table_id_ACCOUNT_LOAN_DISBURSEMENT=    22;</v>
      </c>
    </row>
    <row r="24" spans="2:10" x14ac:dyDescent="0.25">
      <c r="B24" s="6">
        <v>23</v>
      </c>
      <c r="C24" s="6" t="s">
        <v>187</v>
      </c>
      <c r="D24" s="6" t="s">
        <v>188</v>
      </c>
      <c r="E24" s="6" t="s">
        <v>189</v>
      </c>
      <c r="F24" s="6" t="s">
        <v>126</v>
      </c>
      <c r="H24" s="8" t="str">
        <f t="shared" si="0"/>
        <v>INSERT INTO s_tab_m (table_id,table_name,table_desc,table_alias_name,table_type) VALUES(23,'b_acct_loan_dp_d','Account Loan DP','ACCOUNT_LOAN_DP','Master');</v>
      </c>
      <c r="J24" t="str">
        <f t="shared" si="1"/>
        <v>public static final int c_table_id_ACCOUNT_LOAN_DP=    23;</v>
      </c>
    </row>
    <row r="25" spans="2:10" x14ac:dyDescent="0.25">
      <c r="B25" s="6">
        <v>24</v>
      </c>
      <c r="C25" s="6" t="s">
        <v>190</v>
      </c>
      <c r="D25" s="6" t="s">
        <v>191</v>
      </c>
      <c r="E25" s="6" t="s">
        <v>192</v>
      </c>
      <c r="F25" s="6" t="s">
        <v>126</v>
      </c>
      <c r="H25" s="8" t="str">
        <f t="shared" si="0"/>
        <v>INSERT INTO s_tab_m (table_id,table_name,table_desc,table_alias_name,table_type) VALUES(24,'b_acct_loan_dp_stock_d','Account Loan DP Stock ','ACCOUNT_LOAN_DP_STOCK','Master');</v>
      </c>
      <c r="J25" t="str">
        <f t="shared" si="1"/>
        <v>public static final int c_table_id_ACCOUNT_LOAN_DP_STOCK=    24;</v>
      </c>
    </row>
    <row r="26" spans="2:10" x14ac:dyDescent="0.25">
      <c r="B26" s="6">
        <v>25</v>
      </c>
      <c r="C26" s="6" t="s">
        <v>193</v>
      </c>
      <c r="D26" s="6" t="s">
        <v>194</v>
      </c>
      <c r="E26" s="6" t="s">
        <v>195</v>
      </c>
      <c r="F26" s="6" t="s">
        <v>126</v>
      </c>
      <c r="H26" s="8" t="str">
        <f t="shared" si="0"/>
        <v>INSERT INTO s_tab_m (table_id,table_name,table_desc,table_alias_name,table_type) VALUES(25,'c_all_location_m','All Location Master','ALL_LOCATION','Master');</v>
      </c>
      <c r="J26" t="str">
        <f t="shared" si="1"/>
        <v>public static final int c_table_id_ALL_LOCATION=    25;</v>
      </c>
    </row>
    <row r="27" spans="2:10" x14ac:dyDescent="0.25">
      <c r="B27" s="10">
        <v>26</v>
      </c>
      <c r="C27" s="10" t="s">
        <v>196</v>
      </c>
      <c r="D27" s="10" t="s">
        <v>197</v>
      </c>
      <c r="E27" s="10" t="s">
        <v>198</v>
      </c>
      <c r="F27" s="10" t="s">
        <v>126</v>
      </c>
      <c r="H27" s="8" t="str">
        <f t="shared" si="0"/>
        <v>INSERT INTO s_tab_m (table_id,table_name,table_desc,table_alias_name,table_type) VALUES(26,'c_security_valuer_m','Security Valuer Master','SECURITY_VALUER','Master');</v>
      </c>
      <c r="J27" t="str">
        <f t="shared" si="1"/>
        <v>public static final int c_table_id_SECURITY_VALUER=    26;</v>
      </c>
    </row>
    <row r="28" spans="2:10" x14ac:dyDescent="0.25">
      <c r="B28" s="6">
        <v>27</v>
      </c>
      <c r="C28" s="6" t="s">
        <v>199</v>
      </c>
      <c r="D28" s="6" t="s">
        <v>200</v>
      </c>
      <c r="E28" s="6" t="s">
        <v>201</v>
      </c>
      <c r="F28" s="6" t="s">
        <v>126</v>
      </c>
      <c r="H28" s="8" t="str">
        <f t="shared" si="0"/>
        <v>INSERT INTO s_tab_m (table_id,table_name,table_desc,table_alias_name,table_type) VALUES(27,'b_acct_loan_surety_d','Account loan surety','ACCOUNT_LOAN_SURETY','Master');</v>
      </c>
      <c r="J28" t="str">
        <f t="shared" si="1"/>
        <v>public static final int c_table_id_ACCOUNT_LOAN_SURETY=    27;</v>
      </c>
    </row>
    <row r="29" spans="2:10" x14ac:dyDescent="0.25">
      <c r="B29" s="6">
        <v>28</v>
      </c>
      <c r="C29" s="6" t="s">
        <v>202</v>
      </c>
      <c r="D29" s="6" t="s">
        <v>203</v>
      </c>
      <c r="E29" s="6" t="s">
        <v>204</v>
      </c>
      <c r="F29" s="6" t="s">
        <v>126</v>
      </c>
      <c r="H29" s="8" t="str">
        <f t="shared" si="0"/>
        <v>INSERT INTO s_tab_m (table_id,table_name,table_desc,table_alias_name,table_type) VALUES(28,'b_acct_loan_limit_adhoc_d','Account loan limit adhoch','ACCOUNT_LOAN_LIMIT_ADHOCH','Master');</v>
      </c>
      <c r="J29" t="str">
        <f t="shared" si="1"/>
        <v>public static final int c_table_id_ACCOUNT_LOAN_LIMIT_ADHOCH=    28;</v>
      </c>
    </row>
    <row r="30" spans="2:10" x14ac:dyDescent="0.25">
      <c r="B30" s="6">
        <v>29</v>
      </c>
      <c r="C30" s="6" t="s">
        <v>205</v>
      </c>
      <c r="D30" s="6" t="s">
        <v>206</v>
      </c>
      <c r="E30" s="6" t="s">
        <v>207</v>
      </c>
      <c r="F30" s="6" t="s">
        <v>126</v>
      </c>
      <c r="H30" s="8" t="str">
        <f t="shared" si="0"/>
        <v>INSERT INTO s_tab_m (table_id,table_name,table_desc,table_alias_name,table_type) VALUES(29,'c_cust_security_d','Cust Security','CUST_SECURITY','Master');</v>
      </c>
      <c r="J30" t="str">
        <f t="shared" si="1"/>
        <v>public static final int c_table_id_CUST_SECURITY=    29;</v>
      </c>
    </row>
    <row r="31" spans="2:10" x14ac:dyDescent="0.25">
      <c r="B31" s="6">
        <v>30</v>
      </c>
      <c r="C31" s="6" t="s">
        <v>208</v>
      </c>
      <c r="D31" s="6" t="s">
        <v>209</v>
      </c>
      <c r="E31" s="6" t="s">
        <v>210</v>
      </c>
      <c r="F31" s="6" t="s">
        <v>126</v>
      </c>
      <c r="H31" s="8" t="str">
        <f t="shared" si="0"/>
        <v>INSERT INTO s_tab_m (table_id,table_name,table_desc,table_alias_name,table_type) VALUES(30,'c_cust_security_insurance_d','Cust Security Insurance','CUST_SECURITY_INSURANCE','Master');</v>
      </c>
      <c r="J31" t="str">
        <f t="shared" si="1"/>
        <v>public static final int c_table_id_CUST_SECURITY_INSURANCE=    30;</v>
      </c>
    </row>
    <row r="32" spans="2:10" x14ac:dyDescent="0.25">
      <c r="B32" s="6">
        <v>31</v>
      </c>
      <c r="C32" s="6" t="s">
        <v>211</v>
      </c>
      <c r="D32" s="6" t="s">
        <v>212</v>
      </c>
      <c r="E32" s="6" t="s">
        <v>213</v>
      </c>
      <c r="F32" s="6" t="s">
        <v>126</v>
      </c>
      <c r="H32" s="8" t="str">
        <f t="shared" si="0"/>
        <v>INSERT INTO s_tab_m (table_id,table_name,table_desc,table_alias_name,table_type) VALUES(31,'c_cust_security_gold_d','Cust Security Gold','CUST_SECURITY_GOLD','Master');</v>
      </c>
      <c r="J32" t="str">
        <f t="shared" si="1"/>
        <v>public static final int c_table_id_CUST_SECURITY_GOLD=    31;</v>
      </c>
    </row>
    <row r="33" spans="2:10" x14ac:dyDescent="0.25">
      <c r="B33" s="6">
        <v>32</v>
      </c>
      <c r="C33" s="6" t="s">
        <v>214</v>
      </c>
      <c r="D33" s="6" t="s">
        <v>215</v>
      </c>
      <c r="E33" s="6" t="s">
        <v>216</v>
      </c>
      <c r="F33" s="6" t="s">
        <v>126</v>
      </c>
      <c r="H33" s="8" t="str">
        <f t="shared" si="0"/>
        <v>INSERT INTO s_tab_m (table_id,table_name,table_desc,table_alias_name,table_type) VALUES(32,'b_acct_loan_security_d','Account Loan Security','ACCOUNT_LOAN_SECURITY','Master');</v>
      </c>
      <c r="J33" t="str">
        <f t="shared" si="1"/>
        <v>public static final int c_table_id_ACCOUNT_LOAN_SECURITY=    32;</v>
      </c>
    </row>
    <row r="34" spans="2:10" x14ac:dyDescent="0.25">
      <c r="B34" s="6">
        <v>33</v>
      </c>
      <c r="C34" s="6" t="s">
        <v>217</v>
      </c>
      <c r="D34" s="6" t="s">
        <v>218</v>
      </c>
      <c r="E34" s="6" t="s">
        <v>219</v>
      </c>
      <c r="F34" s="6" t="s">
        <v>126</v>
      </c>
      <c r="H34" s="8" t="str">
        <f t="shared" ref="H34:H65" si="2">CONCATENATE("INSERT INTO s_tab_m (table_id,table_name,table_desc,table_alias_name,table_type) VALUES(",B34&amp;",'"&amp;C34&amp;"','"&amp;D34&amp;"','"&amp;E34&amp;"','"&amp;F34&amp;"');")</f>
        <v>INSERT INTO s_tab_m (table_id,table_name,table_desc,table_alias_name,table_type) VALUES(33,'c_money_product_rate_m','Money Product Rate Master','MONEY_PRODUCT_RATE','Master');</v>
      </c>
      <c r="J34" t="str">
        <f t="shared" ref="J34:J65" si="3">CONCATENATE("public static final int c_table_id_",E34,"=    ",B34,";")</f>
        <v>public static final int c_table_id_MONEY_PRODUCT_RATE=    33;</v>
      </c>
    </row>
    <row r="35" spans="2:10" x14ac:dyDescent="0.25">
      <c r="B35" s="6">
        <v>34</v>
      </c>
      <c r="C35" s="6" t="s">
        <v>220</v>
      </c>
      <c r="D35" s="6" t="s">
        <v>221</v>
      </c>
      <c r="E35" s="6" t="s">
        <v>222</v>
      </c>
      <c r="F35" s="6" t="s">
        <v>126</v>
      </c>
      <c r="H35" s="8" t="str">
        <f t="shared" si="2"/>
        <v>INSERT INTO s_tab_m (table_id,table_name,table_desc,table_alias_name,table_type) VALUES(34,'c_cust_gold_items_img_d','Cust Gold item Image','CUST_GOLD_ITEM_IMAGE','Master');</v>
      </c>
      <c r="J35" t="str">
        <f t="shared" si="3"/>
        <v>public static final int c_table_id_CUST_GOLD_ITEM_IMAGE=    34;</v>
      </c>
    </row>
    <row r="36" spans="2:10" x14ac:dyDescent="0.25">
      <c r="B36" s="6">
        <v>35</v>
      </c>
      <c r="C36" s="6" t="s">
        <v>223</v>
      </c>
      <c r="D36" s="6" t="s">
        <v>224</v>
      </c>
      <c r="E36" s="6" t="s">
        <v>225</v>
      </c>
      <c r="F36" s="6" t="s">
        <v>126</v>
      </c>
      <c r="H36" s="8" t="str">
        <f t="shared" si="2"/>
        <v>INSERT INTO s_tab_m (table_id,table_name,table_desc,table_alias_name,table_type) VALUES(35,'b_acct_loan_emi_diary_d','Account Loan EMI Diary','ACCOUNT_LOAN_EMI_DIARY','Master');</v>
      </c>
      <c r="J36" t="str">
        <f t="shared" si="3"/>
        <v>public static final int c_table_id_ACCOUNT_LOAN_EMI_DIARY=    35;</v>
      </c>
    </row>
    <row r="37" spans="2:10" x14ac:dyDescent="0.25">
      <c r="B37" s="6">
        <v>36</v>
      </c>
      <c r="C37" s="6" t="s">
        <v>226</v>
      </c>
      <c r="D37" s="6" t="s">
        <v>227</v>
      </c>
      <c r="E37" s="6" t="s">
        <v>228</v>
      </c>
      <c r="F37" s="6" t="s">
        <v>126</v>
      </c>
      <c r="H37" s="8" t="str">
        <f t="shared" si="2"/>
        <v>INSERT INTO s_tab_m (table_id,table_name,table_desc,table_alias_name,table_type) VALUES(36,'b_safe_box_m','Safe Box Master','SAFE_BOX','Master');</v>
      </c>
      <c r="J37" t="str">
        <f t="shared" si="3"/>
        <v>public static final int c_table_id_SAFE_BOX=    36;</v>
      </c>
    </row>
    <row r="38" spans="2:10" x14ac:dyDescent="0.25">
      <c r="B38" s="6">
        <v>37</v>
      </c>
      <c r="C38" s="6" t="s">
        <v>229</v>
      </c>
      <c r="D38" s="6" t="s">
        <v>51</v>
      </c>
      <c r="E38" s="6" t="s">
        <v>230</v>
      </c>
      <c r="F38" s="6" t="s">
        <v>126</v>
      </c>
      <c r="H38" s="8" t="str">
        <f t="shared" si="2"/>
        <v>INSERT INTO s_tab_m (table_id,table_name,table_desc,table_alias_name,table_type) VALUES(37,'b_safe_box_locker_d','Safe Box Locker','SAFE_BOX_LOCKER','Master');</v>
      </c>
      <c r="J38" t="str">
        <f t="shared" si="3"/>
        <v>public static final int c_table_id_SAFE_BOX_LOCKER=    37;</v>
      </c>
    </row>
    <row r="39" spans="2:10" x14ac:dyDescent="0.25">
      <c r="B39" s="6">
        <v>38</v>
      </c>
      <c r="C39" s="6" t="s">
        <v>231</v>
      </c>
      <c r="D39" s="6" t="s">
        <v>232</v>
      </c>
      <c r="E39" s="6" t="s">
        <v>233</v>
      </c>
      <c r="F39" s="6" t="s">
        <v>126</v>
      </c>
      <c r="H39" s="8" t="str">
        <f t="shared" si="2"/>
        <v>INSERT INTO s_tab_m (table_id,table_name,table_desc,table_alias_name,table_type) VALUES(38,'b_acct_safe_box_locker_m','Account Safe Box Locker Master','ACCOUNT_SAFE_BOX_LOCKER','Master');</v>
      </c>
      <c r="J39" t="str">
        <f t="shared" si="3"/>
        <v>public static final int c_table_id_ACCOUNT_SAFE_BOX_LOCKER=    38;</v>
      </c>
    </row>
    <row r="40" spans="2:10" x14ac:dyDescent="0.25">
      <c r="B40" s="6">
        <v>39</v>
      </c>
      <c r="C40" s="6" t="s">
        <v>234</v>
      </c>
      <c r="D40" s="6" t="s">
        <v>235</v>
      </c>
      <c r="E40" s="6" t="s">
        <v>236</v>
      </c>
      <c r="F40" s="6" t="s">
        <v>126</v>
      </c>
      <c r="H40" s="8" t="str">
        <f t="shared" si="2"/>
        <v>INSERT INTO s_tab_m (table_id,table_name,table_desc,table_alias_name,table_type) VALUES(39,'b_charge_rate_m','Charge Rate Master','CHARGE_RATE','Master');</v>
      </c>
      <c r="J40" t="str">
        <f t="shared" si="3"/>
        <v>public static final int c_table_id_CHARGE_RATE=    39;</v>
      </c>
    </row>
    <row r="41" spans="2:10" x14ac:dyDescent="0.25">
      <c r="B41" s="6">
        <v>40</v>
      </c>
      <c r="C41" s="6" t="s">
        <v>237</v>
      </c>
      <c r="D41" s="6" t="s">
        <v>238</v>
      </c>
      <c r="E41" s="6" t="s">
        <v>239</v>
      </c>
      <c r="F41" s="6" t="s">
        <v>126</v>
      </c>
      <c r="H41" s="8" t="str">
        <f t="shared" si="2"/>
        <v>INSERT INTO s_tab_m (table_id,table_name,table_desc,table_alias_name,table_type) VALUES(40,'b_charge_rate_slab_d','Charge Rate slab','CHARGE_RATE_SLAB','Master');</v>
      </c>
      <c r="J41" t="str">
        <f t="shared" si="3"/>
        <v>public static final int c_table_id_CHARGE_RATE_SLAB=    40;</v>
      </c>
    </row>
    <row r="42" spans="2:10" x14ac:dyDescent="0.25">
      <c r="B42" s="6">
        <v>41</v>
      </c>
      <c r="C42" s="6" t="s">
        <v>240</v>
      </c>
      <c r="D42" s="6" t="s">
        <v>241</v>
      </c>
      <c r="E42" s="6" t="s">
        <v>242</v>
      </c>
      <c r="F42" s="6" t="s">
        <v>126</v>
      </c>
      <c r="H42" s="8" t="str">
        <f t="shared" si="2"/>
        <v>INSERT INTO s_tab_m (table_id,table_name,table_desc,table_alias_name,table_type) VALUES(41,'c_gl_reference_d','GL Reference','GL_REFERENCE','Master');</v>
      </c>
      <c r="J42" t="str">
        <f t="shared" si="3"/>
        <v>public static final int c_table_id_GL_REFERENCE=    41;</v>
      </c>
    </row>
    <row r="43" spans="2:10" x14ac:dyDescent="0.25">
      <c r="B43" s="6">
        <v>42</v>
      </c>
      <c r="C43" s="6" t="s">
        <v>243</v>
      </c>
      <c r="D43" s="6" t="s">
        <v>244</v>
      </c>
      <c r="E43" s="6" t="s">
        <v>245</v>
      </c>
      <c r="F43" s="6" t="s">
        <v>126</v>
      </c>
      <c r="H43" s="8" t="str">
        <f t="shared" si="2"/>
        <v>INSERT INTO s_tab_m (table_id,table_name,table_desc,table_alias_name,table_type) VALUES(42,'c_gl_roi_m','GL ROI Master','GL_ROI','Master');</v>
      </c>
      <c r="J43" t="str">
        <f t="shared" si="3"/>
        <v>public static final int c_table_id_GL_ROI=    42;</v>
      </c>
    </row>
    <row r="44" spans="2:10" x14ac:dyDescent="0.25">
      <c r="B44" s="6">
        <v>43</v>
      </c>
      <c r="C44" s="6" t="s">
        <v>246</v>
      </c>
      <c r="D44" s="6" t="s">
        <v>247</v>
      </c>
      <c r="E44" s="6" t="s">
        <v>248</v>
      </c>
      <c r="F44" s="6" t="s">
        <v>126</v>
      </c>
      <c r="H44" s="8" t="str">
        <f t="shared" si="2"/>
        <v>INSERT INTO s_tab_m (table_id,table_name,table_desc,table_alias_name,table_type) VALUES(43,'c_gl_roi_slab_d','GL ROI slab','GL_ROI_SLAB','Master');</v>
      </c>
      <c r="J44" t="str">
        <f t="shared" si="3"/>
        <v>public static final int c_table_id_GL_ROI_SLAB=    43;</v>
      </c>
    </row>
    <row r="45" spans="2:10" x14ac:dyDescent="0.25">
      <c r="B45" s="6">
        <v>44</v>
      </c>
      <c r="C45" s="6" t="s">
        <v>249</v>
      </c>
      <c r="D45" s="6" t="s">
        <v>250</v>
      </c>
      <c r="E45" s="6" t="s">
        <v>251</v>
      </c>
      <c r="F45" s="6" t="s">
        <v>126</v>
      </c>
      <c r="H45" s="8" t="str">
        <f t="shared" si="2"/>
        <v>INSERT INTO s_tab_m (table_id,table_name,table_desc,table_alias_name,table_type) VALUES(44,'c_gl_scheme_roi_m','GL Scheme ROI Master','GL_SCHEME_ROI','Master');</v>
      </c>
      <c r="J45" t="str">
        <f t="shared" si="3"/>
        <v>public static final int c_table_id_GL_SCHEME_ROI=    44;</v>
      </c>
    </row>
    <row r="46" spans="2:10" x14ac:dyDescent="0.25">
      <c r="B46" s="6">
        <v>45</v>
      </c>
      <c r="C46" s="6" t="s">
        <v>252</v>
      </c>
      <c r="D46" s="6" t="s">
        <v>253</v>
      </c>
      <c r="E46" s="6" t="s">
        <v>254</v>
      </c>
      <c r="F46" s="6" t="s">
        <v>126</v>
      </c>
      <c r="H46" s="8" t="str">
        <f t="shared" si="2"/>
        <v>INSERT INTO s_tab_m (table_id,table_name,table_desc,table_alias_name,table_type) VALUES(45,'c_gl_scheme_roi_offset_slab_d','GL Scheme ROI offest slab','GL_SCHEME_ROI_OFFESET_SLAB','Master');</v>
      </c>
      <c r="J46" t="str">
        <f t="shared" si="3"/>
        <v>public static final int c_table_id_GL_SCHEME_ROI_OFFESET_SLAB=    45;</v>
      </c>
    </row>
    <row r="47" spans="2:10" x14ac:dyDescent="0.25">
      <c r="B47" s="6">
        <v>46</v>
      </c>
      <c r="C47" s="6" t="s">
        <v>255</v>
      </c>
      <c r="D47" s="6" t="s">
        <v>256</v>
      </c>
      <c r="E47" s="6" t="s">
        <v>257</v>
      </c>
      <c r="F47" s="6" t="s">
        <v>126</v>
      </c>
      <c r="H47" s="8" t="str">
        <f t="shared" si="2"/>
        <v>INSERT INTO s_tab_m (table_id,table_name,table_desc,table_alias_name,table_type) VALUES(46,'b_si_m','Standing Instruction Master','STANDING_INSTRUCTION','Master');</v>
      </c>
      <c r="J47" t="str">
        <f t="shared" si="3"/>
        <v>public static final int c_table_id_STANDING_INSTRUCTION=    46;</v>
      </c>
    </row>
    <row r="48" spans="2:10" x14ac:dyDescent="0.25">
      <c r="B48" s="6">
        <v>47</v>
      </c>
      <c r="C48" s="6" t="s">
        <v>258</v>
      </c>
      <c r="D48" s="6" t="s">
        <v>259</v>
      </c>
      <c r="E48" s="6" t="s">
        <v>260</v>
      </c>
      <c r="F48" s="6" t="s">
        <v>126</v>
      </c>
      <c r="H48" s="8" t="str">
        <f t="shared" si="2"/>
        <v>INSERT INTO s_tab_m (table_id,table_name,table_desc,table_alias_name,table_type) VALUES(47,'c_gl_cbr_m','GL CBR Master','GL_CBR','Master');</v>
      </c>
      <c r="J48" t="str">
        <f t="shared" si="3"/>
        <v>public static final int c_table_id_GL_CBR=    47;</v>
      </c>
    </row>
    <row r="49" spans="2:10" x14ac:dyDescent="0.25">
      <c r="B49" s="6">
        <v>48</v>
      </c>
      <c r="C49" s="6" t="s">
        <v>261</v>
      </c>
      <c r="D49" s="6" t="s">
        <v>262</v>
      </c>
      <c r="E49" s="6" t="s">
        <v>263</v>
      </c>
      <c r="F49" s="6" t="s">
        <v>126</v>
      </c>
      <c r="H49" s="8" t="str">
        <f t="shared" si="2"/>
        <v>INSERT INTO s_tab_m (table_id,table_name,table_desc,table_alias_name,table_type) VALUES(48,'b_eft_m','EFT Master','EFT','Master');</v>
      </c>
      <c r="J49" t="str">
        <f t="shared" si="3"/>
        <v>public static final int c_table_id_EFT=    48;</v>
      </c>
    </row>
    <row r="50" spans="2:10" x14ac:dyDescent="0.25">
      <c r="B50" s="6">
        <v>49</v>
      </c>
      <c r="C50" s="6" t="s">
        <v>264</v>
      </c>
      <c r="D50" s="6" t="s">
        <v>265</v>
      </c>
      <c r="E50" s="6" t="s">
        <v>266</v>
      </c>
      <c r="F50" s="6" t="s">
        <v>126</v>
      </c>
      <c r="H50" s="8" t="str">
        <f t="shared" si="2"/>
        <v>INSERT INTO s_tab_m (table_id,table_name,table_desc,table_alias_name,table_type) VALUES(49,'b_remitt_m','Remitt Master','REMITT','Master');</v>
      </c>
      <c r="J50" t="str">
        <f t="shared" si="3"/>
        <v>public static final int c_table_id_REMITT=    49;</v>
      </c>
    </row>
    <row r="51" spans="2:10" x14ac:dyDescent="0.25">
      <c r="B51" s="6">
        <v>50</v>
      </c>
      <c r="C51" s="6" t="s">
        <v>267</v>
      </c>
      <c r="D51" s="6" t="s">
        <v>268</v>
      </c>
      <c r="E51" s="6" t="s">
        <v>269</v>
      </c>
      <c r="F51" s="6" t="s">
        <v>126</v>
      </c>
      <c r="H51" s="8" t="str">
        <f t="shared" si="2"/>
        <v>INSERT INTO s_tab_m (table_id,table_name,table_desc,table_alias_name,table_type) VALUES(50,'b_acct_deposit_m','Account  Deposit Master','ACCOUNT_DEPOSIT_MASTER','Master');</v>
      </c>
      <c r="J51" t="str">
        <f t="shared" si="3"/>
        <v>public static final int c_table_id_ACCOUNT_DEPOSIT_MASTER=    50;</v>
      </c>
    </row>
    <row r="52" spans="2:10" x14ac:dyDescent="0.25">
      <c r="B52" s="6">
        <v>51</v>
      </c>
      <c r="C52" s="6" t="s">
        <v>270</v>
      </c>
      <c r="D52" s="6" t="s">
        <v>271</v>
      </c>
      <c r="E52" s="6" t="s">
        <v>272</v>
      </c>
      <c r="F52" s="6" t="s">
        <v>126</v>
      </c>
      <c r="H52" s="8" t="str">
        <f t="shared" si="2"/>
        <v>INSERT INTO s_tab_m (table_id,table_name,table_desc,table_alias_name,table_type) VALUES(51,'c_cust_address_d','Customer Address','CUSTOMER_ADDRESS','Master');</v>
      </c>
      <c r="J52" t="str">
        <f t="shared" si="3"/>
        <v>public static final int c_table_id_CUSTOMER_ADDRESS=    51;</v>
      </c>
    </row>
    <row r="53" spans="2:10" x14ac:dyDescent="0.25">
      <c r="B53" s="6">
        <v>52</v>
      </c>
      <c r="C53" s="6" t="s">
        <v>273</v>
      </c>
      <c r="D53" s="6" t="s">
        <v>274</v>
      </c>
      <c r="E53" s="6" t="s">
        <v>275</v>
      </c>
      <c r="F53" s="6" t="s">
        <v>126</v>
      </c>
      <c r="H53" s="8" t="str">
        <f t="shared" si="2"/>
        <v>INSERT INTO s_tab_m (table_id,table_name,table_desc,table_alias_name,table_type) VALUES(52,'b_acct_deposit_int_diary_d','Account Deposit Interest Diary','ACCOUNT_DEPOSIT_INSTEREST_DIARY','Master');</v>
      </c>
      <c r="J53" t="str">
        <f t="shared" si="3"/>
        <v>public static final int c_table_id_ACCOUNT_DEPOSIT_INSTEREST_DIARY=    52;</v>
      </c>
    </row>
    <row r="54" spans="2:10" x14ac:dyDescent="0.25">
      <c r="B54" s="10">
        <v>53</v>
      </c>
      <c r="C54" s="10" t="s">
        <v>276</v>
      </c>
      <c r="D54" s="10" t="s">
        <v>277</v>
      </c>
      <c r="E54" s="10" t="s">
        <v>278</v>
      </c>
      <c r="F54" s="10" t="s">
        <v>126</v>
      </c>
      <c r="G54" s="4"/>
      <c r="H54" s="8" t="str">
        <f t="shared" si="2"/>
        <v>INSERT INTO s_tab_m (table_id,table_name,table_desc,table_alias_name,table_type) VALUES(53,'b_acct_share_member_m','Account share Member Master','ACCOUNT_SHARE_MEMBER','Master');</v>
      </c>
      <c r="J54" t="str">
        <f t="shared" si="3"/>
        <v>public static final int c_table_id_ACCOUNT_SHARE_MEMBER=    53;</v>
      </c>
    </row>
    <row r="55" spans="2:10" x14ac:dyDescent="0.25">
      <c r="B55" s="6">
        <v>54</v>
      </c>
      <c r="C55" s="6" t="s">
        <v>279</v>
      </c>
      <c r="D55" s="6" t="s">
        <v>280</v>
      </c>
      <c r="E55" s="6" t="s">
        <v>281</v>
      </c>
      <c r="F55" s="6" t="s">
        <v>126</v>
      </c>
      <c r="H55" s="8" t="str">
        <f t="shared" si="2"/>
        <v>INSERT INTO s_tab_m (table_id,table_name,table_desc,table_alias_name,table_type) VALUES(54,'c_cust_related_person_d','Customer related person','CUSTOMER_RELATED_PERSON','Master');</v>
      </c>
      <c r="J55" t="str">
        <f t="shared" si="3"/>
        <v>public static final int c_table_id_CUSTOMER_RELATED_PERSON=    54;</v>
      </c>
    </row>
    <row r="56" spans="2:10" x14ac:dyDescent="0.25">
      <c r="B56" s="6">
        <v>55</v>
      </c>
      <c r="C56" s="6" t="s">
        <v>282</v>
      </c>
      <c r="D56" s="6" t="s">
        <v>283</v>
      </c>
      <c r="E56" s="6" t="s">
        <v>284</v>
      </c>
      <c r="F56" s="6" t="s">
        <v>126</v>
      </c>
      <c r="H56" s="8" t="str">
        <f t="shared" si="2"/>
        <v>INSERT INTO s_tab_m (table_id,table_name,table_desc,table_alias_name,table_type) VALUES(55,'b_cash_point_m','Cash Point Master','CASH_POINT','Master');</v>
      </c>
      <c r="J56" t="str">
        <f t="shared" si="3"/>
        <v>public static final int c_table_id_CASH_POINT=    55;</v>
      </c>
    </row>
    <row r="57" spans="2:10" x14ac:dyDescent="0.25">
      <c r="B57" s="6">
        <v>56</v>
      </c>
      <c r="C57" s="6" t="s">
        <v>285</v>
      </c>
      <c r="D57" s="6" t="s">
        <v>286</v>
      </c>
      <c r="E57" s="6" t="s">
        <v>287</v>
      </c>
      <c r="F57" s="6" t="s">
        <v>126</v>
      </c>
      <c r="H57" s="8" t="str">
        <f t="shared" si="2"/>
        <v>INSERT INTO s_tab_m (table_id,table_name,table_desc,table_alias_name,table_type) VALUES(56,'b_share_type_m','Share Type Master','SHARE_TYPE','Master');</v>
      </c>
      <c r="J57" t="str">
        <f t="shared" si="3"/>
        <v>public static final int c_table_id_SHARE_TYPE=    56;</v>
      </c>
    </row>
    <row r="58" spans="2:10" x14ac:dyDescent="0.25">
      <c r="B58" s="6">
        <v>57</v>
      </c>
      <c r="C58" s="6" t="s">
        <v>288</v>
      </c>
      <c r="D58" s="6" t="s">
        <v>289</v>
      </c>
      <c r="E58" s="6" t="s">
        <v>290</v>
      </c>
      <c r="F58" s="6" t="s">
        <v>126</v>
      </c>
      <c r="H58" s="8" t="str">
        <f t="shared" si="2"/>
        <v>INSERT INTO s_tab_m (table_id,table_name,table_desc,table_alias_name,table_type) VALUES(57,'c_tax_m','Tax Mater','TAX','Master');</v>
      </c>
      <c r="J58" t="str">
        <f t="shared" si="3"/>
        <v>public static final int c_table_id_TAX=    57;</v>
      </c>
    </row>
    <row r="59" spans="2:10" x14ac:dyDescent="0.25">
      <c r="B59" s="6">
        <v>58</v>
      </c>
      <c r="C59" s="6" t="s">
        <v>291</v>
      </c>
      <c r="D59" s="6" t="s">
        <v>292</v>
      </c>
      <c r="E59" s="6" t="s">
        <v>293</v>
      </c>
      <c r="F59" s="6" t="s">
        <v>126</v>
      </c>
      <c r="H59" s="8" t="str">
        <f t="shared" si="2"/>
        <v>INSERT INTO s_tab_m (table_id,table_name,table_desc,table_alias_name,table_type) VALUES(58,'c_tax_rate_slab_d','Tax Rate Slab','TAX_RATE_SLAB','Master');</v>
      </c>
      <c r="J59" t="str">
        <f t="shared" si="3"/>
        <v>public static final int c_table_id_TAX_RATE_SLAB=    58;</v>
      </c>
    </row>
    <row r="60" spans="2:10" x14ac:dyDescent="0.25">
      <c r="B60" s="6">
        <v>59</v>
      </c>
      <c r="C60" s="6" t="s">
        <v>294</v>
      </c>
      <c r="D60" s="6" t="s">
        <v>295</v>
      </c>
      <c r="E60" s="6" t="s">
        <v>296</v>
      </c>
      <c r="F60" s="6" t="s">
        <v>126</v>
      </c>
      <c r="H60" s="8" t="str">
        <f t="shared" si="2"/>
        <v>INSERT INTO s_tab_m (table_id,table_name,table_desc,table_alias_name,table_type) VALUES(59,'c_ckyc_batch_file_m','CKYC Batch File Master','CKYC_BATCH_FILE','Master');</v>
      </c>
      <c r="J60" t="str">
        <f t="shared" si="3"/>
        <v>public static final int c_table_id_CKYC_BATCH_FILE=    59;</v>
      </c>
    </row>
    <row r="61" spans="2:10" x14ac:dyDescent="0.25">
      <c r="B61" s="6">
        <v>60</v>
      </c>
      <c r="C61" s="6" t="s">
        <v>297</v>
      </c>
      <c r="D61" s="6" t="s">
        <v>298</v>
      </c>
      <c r="E61" s="6" t="s">
        <v>299</v>
      </c>
      <c r="F61" s="6" t="s">
        <v>126</v>
      </c>
      <c r="H61" s="8" t="str">
        <f t="shared" si="2"/>
        <v>INSERT INTO s_tab_m (table_id,table_name,table_desc,table_alias_name,table_type) VALUES(60,'c_ckyc_batch_file_cust_d','CKYC Batch File Customer','CKYC_BATCH_FILE_CUSTOMER','Master');</v>
      </c>
      <c r="J61" t="str">
        <f t="shared" si="3"/>
        <v>public static final int c_table_id_CKYC_BATCH_FILE_CUSTOMER=    60;</v>
      </c>
    </row>
    <row r="62" spans="2:10" x14ac:dyDescent="0.25">
      <c r="B62" s="6">
        <v>61</v>
      </c>
      <c r="C62" s="6" t="s">
        <v>300</v>
      </c>
      <c r="D62" s="6" t="s">
        <v>301</v>
      </c>
      <c r="E62" s="6" t="s">
        <v>302</v>
      </c>
      <c r="F62" s="6" t="s">
        <v>126</v>
      </c>
      <c r="H62" s="8" t="str">
        <f t="shared" si="2"/>
        <v>INSERT INTO s_tab_m (table_id,table_name,table_desc,table_alias_name,table_type) VALUES(61,'c_tds_m','TDS Master','TDS','Master');</v>
      </c>
      <c r="J62" t="str">
        <f t="shared" si="3"/>
        <v>public static final int c_table_id_TDS=    61;</v>
      </c>
    </row>
    <row r="63" spans="2:10" x14ac:dyDescent="0.25">
      <c r="B63" s="6">
        <v>62</v>
      </c>
      <c r="C63" s="6" t="s">
        <v>303</v>
      </c>
      <c r="D63" s="6" t="s">
        <v>304</v>
      </c>
      <c r="E63" s="6" t="s">
        <v>55</v>
      </c>
      <c r="F63" s="6" t="s">
        <v>126</v>
      </c>
      <c r="H63" s="8" t="str">
        <f t="shared" si="2"/>
        <v>INSERT INTO s_tab_m (table_id,table_name,table_desc,table_alias_name,table_type) VALUES(62,'b_charge_m','Charge Master','CHARGE','Master');</v>
      </c>
      <c r="J63" t="str">
        <f t="shared" si="3"/>
        <v>public static final int c_table_id_CHARGE=    62;</v>
      </c>
    </row>
    <row r="64" spans="2:10" x14ac:dyDescent="0.25">
      <c r="B64" s="6">
        <v>63</v>
      </c>
      <c r="C64" s="6" t="s">
        <v>305</v>
      </c>
      <c r="D64" s="6" t="s">
        <v>306</v>
      </c>
      <c r="E64" s="6" t="s">
        <v>307</v>
      </c>
      <c r="F64" s="6" t="s">
        <v>126</v>
      </c>
      <c r="H64" s="8" t="str">
        <f t="shared" si="2"/>
        <v>INSERT INTO s_tab_m (table_id,table_name,table_desc,table_alias_name,table_type) VALUES(63,'a_users_m','Users Master','USERS','Master');</v>
      </c>
      <c r="J64" t="str">
        <f t="shared" si="3"/>
        <v>public static final int c_table_id_USERS=    63;</v>
      </c>
    </row>
    <row r="65" spans="2:10" x14ac:dyDescent="0.25">
      <c r="B65" s="6">
        <v>64</v>
      </c>
      <c r="C65" s="6" t="s">
        <v>308</v>
      </c>
      <c r="D65" s="6" t="s">
        <v>309</v>
      </c>
      <c r="E65" s="6" t="s">
        <v>310</v>
      </c>
      <c r="F65" s="6" t="s">
        <v>126</v>
      </c>
      <c r="H65" s="8" t="str">
        <f t="shared" si="2"/>
        <v>INSERT INTO s_tab_m (table_id,table_name,table_desc,table_alias_name,table_type) VALUES(64,'c_itax_m','Income Tax Master','INCOME TAX','Master');</v>
      </c>
      <c r="J65" t="str">
        <f t="shared" si="3"/>
        <v>public static final int c_table_id_INCOME TAX=    64;</v>
      </c>
    </row>
    <row r="66" spans="2:10" x14ac:dyDescent="0.25">
      <c r="B66" s="6">
        <v>65</v>
      </c>
      <c r="C66" s="6" t="s">
        <v>311</v>
      </c>
      <c r="D66" s="6" t="s">
        <v>312</v>
      </c>
      <c r="E66" s="6" t="s">
        <v>313</v>
      </c>
      <c r="F66" s="6" t="s">
        <v>126</v>
      </c>
      <c r="H66" s="8" t="str">
        <f t="shared" ref="H66:H97" si="4">CONCATENATE("INSERT INTO s_tab_m (table_id,table_name,table_desc,table_alias_name,table_type) VALUES(",B66&amp;",'"&amp;C66&amp;"','"&amp;D66&amp;"','"&amp;E66&amp;"','"&amp;F66&amp;"');")</f>
        <v>INSERT INTO s_tab_m (table_id,table_name,table_desc,table_alias_name,table_type) VALUES(65,'b_acct_loan_roi_m','Account Loan ROI','ACCOUNT_LOAN_ROI','Master');</v>
      </c>
      <c r="J66" t="str">
        <f t="shared" ref="J66:J97" si="5">CONCATENATE("public static final int c_table_id_",E66,"=    ",B66,";")</f>
        <v>public static final int c_table_id_ACCOUNT_LOAN_ROI=    65;</v>
      </c>
    </row>
    <row r="67" spans="2:10" x14ac:dyDescent="0.25">
      <c r="B67" s="6">
        <v>66</v>
      </c>
      <c r="C67" s="6" t="s">
        <v>314</v>
      </c>
      <c r="D67" s="6" t="s">
        <v>315</v>
      </c>
      <c r="E67" s="6" t="s">
        <v>316</v>
      </c>
      <c r="F67" s="6" t="s">
        <v>126</v>
      </c>
      <c r="H67" s="8" t="str">
        <f t="shared" si="4"/>
        <v>INSERT INTO s_tab_m (table_id,table_name,table_desc,table_alias_name,table_type) VALUES(66,'b_acct_loan_roi_slab_d','Account Loan ROI Slab','ACCOUNT_LOAN_ROI_SLAB','Master');</v>
      </c>
      <c r="J67" t="str">
        <f t="shared" si="5"/>
        <v>public static final int c_table_id_ACCOUNT_LOAN_ROI_SLAB=    66;</v>
      </c>
    </row>
    <row r="68" spans="2:10" x14ac:dyDescent="0.25">
      <c r="B68" s="6">
        <v>67</v>
      </c>
      <c r="C68" s="6" t="s">
        <v>317</v>
      </c>
      <c r="D68" s="6" t="s">
        <v>318</v>
      </c>
      <c r="E68" s="6" t="s">
        <v>319</v>
      </c>
      <c r="F68" s="6" t="s">
        <v>126</v>
      </c>
      <c r="H68" s="8" t="str">
        <f t="shared" si="4"/>
        <v>INSERT INTO s_tab_m (table_id,table_name,table_desc,table_alias_name,table_type) VALUES(67,'b_pigmy_agent_m','Pigmy Agent Master','PIGMY_AGENT','Master');</v>
      </c>
      <c r="J68" t="str">
        <f t="shared" si="5"/>
        <v>public static final int c_table_id_PIGMY_AGENT=    67;</v>
      </c>
    </row>
    <row r="69" spans="2:10" x14ac:dyDescent="0.25">
      <c r="B69" s="6">
        <v>68</v>
      </c>
      <c r="C69" s="6" t="s">
        <v>320</v>
      </c>
      <c r="D69" s="6" t="s">
        <v>321</v>
      </c>
      <c r="E69" s="6" t="s">
        <v>322</v>
      </c>
      <c r="F69" s="6" t="s">
        <v>126</v>
      </c>
      <c r="H69" s="8" t="str">
        <f t="shared" si="4"/>
        <v>INSERT INTO s_tab_m (table_id,table_name,table_desc,table_alias_name,table_type) VALUES(68,'c_sundry_party_m','Sundry Party Master','SUNDRY_PARTY','Master');</v>
      </c>
      <c r="J69" t="str">
        <f t="shared" si="5"/>
        <v>public static final int c_table_id_SUNDRY_PARTY=    68;</v>
      </c>
    </row>
    <row r="70" spans="2:10" x14ac:dyDescent="0.25">
      <c r="B70" s="6">
        <v>69</v>
      </c>
      <c r="C70" s="6" t="s">
        <v>323</v>
      </c>
      <c r="D70" s="6" t="s">
        <v>324</v>
      </c>
      <c r="E70" s="6" t="s">
        <v>325</v>
      </c>
      <c r="F70" s="6" t="s">
        <v>126</v>
      </c>
      <c r="H70" s="8" t="str">
        <f t="shared" si="4"/>
        <v>INSERT INTO s_tab_m (table_id,table_name,table_desc,table_alias_name,table_type) VALUES(69,'b_acct_asset_dstock_m','Account Asset Dead stock','ACCOUNT_ASSET_DEAD_STOCK','Master');</v>
      </c>
      <c r="J70" t="str">
        <f t="shared" si="5"/>
        <v>public static final int c_table_id_ACCOUNT_ASSET_DEAD_STOCK=    69;</v>
      </c>
    </row>
    <row r="71" spans="2:10" x14ac:dyDescent="0.25">
      <c r="B71" s="6">
        <v>70</v>
      </c>
      <c r="C71" s="6" t="s">
        <v>326</v>
      </c>
      <c r="D71" s="6" t="s">
        <v>327</v>
      </c>
      <c r="E71" s="6" t="s">
        <v>328</v>
      </c>
      <c r="F71" s="6" t="s">
        <v>126</v>
      </c>
      <c r="H71" s="8" t="str">
        <f t="shared" si="4"/>
        <v>INSERT INTO s_tab_m (table_id,table_name,table_desc,table_alias_name,table_type) VALUES(70,'c_tax_type_m','Tax Type Master','TAX_TYPE','Master');</v>
      </c>
      <c r="J71" t="str">
        <f t="shared" si="5"/>
        <v>public static final int c_table_id_TAX_TYPE=    70;</v>
      </c>
    </row>
    <row r="72" spans="2:10" x14ac:dyDescent="0.25">
      <c r="B72" s="6">
        <v>71</v>
      </c>
      <c r="C72" s="6" t="s">
        <v>329</v>
      </c>
      <c r="D72" s="6" t="s">
        <v>330</v>
      </c>
      <c r="E72" s="6" t="s">
        <v>331</v>
      </c>
      <c r="F72" s="6" t="s">
        <v>126</v>
      </c>
      <c r="H72" s="8" t="str">
        <f t="shared" si="4"/>
        <v>INSERT INTO s_tab_m (table_id,table_name,table_desc,table_alias_name,table_type) VALUES(71,'c_tax_type_rate_m','Tax Type Rate Master','TAX_TYPE_RATE','Master');</v>
      </c>
      <c r="J72" t="str">
        <f t="shared" si="5"/>
        <v>public static final int c_table_id_TAX_TYPE_RATE=    71;</v>
      </c>
    </row>
    <row r="73" spans="2:10" x14ac:dyDescent="0.25">
      <c r="B73" s="6">
        <v>72</v>
      </c>
      <c r="C73" s="6" t="s">
        <v>332</v>
      </c>
      <c r="D73" s="6" t="s">
        <v>333</v>
      </c>
      <c r="E73" s="6" t="s">
        <v>334</v>
      </c>
      <c r="F73" s="6" t="s">
        <v>126</v>
      </c>
      <c r="H73" s="8" t="str">
        <f t="shared" si="4"/>
        <v>INSERT INTO s_tab_m (table_id,table_name,table_desc,table_alias_name,table_type) VALUES(72,'c_cust_kyc_m','Customer KYC Master','CUSTOMER_KYC','Master');</v>
      </c>
      <c r="J73" t="str">
        <f t="shared" si="5"/>
        <v>public static final int c_table_id_CUSTOMER_KYC=    72;</v>
      </c>
    </row>
    <row r="74" spans="2:10" x14ac:dyDescent="0.25">
      <c r="B74" s="6">
        <v>73</v>
      </c>
      <c r="C74" s="6" t="s">
        <v>335</v>
      </c>
      <c r="D74" s="6" t="s">
        <v>336</v>
      </c>
      <c r="E74" s="6" t="s">
        <v>337</v>
      </c>
      <c r="F74" s="6" t="s">
        <v>126</v>
      </c>
      <c r="H74" s="8" t="str">
        <f t="shared" si="4"/>
        <v>INSERT INTO s_tab_m (table_id,table_name,table_desc,table_alias_name,table_type) VALUES(73,'c_cust_state_m','Customer State Master','CUSTOMER_STATE','Master');</v>
      </c>
      <c r="J74" t="str">
        <f t="shared" si="5"/>
        <v>public static final int c_table_id_CUSTOMER_STATE=    73;</v>
      </c>
    </row>
    <row r="75" spans="2:10" x14ac:dyDescent="0.25">
      <c r="B75" s="11">
        <v>74</v>
      </c>
      <c r="C75" s="11" t="s">
        <v>338</v>
      </c>
      <c r="D75" s="11" t="s">
        <v>339</v>
      </c>
      <c r="E75" s="11" t="s">
        <v>340</v>
      </c>
      <c r="F75" s="11" t="s">
        <v>126</v>
      </c>
      <c r="G75" s="12"/>
      <c r="H75" s="13" t="str">
        <f t="shared" si="4"/>
        <v>INSERT INTO s_tab_m (table_id,table_name,table_desc,table_alias_name,table_type) VALUES(74,'b_tran_template_m','Transaction Template Master','TRANSACTION_TEMPLATE','Master');</v>
      </c>
      <c r="I75" s="12"/>
      <c r="J75" s="12" t="str">
        <f t="shared" si="5"/>
        <v>public static final int c_table_id_TRANSACTION_TEMPLATE=    74;</v>
      </c>
    </row>
    <row r="76" spans="2:10" x14ac:dyDescent="0.25">
      <c r="B76" s="11">
        <v>75</v>
      </c>
      <c r="C76" s="11" t="s">
        <v>341</v>
      </c>
      <c r="D76" s="11" t="s">
        <v>342</v>
      </c>
      <c r="E76" s="11" t="s">
        <v>343</v>
      </c>
      <c r="F76" s="11" t="s">
        <v>126</v>
      </c>
      <c r="G76" s="12"/>
      <c r="H76" s="13" t="str">
        <f t="shared" si="4"/>
        <v>INSERT INTO s_tab_m (table_id,table_name,table_desc,table_alias_name,table_type) VALUES(75,'b_tran_template_acct_d','Transaction Template Account','TRANSACTION_TEMPLATE_ACCOUNT','Master');</v>
      </c>
      <c r="I76" s="12"/>
      <c r="J76" s="12" t="str">
        <f t="shared" si="5"/>
        <v>public static final int c_table_id_TRANSACTION_TEMPLATE_ACCOUNT=    75;</v>
      </c>
    </row>
    <row r="77" spans="2:10" x14ac:dyDescent="0.25">
      <c r="B77" s="6">
        <v>76</v>
      </c>
      <c r="C77" s="6" t="s">
        <v>344</v>
      </c>
      <c r="D77" s="6" t="s">
        <v>345</v>
      </c>
      <c r="E77" s="6" t="s">
        <v>346</v>
      </c>
      <c r="F77" s="6" t="s">
        <v>126</v>
      </c>
      <c r="H77" s="8" t="str">
        <f t="shared" si="4"/>
        <v>INSERT INTO s_tab_m (table_id,table_name,table_desc,table_alias_name,table_type) VALUES(76,'c_cust_document_d','Customer Document','CUSTOMER_DOCUMENT','Master');</v>
      </c>
      <c r="J77" t="str">
        <f t="shared" si="5"/>
        <v>public static final int c_table_id_CUSTOMER_DOCUMENT=    76;</v>
      </c>
    </row>
    <row r="78" spans="2:10" x14ac:dyDescent="0.25">
      <c r="B78" s="6">
        <v>77</v>
      </c>
      <c r="C78" s="6" t="s">
        <v>347</v>
      </c>
      <c r="D78" s="6" t="s">
        <v>348</v>
      </c>
      <c r="E78" s="6" t="s">
        <v>349</v>
      </c>
      <c r="F78" s="6" t="s">
        <v>126</v>
      </c>
      <c r="H78" s="8" t="str">
        <f t="shared" si="4"/>
        <v>INSERT INTO s_tab_m (table_id,table_name,table_desc,table_alias_name,table_type) VALUES(77,'c_cust_itax_m','Customer Income Tax Master','CUSTOMER_INCOME_TAX','Master');</v>
      </c>
      <c r="J78" t="str">
        <f t="shared" si="5"/>
        <v>public static final int c_table_id_CUSTOMER_INCOME_TAX=    77;</v>
      </c>
    </row>
    <row r="79" spans="2:10" x14ac:dyDescent="0.25">
      <c r="B79" s="6">
        <v>78</v>
      </c>
      <c r="C79" s="6" t="s">
        <v>350</v>
      </c>
      <c r="D79" s="6" t="s">
        <v>351</v>
      </c>
      <c r="E79" s="6" t="s">
        <v>352</v>
      </c>
      <c r="F79" s="6" t="s">
        <v>126</v>
      </c>
      <c r="H79" s="8" t="str">
        <f t="shared" si="4"/>
        <v>INSERT INTO s_tab_m (table_id,table_name,table_desc,table_alias_name,table_type) VALUES(78,'b_instr_book_stock_d','Instrument Book Stock Master','INSTRUMENT_BOOK_STOCK','Master');</v>
      </c>
      <c r="J79" t="str">
        <f t="shared" si="5"/>
        <v>public static final int c_table_id_INSTRUMENT_BOOK_STOCK=    78;</v>
      </c>
    </row>
    <row r="80" spans="2:10" x14ac:dyDescent="0.25">
      <c r="B80" s="6">
        <v>79</v>
      </c>
      <c r="C80" s="6" t="s">
        <v>353</v>
      </c>
      <c r="D80" s="6" t="s">
        <v>354</v>
      </c>
      <c r="E80" s="6" t="s">
        <v>355</v>
      </c>
      <c r="F80" s="6" t="s">
        <v>126</v>
      </c>
      <c r="H80" s="8" t="str">
        <f t="shared" si="4"/>
        <v>INSERT INTO s_tab_m (table_id,table_name,table_desc,table_alias_name,table_type) VALUES(79,'c_ccy_denom_m','CCY Denom Master','CCY_DENOM_MASTER','Master');</v>
      </c>
      <c r="J80" t="str">
        <f t="shared" si="5"/>
        <v>public static final int c_table_id_CCY_DENOM_MASTER=    79;</v>
      </c>
    </row>
    <row r="81" spans="2:10" x14ac:dyDescent="0.25">
      <c r="B81" s="6">
        <v>80</v>
      </c>
      <c r="C81" s="6" t="s">
        <v>356</v>
      </c>
      <c r="D81" s="6" t="s">
        <v>357</v>
      </c>
      <c r="E81" s="6" t="s">
        <v>358</v>
      </c>
      <c r="F81" s="6" t="s">
        <v>126</v>
      </c>
      <c r="H81" s="8" t="str">
        <f t="shared" si="4"/>
        <v>INSERT INTO s_tab_m (table_id,table_name,table_desc,table_alias_name,table_type) VALUES(80,'b_cbr_incharge_d','CBR Incharge','CBR_INCHARGE','Master');</v>
      </c>
      <c r="J81" t="str">
        <f t="shared" si="5"/>
        <v>public static final int c_table_id_CBR_INCHARGE=    80;</v>
      </c>
    </row>
    <row r="82" spans="2:10" x14ac:dyDescent="0.25">
      <c r="B82" s="6">
        <v>81</v>
      </c>
      <c r="C82" s="6" t="s">
        <v>359</v>
      </c>
      <c r="D82" s="6" t="s">
        <v>360</v>
      </c>
      <c r="E82" s="6" t="s">
        <v>361</v>
      </c>
      <c r="F82" s="6" t="s">
        <v>126</v>
      </c>
      <c r="H82" s="8" t="str">
        <f t="shared" si="4"/>
        <v>INSERT INTO s_tab_m (table_id,table_name,table_desc,table_alias_name,table_type) VALUES(81,'b_acct_gsec_m','Account Government Securities Master','ACCOUNT_GOVERNMENT_SECURITIES','Master');</v>
      </c>
      <c r="J82" t="str">
        <f t="shared" si="5"/>
        <v>public static final int c_table_id_ACCOUNT_GOVERNMENT_SECURITIES=    81;</v>
      </c>
    </row>
    <row r="83" spans="2:10" x14ac:dyDescent="0.25">
      <c r="B83" s="6">
        <v>82</v>
      </c>
      <c r="C83" s="6" t="s">
        <v>362</v>
      </c>
      <c r="D83" s="6" t="s">
        <v>363</v>
      </c>
      <c r="E83" s="6" t="s">
        <v>364</v>
      </c>
      <c r="F83" s="6" t="s">
        <v>126</v>
      </c>
      <c r="H83" s="8" t="str">
        <f t="shared" si="4"/>
        <v>INSERT INTO s_tab_m (table_id,table_name,table_desc,table_alias_name,table_type) VALUES(82,'b_clg_type_m','Clearing Type Master','CLEARING_TYPE','Master');</v>
      </c>
      <c r="J83" t="str">
        <f t="shared" si="5"/>
        <v>public static final int c_table_id_CLEARING_TYPE=    82;</v>
      </c>
    </row>
    <row r="84" spans="2:10" x14ac:dyDescent="0.25">
      <c r="B84" s="6">
        <v>83</v>
      </c>
      <c r="C84" s="6" t="s">
        <v>365</v>
      </c>
      <c r="D84" s="6" t="s">
        <v>366</v>
      </c>
      <c r="E84" s="6" t="s">
        <v>367</v>
      </c>
      <c r="F84" s="6" t="s">
        <v>126</v>
      </c>
      <c r="H84" s="8" t="str">
        <f t="shared" si="4"/>
        <v>INSERT INTO s_tab_m (table_id,table_name,table_desc,table_alias_name,table_type) VALUES(83,'b_clg_session_m','Clearing Session Master','CLEARING_SESSION','Master');</v>
      </c>
      <c r="J84" t="str">
        <f t="shared" si="5"/>
        <v>public static final int c_table_id_CLEARING_SESSION=    83;</v>
      </c>
    </row>
    <row r="85" spans="2:10" x14ac:dyDescent="0.25">
      <c r="B85" s="6">
        <v>84</v>
      </c>
      <c r="C85" s="6" t="s">
        <v>368</v>
      </c>
      <c r="D85" s="6" t="s">
        <v>369</v>
      </c>
      <c r="E85" s="6" t="s">
        <v>370</v>
      </c>
      <c r="F85" s="6" t="s">
        <v>126</v>
      </c>
      <c r="H85" s="8" t="str">
        <f t="shared" si="4"/>
        <v>INSERT INTO s_tab_m (table_id,table_name,table_desc,table_alias_name,table_type) VALUES(84,'b_acct_loan_document_d','Account Loan Document','ACCOUNT_LOAN_DOCUMENT','Master');</v>
      </c>
      <c r="J85" t="str">
        <f t="shared" si="5"/>
        <v>public static final int c_table_id_ACCOUNT_LOAN_DOCUMENT=    84;</v>
      </c>
    </row>
    <row r="86" spans="2:10" x14ac:dyDescent="0.25">
      <c r="B86" s="6">
        <v>85</v>
      </c>
      <c r="C86" s="6" t="s">
        <v>371</v>
      </c>
      <c r="D86" s="6" t="s">
        <v>372</v>
      </c>
      <c r="E86" s="6" t="s">
        <v>373</v>
      </c>
      <c r="F86" s="6" t="s">
        <v>126</v>
      </c>
      <c r="H86" s="8" t="str">
        <f t="shared" si="4"/>
        <v>INSERT INTO s_tab_m (table_id,table_name,table_desc,table_alias_name,table_type) VALUES(85,'b_acct_ref_all_m','All Account References','ALL_ACCOUNT_REFERENCES','Master');</v>
      </c>
      <c r="J86" t="str">
        <f t="shared" si="5"/>
        <v>public static final int c_table_id_ALL_ACCOUNT_REFERENCES=    85;</v>
      </c>
    </row>
    <row r="87" spans="2:10" x14ac:dyDescent="0.25">
      <c r="B87" s="6">
        <v>86</v>
      </c>
      <c r="C87" s="6" t="s">
        <v>374</v>
      </c>
      <c r="D87" s="6" t="s">
        <v>375</v>
      </c>
      <c r="E87" s="6" t="s">
        <v>376</v>
      </c>
      <c r="F87" s="6" t="s">
        <v>126</v>
      </c>
      <c r="H87" s="8" t="str">
        <f t="shared" si="4"/>
        <v>INSERT INTO s_tab_m (table_id,table_name,table_desc,table_alias_name,table_type) VALUES(86,'c_cust_beneficary_m','Customer Beneficary Master','CUSTOMER_BENEFICARY','Master');</v>
      </c>
      <c r="J87" t="str">
        <f t="shared" si="5"/>
        <v>public static final int c_table_id_CUSTOMER_BENEFICARY=    86;</v>
      </c>
    </row>
    <row r="88" spans="2:10" x14ac:dyDescent="0.25">
      <c r="B88" s="6">
        <v>87</v>
      </c>
      <c r="C88" s="6" t="s">
        <v>377</v>
      </c>
      <c r="D88" s="6" t="s">
        <v>378</v>
      </c>
      <c r="E88" s="6" t="s">
        <v>379</v>
      </c>
      <c r="F88" s="6" t="s">
        <v>126</v>
      </c>
      <c r="H88" s="8" t="str">
        <f t="shared" si="4"/>
        <v>INSERT INTO s_tab_m (table_id,table_name,table_desc,table_alias_name,table_type) VALUES(87,'b_acct_deposit_investment_m','Account Depost Investment','ACCOUNT_DEPOSIT_INVESTMENT','Master');</v>
      </c>
      <c r="J88" t="str">
        <f t="shared" si="5"/>
        <v>public static final int c_table_id_ACCOUNT_DEPOSIT_INVESTMENT=    87;</v>
      </c>
    </row>
    <row r="89" spans="2:10" x14ac:dyDescent="0.25">
      <c r="B89" s="6">
        <v>88</v>
      </c>
      <c r="C89" s="6" t="s">
        <v>380</v>
      </c>
      <c r="D89" s="6" t="s">
        <v>381</v>
      </c>
      <c r="E89" s="6" t="s">
        <v>382</v>
      </c>
      <c r="F89" s="6" t="s">
        <v>126</v>
      </c>
      <c r="H89" s="8" t="str">
        <f t="shared" si="4"/>
        <v>INSERT INTO s_tab_m (table_id,table_name,table_desc,table_alias_name,table_type) VALUES(88,'c_stax_m','Stax Master','STAX','Master');</v>
      </c>
      <c r="J89" t="str">
        <f t="shared" si="5"/>
        <v>public static final int c_table_id_STAX=    88;</v>
      </c>
    </row>
    <row r="90" spans="2:10" x14ac:dyDescent="0.25">
      <c r="B90" s="6">
        <v>89</v>
      </c>
      <c r="C90" s="6" t="s">
        <v>383</v>
      </c>
      <c r="D90" s="6" t="s">
        <v>384</v>
      </c>
      <c r="E90" s="6" t="s">
        <v>385</v>
      </c>
      <c r="F90" s="6" t="s">
        <v>126</v>
      </c>
      <c r="H90" s="8" t="str">
        <f t="shared" si="4"/>
        <v>INSERT INTO s_tab_m (table_id,table_name,table_desc,table_alias_name,table_type) VALUES(89,'c_stax_period_m','Stax Period Master','STAX_PERIOD','Master');</v>
      </c>
      <c r="J90" t="str">
        <f t="shared" si="5"/>
        <v>public static final int c_table_id_STAX_PERIOD=    89;</v>
      </c>
    </row>
    <row r="91" spans="2:10" x14ac:dyDescent="0.25">
      <c r="B91" s="6">
        <v>90</v>
      </c>
      <c r="C91" s="6" t="s">
        <v>386</v>
      </c>
      <c r="D91" s="6" t="s">
        <v>387</v>
      </c>
      <c r="E91" s="6" t="s">
        <v>388</v>
      </c>
      <c r="F91" s="6" t="s">
        <v>126</v>
      </c>
      <c r="H91" s="8" t="str">
        <f t="shared" si="4"/>
        <v>INSERT INTO s_tab_m (table_id,table_name,table_desc,table_alias_name,table_type) VALUES(90,'c_bank_m','Bank Information','BANK_INFORMATION','Master');</v>
      </c>
      <c r="J91" t="str">
        <f t="shared" si="5"/>
        <v>public static final int c_table_id_BANK_INFORMATION=    90;</v>
      </c>
    </row>
    <row r="92" spans="2:10" x14ac:dyDescent="0.25">
      <c r="B92" s="6">
        <v>91</v>
      </c>
      <c r="C92" s="6" t="s">
        <v>389</v>
      </c>
      <c r="D92" s="6" t="s">
        <v>390</v>
      </c>
      <c r="E92" s="6" t="s">
        <v>391</v>
      </c>
      <c r="F92" s="6" t="s">
        <v>126</v>
      </c>
      <c r="H92" s="8" t="str">
        <f t="shared" si="4"/>
        <v>INSERT INTO s_tab_m (table_id,table_name,table_desc,table_alias_name,table_type) VALUES(91,'c_stax_rate_d','Stax Rate','STAX_RATE','Master');</v>
      </c>
      <c r="J92" t="str">
        <f t="shared" si="5"/>
        <v>public static final int c_table_id_STAX_RATE=    91;</v>
      </c>
    </row>
    <row r="93" spans="2:10" x14ac:dyDescent="0.25">
      <c r="B93" s="6">
        <v>92</v>
      </c>
      <c r="C93" s="6" t="s">
        <v>392</v>
      </c>
      <c r="D93" s="6" t="s">
        <v>393</v>
      </c>
      <c r="E93" s="6" t="s">
        <v>394</v>
      </c>
      <c r="F93" s="6" t="s">
        <v>126</v>
      </c>
      <c r="H93" s="8" t="str">
        <f t="shared" si="4"/>
        <v>INSERT INTO s_tab_m (table_id,table_name,table_desc,table_alias_name,table_type) VALUES(92,'b_share_div_rate_m','Share Dividend Rate Master','SHARE_DIVIDEND_RATE','Master');</v>
      </c>
      <c r="J93" t="str">
        <f t="shared" si="5"/>
        <v>public static final int c_table_id_SHARE_DIVIDEND_RATE=    92;</v>
      </c>
    </row>
    <row r="94" spans="2:10" x14ac:dyDescent="0.25">
      <c r="B94" s="6">
        <v>93</v>
      </c>
      <c r="C94" s="6" t="s">
        <v>395</v>
      </c>
      <c r="D94" s="6" t="s">
        <v>396</v>
      </c>
      <c r="E94" s="6" t="s">
        <v>397</v>
      </c>
      <c r="F94" s="6" t="s">
        <v>126</v>
      </c>
      <c r="H94" s="8" t="str">
        <f t="shared" si="4"/>
        <v>INSERT INTO s_tab_m (table_id,table_name,table_desc,table_alias_name,table_type) VALUES(93,'b_share_appl_m','Share Application Master','SHARE_APPLICATION','Master');</v>
      </c>
      <c r="J94" t="str">
        <f t="shared" si="5"/>
        <v>public static final int c_table_id_SHARE_APPLICATION=    93;</v>
      </c>
    </row>
    <row r="95" spans="2:10" x14ac:dyDescent="0.25">
      <c r="B95" s="6">
        <v>94</v>
      </c>
      <c r="C95" s="6" t="s">
        <v>398</v>
      </c>
      <c r="D95" s="6" t="s">
        <v>399</v>
      </c>
      <c r="E95" s="6" t="s">
        <v>400</v>
      </c>
      <c r="F95" s="6" t="s">
        <v>126</v>
      </c>
      <c r="H95" s="8" t="str">
        <f t="shared" si="4"/>
        <v>INSERT INTO s_tab_m (table_id,table_name,table_desc,table_alias_name,table_type) VALUES(94,'b_share_appl_nominee_d','Share Application Nominee','SHARE_APPLICATION_NOMINEE','Master');</v>
      </c>
      <c r="J95" t="str">
        <f t="shared" si="5"/>
        <v>public static final int c_table_id_SHARE_APPLICATION_NOMINEE=    94;</v>
      </c>
    </row>
    <row r="96" spans="2:10" x14ac:dyDescent="0.25">
      <c r="B96" s="6">
        <v>95</v>
      </c>
      <c r="C96" s="6" t="s">
        <v>401</v>
      </c>
      <c r="D96" s="6" t="s">
        <v>402</v>
      </c>
      <c r="E96" s="6" t="s">
        <v>403</v>
      </c>
      <c r="F96" s="6" t="s">
        <v>126</v>
      </c>
      <c r="H96" s="8" t="str">
        <f t="shared" si="4"/>
        <v>INSERT INTO s_tab_m (table_id,table_name,table_desc,table_alias_name,table_type) VALUES(95,'b_share_cert_m','Share Certificate Master','SHARE_CERTIFICATE','Master');</v>
      </c>
      <c r="J96" t="str">
        <f t="shared" si="5"/>
        <v>public static final int c_table_id_SHARE_CERTIFICATE=    95;</v>
      </c>
    </row>
    <row r="97" spans="2:10" x14ac:dyDescent="0.25">
      <c r="B97" s="6">
        <v>96</v>
      </c>
      <c r="C97" s="6" t="s">
        <v>404</v>
      </c>
      <c r="D97" s="6" t="s">
        <v>405</v>
      </c>
      <c r="E97" s="6" t="s">
        <v>406</v>
      </c>
      <c r="F97" s="6" t="s">
        <v>126</v>
      </c>
      <c r="H97" s="8" t="str">
        <f t="shared" si="4"/>
        <v>INSERT INTO s_tab_m (table_id,table_name,table_desc,table_alias_name,table_type) VALUES(96,'b_share_appl_cert_d','Share Application Certificate','SHARE_APPLICATION_CERTIFICATE','Master');</v>
      </c>
      <c r="J97" t="str">
        <f t="shared" si="5"/>
        <v>public static final int c_table_id_SHARE_APPLICATION_CERTIFICATE=    96;</v>
      </c>
    </row>
    <row r="98" spans="2:10" x14ac:dyDescent="0.25">
      <c r="B98" s="6">
        <v>97</v>
      </c>
      <c r="C98" s="6" t="s">
        <v>407</v>
      </c>
      <c r="D98" s="6" t="s">
        <v>408</v>
      </c>
      <c r="E98" s="6" t="s">
        <v>409</v>
      </c>
      <c r="F98" s="6" t="s">
        <v>126</v>
      </c>
      <c r="H98" s="8" t="str">
        <f t="shared" ref="H98:H118" si="6">CONCATENATE("INSERT INTO s_tab_m (table_id,table_name,table_desc,table_alias_name,table_type) VALUES(",B98&amp;",'"&amp;C98&amp;"','"&amp;D98&amp;"','"&amp;E98&amp;"','"&amp;F98&amp;"');")</f>
        <v>INSERT INTO s_tab_m (table_id,table_name,table_desc,table_alias_name,table_type) VALUES(97,'b_acct_locker_oper_d','Account Locker Operation','ACCOUNT_LOCKER_OPERATION','Master');</v>
      </c>
      <c r="J98" t="str">
        <f t="shared" ref="J98:J112" si="7">CONCATENATE("public static final int c_table_id_",E98,"=    ",B98,";")</f>
        <v>public static final int c_table_id_ACCOUNT_LOCKER_OPERATION=    97;</v>
      </c>
    </row>
    <row r="99" spans="2:10" x14ac:dyDescent="0.25">
      <c r="B99" s="6">
        <v>98</v>
      </c>
      <c r="C99" s="6" t="s">
        <v>410</v>
      </c>
      <c r="D99" s="6" t="s">
        <v>411</v>
      </c>
      <c r="E99" s="6" t="s">
        <v>412</v>
      </c>
      <c r="F99" s="6" t="s">
        <v>126</v>
      </c>
      <c r="H99" s="8" t="str">
        <f t="shared" si="6"/>
        <v>INSERT INTO s_tab_m (table_id,table_name,table_desc,table_alias_name,table_type) VALUES(98,'b_acct_locker_oper_cust_d','Account Locker Operation Customer','ACCOUNT_LOCKER_OPERATION_CUSTOMER','Master');</v>
      </c>
      <c r="J99" t="str">
        <f t="shared" si="7"/>
        <v>public static final int c_table_id_ACCOUNT_LOCKER_OPERATION_CUSTOMER=    98;</v>
      </c>
    </row>
    <row r="100" spans="2:10" x14ac:dyDescent="0.25">
      <c r="B100" s="6">
        <v>99</v>
      </c>
      <c r="C100" s="6" t="s">
        <v>413</v>
      </c>
      <c r="D100" s="6" t="s">
        <v>414</v>
      </c>
      <c r="E100" s="6" t="s">
        <v>415</v>
      </c>
      <c r="F100" s="6" t="s">
        <v>126</v>
      </c>
      <c r="H100" s="8" t="str">
        <f t="shared" si="6"/>
        <v>INSERT INTO s_tab_m (table_id,table_name,table_desc,table_alias_name,table_type) VALUES(99,'b_acct_loan_deposit_appl_m','Account Loan Deposit Application Master','ACCT_LOAN_DEPOSIT_APPLICATION','Master');</v>
      </c>
      <c r="J100" t="str">
        <f t="shared" si="7"/>
        <v>public static final int c_table_id_ACCT_LOAN_DEPOSIT_APPLICATION=    99;</v>
      </c>
    </row>
    <row r="101" spans="2:10" x14ac:dyDescent="0.25">
      <c r="B101" s="6">
        <v>100</v>
      </c>
      <c r="C101" s="6" t="s">
        <v>416</v>
      </c>
      <c r="D101" s="6" t="s">
        <v>417</v>
      </c>
      <c r="E101" s="6" t="s">
        <v>418</v>
      </c>
      <c r="F101" s="6" t="s">
        <v>126</v>
      </c>
      <c r="H101" s="8" t="str">
        <f t="shared" si="6"/>
        <v>INSERT INTO s_tab_m (table_id,table_name,table_desc,table_alias_name,table_type) VALUES(100,'b_acct_loan_deposit_acct_d','Account Loan Deposit Account','ACCT_LOAN_DEPOSIT_ACCOUNT','Master');</v>
      </c>
      <c r="J101" t="str">
        <f t="shared" si="7"/>
        <v>public static final int c_table_id_ACCT_LOAN_DEPOSIT_ACCOUNT=    100;</v>
      </c>
    </row>
    <row r="102" spans="2:10" x14ac:dyDescent="0.25">
      <c r="B102" s="6">
        <v>101</v>
      </c>
      <c r="C102" s="6" t="s">
        <v>419</v>
      </c>
      <c r="D102" s="6" t="s">
        <v>420</v>
      </c>
      <c r="E102" s="6" t="s">
        <v>421</v>
      </c>
      <c r="F102" s="6" t="s">
        <v>126</v>
      </c>
      <c r="H102" s="8" t="str">
        <f t="shared" si="6"/>
        <v>INSERT INTO s_tab_m (table_id,table_name,table_desc,table_alias_name,table_type) VALUES(101,'c_bank_param_m','Bank Parameter Master','BANK_PARAMETER','Master');</v>
      </c>
      <c r="J102" t="str">
        <f t="shared" si="7"/>
        <v>public static final int c_table_id_BANK_PARAMETER=    101;</v>
      </c>
    </row>
    <row r="103" spans="2:10" x14ac:dyDescent="0.25">
      <c r="B103" s="6">
        <v>102</v>
      </c>
      <c r="C103" s="6" t="s">
        <v>422</v>
      </c>
      <c r="D103" s="6" t="s">
        <v>423</v>
      </c>
      <c r="E103" s="6" t="s">
        <v>424</v>
      </c>
      <c r="F103" s="6" t="s">
        <v>126</v>
      </c>
      <c r="H103" s="8" t="str">
        <f t="shared" si="6"/>
        <v>INSERT INTO s_tab_m (table_id,table_name,table_desc,table_alias_name,table_type) VALUES(102,'c_branch_param_m','Branch Parameter Master','BRANCH_PARAMETER','Master');</v>
      </c>
      <c r="J103" t="str">
        <f t="shared" si="7"/>
        <v>public static final int c_table_id_BRANCH_PARAMETER=    102;</v>
      </c>
    </row>
    <row r="104" spans="2:10" x14ac:dyDescent="0.25">
      <c r="B104" s="6">
        <v>103</v>
      </c>
      <c r="C104" s="6" t="s">
        <v>425</v>
      </c>
      <c r="D104" s="6" t="s">
        <v>426</v>
      </c>
      <c r="E104" s="6" t="s">
        <v>427</v>
      </c>
      <c r="F104" s="6" t="s">
        <v>126</v>
      </c>
      <c r="H104" s="8" t="str">
        <f t="shared" si="6"/>
        <v>INSERT INTO s_tab_m (table_id,table_name,table_desc,table_alias_name,table_type) VALUES(103,'b_safe_box_locker_rent_m','Safe Box Locker Rent Master','SAFE_BOX_LOCKER_RENT','Master');</v>
      </c>
      <c r="J104" t="str">
        <f t="shared" si="7"/>
        <v>public static final int c_table_id_SAFE_BOX_LOCKER_RENT=    103;</v>
      </c>
    </row>
    <row r="105" spans="2:10" x14ac:dyDescent="0.25">
      <c r="B105" s="6">
        <v>104</v>
      </c>
      <c r="C105" s="6" t="s">
        <v>428</v>
      </c>
      <c r="D105" s="6" t="s">
        <v>429</v>
      </c>
      <c r="E105" s="6" t="s">
        <v>430</v>
      </c>
      <c r="F105" s="6" t="s">
        <v>126</v>
      </c>
      <c r="H105" s="8" t="str">
        <f t="shared" si="6"/>
        <v>INSERT INTO s_tab_m (table_id,table_name,table_desc,table_alias_name,table_type) VALUES(104,'b_charge_gl_scheme_d','Charge GL Scheme','CHARGE_GL_SCHEME','Master');</v>
      </c>
      <c r="J105" t="str">
        <f t="shared" si="7"/>
        <v>public static final int c_table_id_CHARGE_GL_SCHEME=    104;</v>
      </c>
    </row>
    <row r="106" spans="2:10" x14ac:dyDescent="0.25">
      <c r="B106" s="6">
        <v>105</v>
      </c>
      <c r="C106" s="6" t="s">
        <v>431</v>
      </c>
      <c r="D106" s="6" t="s">
        <v>432</v>
      </c>
      <c r="E106" s="6" t="s">
        <v>433</v>
      </c>
      <c r="F106" s="6" t="s">
        <v>126</v>
      </c>
      <c r="H106" s="8" t="str">
        <f t="shared" si="6"/>
        <v>INSERT INTO s_tab_m (table_id,table_name,table_desc,table_alias_name,table_type) VALUES(105,'b_ech_mandate_action_d','Enach Mandate Action','ENACH_MANDATE_ACTION','Master');</v>
      </c>
      <c r="J106" t="str">
        <f t="shared" si="7"/>
        <v>public static final int c_table_id_ENACH_MANDATE_ACTION=    105;</v>
      </c>
    </row>
    <row r="107" spans="2:10" x14ac:dyDescent="0.25">
      <c r="B107" s="6">
        <v>106</v>
      </c>
      <c r="C107" s="6" t="s">
        <v>434</v>
      </c>
      <c r="D107" s="6" t="s">
        <v>435</v>
      </c>
      <c r="E107" s="6" t="s">
        <v>436</v>
      </c>
      <c r="F107" s="6" t="s">
        <v>126</v>
      </c>
      <c r="H107" s="8" t="str">
        <f t="shared" si="6"/>
        <v>INSERT INTO s_tab_m (table_id,table_name,table_desc,table_alias_name,table_type) VALUES(106,'c_charge_group_m','Charge Group Master','CHARGE_GROUP','Master');</v>
      </c>
      <c r="J107" t="str">
        <f t="shared" si="7"/>
        <v>public static final int c_table_id_CHARGE_GROUP=    106;</v>
      </c>
    </row>
    <row r="108" spans="2:10" x14ac:dyDescent="0.25">
      <c r="B108" s="6">
        <v>107</v>
      </c>
      <c r="C108" s="6" t="s">
        <v>437</v>
      </c>
      <c r="D108" s="6" t="s">
        <v>438</v>
      </c>
      <c r="E108" s="6" t="s">
        <v>439</v>
      </c>
      <c r="F108" s="6" t="s">
        <v>126</v>
      </c>
      <c r="H108" s="8" t="str">
        <f t="shared" si="6"/>
        <v>INSERT INTO s_tab_m (table_id,table_name,table_desc,table_alias_name,table_type) VALUES(107,'c_gl_scheme_charge_group_d','GL Scheme Charge Group','GL_SCHEME_CHARGE_GROUP','Master');</v>
      </c>
      <c r="J108" t="str">
        <f t="shared" si="7"/>
        <v>public static final int c_table_id_GL_SCHEME_CHARGE_GROUP=    107;</v>
      </c>
    </row>
    <row r="109" spans="2:10" x14ac:dyDescent="0.25">
      <c r="B109" s="6">
        <v>108</v>
      </c>
      <c r="C109" s="6" t="s">
        <v>440</v>
      </c>
      <c r="D109" s="6" t="s">
        <v>441</v>
      </c>
      <c r="E109" s="6" t="s">
        <v>442</v>
      </c>
      <c r="F109" s="6" t="s">
        <v>126</v>
      </c>
      <c r="H109" s="8" t="str">
        <f t="shared" si="6"/>
        <v>INSERT INTO s_tab_m (table_id,table_name,table_desc,table_alias_name,table_type) VALUES(108,'b_doc_print_request_d','Document Print Request','DOCUMENT_PRINT_REQUEST','Master');</v>
      </c>
      <c r="J109" t="str">
        <f t="shared" si="7"/>
        <v>public static final int c_table_id_DOCUMENT_PRINT_REQUEST=    108;</v>
      </c>
    </row>
    <row r="110" spans="2:10" x14ac:dyDescent="0.25">
      <c r="B110" s="6">
        <v>109</v>
      </c>
      <c r="C110" s="6" t="s">
        <v>443</v>
      </c>
      <c r="D110" s="6" t="s">
        <v>444</v>
      </c>
      <c r="E110" s="6" t="s">
        <v>445</v>
      </c>
      <c r="F110" s="6" t="s">
        <v>126</v>
      </c>
      <c r="H110" s="8" t="str">
        <f t="shared" si="6"/>
        <v>INSERT INTO s_tab_m (table_id,table_name,table_desc,table_alias_name,table_type) VALUES(109,'b_acct_passbook_d','Account Passbook','ACCOUNT_PASSBOOK','Master');</v>
      </c>
      <c r="J110" t="str">
        <f t="shared" si="7"/>
        <v>public static final int c_table_id_ACCOUNT_PASSBOOK=    109;</v>
      </c>
    </row>
    <row r="111" spans="2:10" x14ac:dyDescent="0.25">
      <c r="B111" s="6">
        <v>110</v>
      </c>
      <c r="C111" s="6" t="s">
        <v>446</v>
      </c>
      <c r="D111" s="6" t="s">
        <v>447</v>
      </c>
      <c r="E111" s="6" t="s">
        <v>448</v>
      </c>
      <c r="F111" s="6" t="s">
        <v>126</v>
      </c>
      <c r="H111" s="8" t="str">
        <f t="shared" si="6"/>
        <v>INSERT INTO s_tab_m (table_id,table_name,table_desc,table_alias_name,table_type) VALUES(110,'b_acct_loan_security_deposit_d','Account Loan Security Deposit','ACCOUNT_LAON_SECURITY_DEPOSIT','Master');</v>
      </c>
      <c r="J111" t="str">
        <f t="shared" si="7"/>
        <v>public static final int c_table_id_ACCOUNT_LAON_SECURITY_DEPOSIT=    110;</v>
      </c>
    </row>
    <row r="112" spans="2:10" x14ac:dyDescent="0.25">
      <c r="B112" s="6">
        <v>111</v>
      </c>
      <c r="C112" s="6" t="s">
        <v>449</v>
      </c>
      <c r="D112" s="6" t="s">
        <v>450</v>
      </c>
      <c r="E112" s="6" t="s">
        <v>451</v>
      </c>
      <c r="F112" s="6" t="s">
        <v>126</v>
      </c>
      <c r="H112" s="8" t="str">
        <f t="shared" si="6"/>
        <v>INSERT INTO s_tab_m (table_id,table_name,table_desc,table_alias_name,table_type) VALUES(111,'b_acct_deposit_payment_m','Account Deposit Payment','ACCOUNT_DEPOSITE_PAYEMENT','Master');</v>
      </c>
      <c r="J112" t="str">
        <f t="shared" si="7"/>
        <v>public static final int c_table_id_ACCOUNT_DEPOSITE_PAYEMENT=    111;</v>
      </c>
    </row>
    <row r="113" spans="2:10" x14ac:dyDescent="0.25">
      <c r="B113" s="6">
        <v>112</v>
      </c>
      <c r="C113" s="6" t="s">
        <v>452</v>
      </c>
      <c r="D113" s="6" t="s">
        <v>453</v>
      </c>
      <c r="E113" s="6" t="s">
        <v>454</v>
      </c>
      <c r="F113" s="6" t="s">
        <v>126</v>
      </c>
      <c r="H113" s="8" t="str">
        <f t="shared" si="6"/>
        <v>INSERT INTO s_tab_m (table_id,table_name,table_desc,table_alias_name,table_type) VALUES(112,'c_cust_itr_d','Customer ITR','CUSTOMER_ITR','Master');</v>
      </c>
      <c r="J113" t="str">
        <f>CONCATENATE("public static final int c_table_id_",E113,"=    ",B113,";")</f>
        <v>public static final int c_table_id_CUSTOMER_ITR=    112;</v>
      </c>
    </row>
    <row r="114" spans="2:10" x14ac:dyDescent="0.25">
      <c r="B114" s="6">
        <v>113</v>
      </c>
      <c r="C114" s="6" t="s">
        <v>455</v>
      </c>
      <c r="D114" s="6" t="s">
        <v>456</v>
      </c>
      <c r="E114" s="6" t="s">
        <v>457</v>
      </c>
      <c r="F114" s="6" t="s">
        <v>126</v>
      </c>
      <c r="H114" s="8" t="str">
        <f t="shared" si="6"/>
        <v>INSERT INTO s_tab_m (table_id,table_name,table_desc,table_alias_name,table_type) VALUES(113,'a_users_m_itm','User ITM','USER_ITM','Master');</v>
      </c>
      <c r="J114" t="str">
        <f>CONCATENATE("public static final int c_table_id_",E114,"=    ",B114,";")</f>
        <v>public static final int c_table_id_USER_ITM=    113;</v>
      </c>
    </row>
    <row r="115" spans="2:10" x14ac:dyDescent="0.25">
      <c r="B115" s="6">
        <v>114</v>
      </c>
      <c r="C115" s="6" t="s">
        <v>458</v>
      </c>
      <c r="D115" s="6" t="s">
        <v>459</v>
      </c>
      <c r="E115" s="6" t="s">
        <v>460</v>
      </c>
      <c r="F115" s="6" t="s">
        <v>126</v>
      </c>
      <c r="H115" s="8" t="str">
        <f t="shared" si="6"/>
        <v>INSERT INTO s_tab_m (table_id,table_name,table_desc,table_alias_name,table_type) VALUES(114,'c_cust_itax_d','Customer TDS 15G/H','CUSTOMER_TDS_15_G_H_MASTER','Master');</v>
      </c>
      <c r="J115" t="str">
        <f>CONCATENATE("public static final int c_table_id_",E115,"=    ",B115,";")</f>
        <v>public static final int c_table_id_CUSTOMER_TDS_15_G_H_MASTER=    114;</v>
      </c>
    </row>
    <row r="116" spans="2:10" x14ac:dyDescent="0.25">
      <c r="B116" s="6">
        <v>115</v>
      </c>
      <c r="C116" s="6" t="s">
        <v>461</v>
      </c>
      <c r="D116" s="6" t="s">
        <v>462</v>
      </c>
      <c r="E116" s="6" t="s">
        <v>463</v>
      </c>
      <c r="F116" s="6" t="s">
        <v>126</v>
      </c>
      <c r="H116" s="8" t="str">
        <f t="shared" si="6"/>
        <v>INSERT INTO s_tab_m (table_id,table_name,table_desc,table_alias_name,table_type) VALUES(115,'b_acct_cbr_accts_d','Account Branch Details','ACCOUNT_BRANCH_DETAILS','Master');</v>
      </c>
      <c r="J116" t="str">
        <f>CONCATENATE("public static final int c_table_id_",E116,"=    ",B116,";")</f>
        <v>public static final int c_table_id_ACCOUNT_BRANCH_DETAILS=    115;</v>
      </c>
    </row>
    <row r="117" spans="2:10" x14ac:dyDescent="0.25">
      <c r="B117" s="6">
        <v>116</v>
      </c>
      <c r="C117" s="6" t="s">
        <v>464</v>
      </c>
      <c r="D117" s="6" t="s">
        <v>465</v>
      </c>
      <c r="E117" s="6" t="s">
        <v>466</v>
      </c>
      <c r="F117" s="6" t="s">
        <v>126</v>
      </c>
      <c r="H117" s="8" t="str">
        <f t="shared" si="6"/>
        <v>INSERT INTO s_tab_m (table_id,table_name,table_desc,table_alias_name,table_type) VALUES(116,'c_area_m','Area Master','AREA_MASTER','Master');</v>
      </c>
      <c r="J117" t="str">
        <f>CONCATENATE("public static final int c_table_id_",E117,"=    ",B117,";")</f>
        <v>public static final int c_table_id_AREA_MASTER=    116;</v>
      </c>
    </row>
    <row r="118" spans="2:10" x14ac:dyDescent="0.25">
      <c r="B118" s="6">
        <v>117</v>
      </c>
      <c r="H118" s="8"/>
    </row>
    <row r="119" spans="2:10" x14ac:dyDescent="0.25">
      <c r="B119" s="6">
        <v>118</v>
      </c>
    </row>
    <row r="120" spans="2:10" x14ac:dyDescent="0.25">
      <c r="B120" s="6">
        <v>119</v>
      </c>
    </row>
    <row r="121" spans="2:10" x14ac:dyDescent="0.25">
      <c r="B121" s="6">
        <v>120</v>
      </c>
    </row>
    <row r="122" spans="2:10" x14ac:dyDescent="0.25">
      <c r="B122" s="6">
        <v>121</v>
      </c>
    </row>
    <row r="123" spans="2:10" x14ac:dyDescent="0.25">
      <c r="B123" s="6">
        <v>122</v>
      </c>
    </row>
    <row r="124" spans="2:10" x14ac:dyDescent="0.25">
      <c r="B124" s="6">
        <v>123</v>
      </c>
    </row>
    <row r="125" spans="2:10" x14ac:dyDescent="0.25">
      <c r="B125" s="6">
        <v>124</v>
      </c>
    </row>
    <row r="126" spans="2:10" x14ac:dyDescent="0.25">
      <c r="B126" s="6">
        <v>125</v>
      </c>
    </row>
    <row r="127" spans="2:10" x14ac:dyDescent="0.25">
      <c r="B127" s="6">
        <v>126</v>
      </c>
    </row>
    <row r="128" spans="2:10" x14ac:dyDescent="0.25">
      <c r="B128" s="6">
        <v>127</v>
      </c>
    </row>
    <row r="129" spans="2:2" x14ac:dyDescent="0.25">
      <c r="B129" s="6">
        <v>128</v>
      </c>
    </row>
    <row r="130" spans="2:2" x14ac:dyDescent="0.25">
      <c r="B130" s="6">
        <v>129</v>
      </c>
    </row>
    <row r="131" spans="2:2" x14ac:dyDescent="0.25">
      <c r="B131" s="6">
        <v>130</v>
      </c>
    </row>
    <row r="132" spans="2:2" x14ac:dyDescent="0.25">
      <c r="B132" s="6">
        <v>131</v>
      </c>
    </row>
    <row r="1221" spans="6:6" x14ac:dyDescent="0.25">
      <c r="F1221" s="6">
        <v>1133</v>
      </c>
    </row>
    <row r="1222" spans="6:6" x14ac:dyDescent="0.25">
      <c r="F1222" s="6">
        <v>1134</v>
      </c>
    </row>
    <row r="1223" spans="6:6" x14ac:dyDescent="0.25">
      <c r="F1223" s="6">
        <v>1135</v>
      </c>
    </row>
    <row r="1224" spans="6:6" x14ac:dyDescent="0.25">
      <c r="F1224" s="6">
        <v>1136</v>
      </c>
    </row>
    <row r="1225" spans="6:6" x14ac:dyDescent="0.25">
      <c r="F1225" s="6">
        <v>1137</v>
      </c>
    </row>
    <row r="1226" spans="6:6" x14ac:dyDescent="0.25">
      <c r="F1226" s="6">
        <v>1138</v>
      </c>
    </row>
    <row r="1227" spans="6:6" x14ac:dyDescent="0.25">
      <c r="F1227" s="6">
        <v>1139</v>
      </c>
    </row>
    <row r="1228" spans="6:6" x14ac:dyDescent="0.25">
      <c r="F1228" s="6">
        <v>1140</v>
      </c>
    </row>
    <row r="1229" spans="6:6" x14ac:dyDescent="0.25">
      <c r="F1229" s="6">
        <v>1141</v>
      </c>
    </row>
    <row r="1230" spans="6:6" x14ac:dyDescent="0.25">
      <c r="F1230" s="6">
        <v>1142</v>
      </c>
    </row>
    <row r="1231" spans="6:6" x14ac:dyDescent="0.25">
      <c r="F1231" s="6">
        <v>1143</v>
      </c>
    </row>
    <row r="1232" spans="6:6" x14ac:dyDescent="0.25">
      <c r="F1232" s="6">
        <v>1144</v>
      </c>
    </row>
    <row r="1233" spans="6:6" x14ac:dyDescent="0.25">
      <c r="F1233" s="6">
        <v>1145</v>
      </c>
    </row>
    <row r="1234" spans="6:6" x14ac:dyDescent="0.25">
      <c r="F1234" s="6">
        <v>1146</v>
      </c>
    </row>
    <row r="1235" spans="6:6" x14ac:dyDescent="0.25">
      <c r="F1235" s="6">
        <v>1147</v>
      </c>
    </row>
    <row r="1236" spans="6:6" x14ac:dyDescent="0.25">
      <c r="F1236" s="6">
        <v>1148</v>
      </c>
    </row>
    <row r="1238" spans="6:6" x14ac:dyDescent="0.25">
      <c r="F1238" s="6">
        <v>1149</v>
      </c>
    </row>
    <row r="1239" spans="6:6" x14ac:dyDescent="0.25">
      <c r="F1239" s="6">
        <v>1150</v>
      </c>
    </row>
    <row r="1240" spans="6:6" x14ac:dyDescent="0.25">
      <c r="F1240" s="6">
        <v>1151</v>
      </c>
    </row>
    <row r="1241" spans="6:6" x14ac:dyDescent="0.25">
      <c r="F1241" s="6">
        <v>1152</v>
      </c>
    </row>
    <row r="1242" spans="6:6" x14ac:dyDescent="0.25">
      <c r="F1242" s="6">
        <v>1153</v>
      </c>
    </row>
    <row r="1243" spans="6:6" x14ac:dyDescent="0.25">
      <c r="F1243" s="6">
        <v>1154</v>
      </c>
    </row>
    <row r="1244" spans="6:6" x14ac:dyDescent="0.25">
      <c r="F1244" s="6">
        <v>1155</v>
      </c>
    </row>
    <row r="1245" spans="6:6" x14ac:dyDescent="0.25">
      <c r="F1245" s="6">
        <v>1156</v>
      </c>
    </row>
    <row r="1246" spans="6:6" x14ac:dyDescent="0.25">
      <c r="F1246" s="6">
        <v>1157</v>
      </c>
    </row>
    <row r="1247" spans="6:6" x14ac:dyDescent="0.25">
      <c r="F1247" s="6">
        <v>1158</v>
      </c>
    </row>
    <row r="1248" spans="6:6" x14ac:dyDescent="0.25">
      <c r="F1248" s="6">
        <v>1159</v>
      </c>
    </row>
    <row r="1249" spans="6:6" x14ac:dyDescent="0.25">
      <c r="F1249" s="6">
        <v>1160</v>
      </c>
    </row>
    <row r="1250" spans="6:6" x14ac:dyDescent="0.25">
      <c r="F1250" s="6">
        <v>1161</v>
      </c>
    </row>
    <row r="1251" spans="6:6" x14ac:dyDescent="0.25">
      <c r="F1251" s="6">
        <v>1162</v>
      </c>
    </row>
    <row r="1252" spans="6:6" x14ac:dyDescent="0.25">
      <c r="F1252" s="6">
        <v>1163</v>
      </c>
    </row>
    <row r="1253" spans="6:6" x14ac:dyDescent="0.25">
      <c r="F1253" s="6">
        <v>1164</v>
      </c>
    </row>
    <row r="1254" spans="6:6" x14ac:dyDescent="0.25">
      <c r="F1254" s="6">
        <v>1165</v>
      </c>
    </row>
    <row r="1255" spans="6:6" x14ac:dyDescent="0.25">
      <c r="F1255" s="6">
        <v>1166</v>
      </c>
    </row>
    <row r="1256" spans="6:6" x14ac:dyDescent="0.25">
      <c r="F1256" s="6">
        <v>1167</v>
      </c>
    </row>
    <row r="1257" spans="6:6" x14ac:dyDescent="0.25">
      <c r="F1257" s="6">
        <v>1168</v>
      </c>
    </row>
    <row r="1258" spans="6:6" x14ac:dyDescent="0.25">
      <c r="F1258" s="6">
        <v>1169</v>
      </c>
    </row>
    <row r="1259" spans="6:6" x14ac:dyDescent="0.25">
      <c r="F1259" s="6">
        <v>1170</v>
      </c>
    </row>
    <row r="1260" spans="6:6" x14ac:dyDescent="0.25">
      <c r="F1260" s="6">
        <v>1171</v>
      </c>
    </row>
    <row r="1261" spans="6:6" x14ac:dyDescent="0.25">
      <c r="F1261" s="6">
        <v>1172</v>
      </c>
    </row>
    <row r="1264" spans="6:6" x14ac:dyDescent="0.25">
      <c r="F1264" s="6">
        <v>1173</v>
      </c>
    </row>
    <row r="1265" spans="6:6" x14ac:dyDescent="0.25">
      <c r="F1265" s="6">
        <v>1174</v>
      </c>
    </row>
    <row r="1266" spans="6:6" x14ac:dyDescent="0.25">
      <c r="F1266" s="6">
        <v>1175</v>
      </c>
    </row>
    <row r="1267" spans="6:6" x14ac:dyDescent="0.25">
      <c r="F1267" s="6">
        <v>1176</v>
      </c>
    </row>
    <row r="1268" spans="6:6" x14ac:dyDescent="0.25">
      <c r="F1268" s="6">
        <v>1177</v>
      </c>
    </row>
    <row r="1269" spans="6:6" x14ac:dyDescent="0.25">
      <c r="F1269" s="6">
        <v>1178</v>
      </c>
    </row>
    <row r="1270" spans="6:6" x14ac:dyDescent="0.25">
      <c r="F1270" s="6">
        <v>1179</v>
      </c>
    </row>
    <row r="1271" spans="6:6" x14ac:dyDescent="0.25">
      <c r="F1271" s="6">
        <v>1180</v>
      </c>
    </row>
    <row r="1272" spans="6:6" x14ac:dyDescent="0.25">
      <c r="F1272" s="6">
        <v>1181</v>
      </c>
    </row>
    <row r="1273" spans="6:6" x14ac:dyDescent="0.25">
      <c r="F1273" s="6">
        <v>1182</v>
      </c>
    </row>
    <row r="1274" spans="6:6" x14ac:dyDescent="0.25">
      <c r="F1274" s="6">
        <v>1183</v>
      </c>
    </row>
    <row r="1276" spans="6:6" x14ac:dyDescent="0.25">
      <c r="F1276" s="6">
        <v>1184</v>
      </c>
    </row>
    <row r="1277" spans="6:6" x14ac:dyDescent="0.25">
      <c r="F1277" s="6">
        <v>1185</v>
      </c>
    </row>
    <row r="1278" spans="6:6" x14ac:dyDescent="0.25">
      <c r="F1278" s="6">
        <v>1186</v>
      </c>
    </row>
    <row r="1279" spans="6:6" x14ac:dyDescent="0.25">
      <c r="F1279" s="6">
        <v>1187</v>
      </c>
    </row>
    <row r="1280" spans="6:6" x14ac:dyDescent="0.25">
      <c r="F1280" s="6">
        <v>1188</v>
      </c>
    </row>
    <row r="1281" spans="6:6" x14ac:dyDescent="0.25">
      <c r="F1281" s="6">
        <v>1189</v>
      </c>
    </row>
    <row r="1282" spans="6:6" x14ac:dyDescent="0.25">
      <c r="F1282" s="6">
        <v>1190</v>
      </c>
    </row>
    <row r="1283" spans="6:6" x14ac:dyDescent="0.25">
      <c r="F1283" s="6">
        <v>1191</v>
      </c>
    </row>
    <row r="1284" spans="6:6" x14ac:dyDescent="0.25">
      <c r="F1284" s="6">
        <v>1192</v>
      </c>
    </row>
    <row r="1285" spans="6:6" x14ac:dyDescent="0.25">
      <c r="F1285" s="6">
        <v>1193</v>
      </c>
    </row>
    <row r="1286" spans="6:6" x14ac:dyDescent="0.25">
      <c r="F1286" s="6">
        <v>1194</v>
      </c>
    </row>
    <row r="1287" spans="6:6" x14ac:dyDescent="0.25">
      <c r="F1287" s="6">
        <v>1195</v>
      </c>
    </row>
    <row r="1288" spans="6:6" x14ac:dyDescent="0.25">
      <c r="F1288" s="6">
        <v>1196</v>
      </c>
    </row>
    <row r="1291" spans="6:6" x14ac:dyDescent="0.25">
      <c r="F1291" s="6">
        <v>1197</v>
      </c>
    </row>
    <row r="1292" spans="6:6" x14ac:dyDescent="0.25">
      <c r="F1292" s="6">
        <v>1198</v>
      </c>
    </row>
    <row r="1293" spans="6:6" x14ac:dyDescent="0.25">
      <c r="F1293" s="6">
        <v>1199</v>
      </c>
    </row>
    <row r="1294" spans="6:6" x14ac:dyDescent="0.25">
      <c r="F1294" s="6">
        <v>1200</v>
      </c>
    </row>
    <row r="1295" spans="6:6" x14ac:dyDescent="0.25">
      <c r="F1295" s="6">
        <v>1201</v>
      </c>
    </row>
    <row r="1296" spans="6:6" x14ac:dyDescent="0.25">
      <c r="F1296" s="6">
        <v>1202</v>
      </c>
    </row>
    <row r="1297" spans="6:6" x14ac:dyDescent="0.25">
      <c r="F1297" s="6">
        <v>1203</v>
      </c>
    </row>
    <row r="1298" spans="6:6" x14ac:dyDescent="0.25">
      <c r="F1298" s="6">
        <v>1204</v>
      </c>
    </row>
    <row r="1299" spans="6:6" x14ac:dyDescent="0.25">
      <c r="F1299" s="6">
        <v>1205</v>
      </c>
    </row>
    <row r="1300" spans="6:6" x14ac:dyDescent="0.25">
      <c r="F1300" s="6">
        <v>1206</v>
      </c>
    </row>
    <row r="1301" spans="6:6" x14ac:dyDescent="0.25">
      <c r="F1301" s="6">
        <v>1207</v>
      </c>
    </row>
    <row r="1302" spans="6:6" x14ac:dyDescent="0.25">
      <c r="F1302" s="6">
        <v>1208</v>
      </c>
    </row>
    <row r="1303" spans="6:6" x14ac:dyDescent="0.25">
      <c r="F1303" s="6">
        <v>1209</v>
      </c>
    </row>
    <row r="1304" spans="6:6" x14ac:dyDescent="0.25">
      <c r="F1304" s="6">
        <v>1210</v>
      </c>
    </row>
    <row r="1307" spans="6:6" x14ac:dyDescent="0.25">
      <c r="F1307" s="6">
        <v>1211</v>
      </c>
    </row>
    <row r="1308" spans="6:6" x14ac:dyDescent="0.25">
      <c r="F1308" s="6">
        <v>1212</v>
      </c>
    </row>
    <row r="1309" spans="6:6" x14ac:dyDescent="0.25">
      <c r="F1309" s="6">
        <v>1213</v>
      </c>
    </row>
    <row r="1310" spans="6:6" x14ac:dyDescent="0.25">
      <c r="F1310" s="6">
        <v>1214</v>
      </c>
    </row>
    <row r="1311" spans="6:6" x14ac:dyDescent="0.25">
      <c r="F1311" s="6">
        <v>1215</v>
      </c>
    </row>
    <row r="1312" spans="6:6" x14ac:dyDescent="0.25">
      <c r="F1312" s="6">
        <v>1216</v>
      </c>
    </row>
    <row r="1313" spans="6:6" x14ac:dyDescent="0.25">
      <c r="F1313" s="6">
        <v>1217</v>
      </c>
    </row>
    <row r="1314" spans="6:6" x14ac:dyDescent="0.25">
      <c r="F1314" s="6">
        <v>1218</v>
      </c>
    </row>
    <row r="1315" spans="6:6" x14ac:dyDescent="0.25">
      <c r="F1315" s="6">
        <v>1219</v>
      </c>
    </row>
    <row r="1316" spans="6:6" x14ac:dyDescent="0.25">
      <c r="F1316" s="6">
        <v>1220</v>
      </c>
    </row>
    <row r="1317" spans="6:6" x14ac:dyDescent="0.25">
      <c r="F1317" s="6">
        <v>1221</v>
      </c>
    </row>
    <row r="1320" spans="6:6" x14ac:dyDescent="0.25">
      <c r="F1320" s="6">
        <v>1222</v>
      </c>
    </row>
    <row r="1321" spans="6:6" x14ac:dyDescent="0.25">
      <c r="F1321" s="6">
        <v>1223</v>
      </c>
    </row>
    <row r="1322" spans="6:6" x14ac:dyDescent="0.25">
      <c r="F1322" s="6">
        <v>1224</v>
      </c>
    </row>
    <row r="1323" spans="6:6" x14ac:dyDescent="0.25">
      <c r="F1323" s="6">
        <v>1225</v>
      </c>
    </row>
    <row r="1324" spans="6:6" x14ac:dyDescent="0.25">
      <c r="F1324" s="6">
        <v>1226</v>
      </c>
    </row>
    <row r="1325" spans="6:6" x14ac:dyDescent="0.25">
      <c r="F1325" s="6">
        <v>1227</v>
      </c>
    </row>
    <row r="1326" spans="6:6" x14ac:dyDescent="0.25">
      <c r="F1326" s="6">
        <v>1228</v>
      </c>
    </row>
    <row r="1327" spans="6:6" x14ac:dyDescent="0.25">
      <c r="F1327" s="6">
        <v>1229</v>
      </c>
    </row>
    <row r="1328" spans="6:6" x14ac:dyDescent="0.25">
      <c r="F1328" s="6">
        <v>1230</v>
      </c>
    </row>
    <row r="1329" spans="6:6" x14ac:dyDescent="0.25">
      <c r="F1329" s="6">
        <v>1231</v>
      </c>
    </row>
    <row r="1330" spans="6:6" x14ac:dyDescent="0.25">
      <c r="F1330" s="6">
        <v>1232</v>
      </c>
    </row>
    <row r="1331" spans="6:6" x14ac:dyDescent="0.25">
      <c r="F1331" s="6">
        <v>1233</v>
      </c>
    </row>
    <row r="1332" spans="6:6" x14ac:dyDescent="0.25">
      <c r="F1332" s="6">
        <v>1234</v>
      </c>
    </row>
    <row r="1333" spans="6:6" x14ac:dyDescent="0.25">
      <c r="F1333" s="6">
        <v>1235</v>
      </c>
    </row>
    <row r="1334" spans="6:6" x14ac:dyDescent="0.25">
      <c r="F1334" s="6">
        <v>1236</v>
      </c>
    </row>
    <row r="1335" spans="6:6" x14ac:dyDescent="0.25">
      <c r="F1335" s="6">
        <v>1237</v>
      </c>
    </row>
    <row r="1338" spans="6:6" x14ac:dyDescent="0.25">
      <c r="F1338" s="6">
        <v>1238</v>
      </c>
    </row>
    <row r="1339" spans="6:6" x14ac:dyDescent="0.25">
      <c r="F1339" s="6">
        <v>1239</v>
      </c>
    </row>
    <row r="1340" spans="6:6" x14ac:dyDescent="0.25">
      <c r="F1340" s="6">
        <v>1240</v>
      </c>
    </row>
    <row r="1341" spans="6:6" x14ac:dyDescent="0.25">
      <c r="F1341" s="6">
        <v>1241</v>
      </c>
    </row>
    <row r="1342" spans="6:6" x14ac:dyDescent="0.25">
      <c r="F1342" s="6">
        <v>1242</v>
      </c>
    </row>
    <row r="1343" spans="6:6" x14ac:dyDescent="0.25">
      <c r="F1343" s="6">
        <v>1243</v>
      </c>
    </row>
    <row r="1344" spans="6:6" x14ac:dyDescent="0.25">
      <c r="F1344" s="6">
        <v>1244</v>
      </c>
    </row>
    <row r="1345" spans="6:6" x14ac:dyDescent="0.25">
      <c r="F1345" s="6">
        <v>1245</v>
      </c>
    </row>
    <row r="1346" spans="6:6" x14ac:dyDescent="0.25">
      <c r="F1346" s="6">
        <v>1246</v>
      </c>
    </row>
    <row r="1347" spans="6:6" x14ac:dyDescent="0.25">
      <c r="F1347" s="6">
        <v>1247</v>
      </c>
    </row>
    <row r="1348" spans="6:6" x14ac:dyDescent="0.25">
      <c r="F1348" s="6">
        <v>1248</v>
      </c>
    </row>
    <row r="1349" spans="6:6" x14ac:dyDescent="0.25">
      <c r="F1349" s="6">
        <v>1249</v>
      </c>
    </row>
    <row r="1350" spans="6:6" x14ac:dyDescent="0.25">
      <c r="F1350" s="6">
        <v>1250</v>
      </c>
    </row>
    <row r="1351" spans="6:6" x14ac:dyDescent="0.25">
      <c r="F1351" s="6">
        <v>1251</v>
      </c>
    </row>
    <row r="1352" spans="6:6" x14ac:dyDescent="0.25">
      <c r="F1352" s="6">
        <v>1252</v>
      </c>
    </row>
    <row r="1353" spans="6:6" x14ac:dyDescent="0.25">
      <c r="F1353" s="6">
        <v>1253</v>
      </c>
    </row>
    <row r="1354" spans="6:6" x14ac:dyDescent="0.25">
      <c r="F1354" s="6">
        <v>1254</v>
      </c>
    </row>
    <row r="1355" spans="6:6" x14ac:dyDescent="0.25">
      <c r="F1355" s="6">
        <v>1255</v>
      </c>
    </row>
    <row r="1356" spans="6:6" x14ac:dyDescent="0.25">
      <c r="F1356" s="6">
        <v>1256</v>
      </c>
    </row>
    <row r="1359" spans="6:6" x14ac:dyDescent="0.25">
      <c r="F1359" s="6">
        <v>1257</v>
      </c>
    </row>
    <row r="1360" spans="6:6" x14ac:dyDescent="0.25">
      <c r="F1360" s="6">
        <v>1258</v>
      </c>
    </row>
    <row r="1361" spans="6:6" x14ac:dyDescent="0.25">
      <c r="F1361" s="6">
        <v>1259</v>
      </c>
    </row>
    <row r="1362" spans="6:6" x14ac:dyDescent="0.25">
      <c r="F1362" s="6">
        <v>1260</v>
      </c>
    </row>
    <row r="1363" spans="6:6" x14ac:dyDescent="0.25">
      <c r="F1363" s="6">
        <v>1261</v>
      </c>
    </row>
    <row r="1364" spans="6:6" x14ac:dyDescent="0.25">
      <c r="F1364" s="6">
        <v>1262</v>
      </c>
    </row>
    <row r="1365" spans="6:6" x14ac:dyDescent="0.25">
      <c r="F1365" s="6">
        <v>1263</v>
      </c>
    </row>
    <row r="1366" spans="6:6" x14ac:dyDescent="0.25">
      <c r="F1366" s="6">
        <v>1264</v>
      </c>
    </row>
    <row r="1367" spans="6:6" x14ac:dyDescent="0.25">
      <c r="F1367" s="6">
        <v>1265</v>
      </c>
    </row>
    <row r="1368" spans="6:6" x14ac:dyDescent="0.25">
      <c r="F1368" s="6">
        <v>1266</v>
      </c>
    </row>
    <row r="1369" spans="6:6" x14ac:dyDescent="0.25">
      <c r="F1369" s="6">
        <v>1267</v>
      </c>
    </row>
    <row r="1370" spans="6:6" x14ac:dyDescent="0.25">
      <c r="F1370" s="6">
        <v>1268</v>
      </c>
    </row>
    <row r="1371" spans="6:6" x14ac:dyDescent="0.25">
      <c r="F1371" s="6">
        <v>1269</v>
      </c>
    </row>
    <row r="1372" spans="6:6" x14ac:dyDescent="0.25">
      <c r="F1372" s="6">
        <v>1270</v>
      </c>
    </row>
    <row r="1373" spans="6:6" x14ac:dyDescent="0.25">
      <c r="F1373" s="6">
        <v>1271</v>
      </c>
    </row>
    <row r="1374" spans="6:6" x14ac:dyDescent="0.25">
      <c r="F1374" s="6">
        <v>1272</v>
      </c>
    </row>
    <row r="1375" spans="6:6" x14ac:dyDescent="0.25">
      <c r="F1375" s="6">
        <v>1273</v>
      </c>
    </row>
    <row r="1376" spans="6:6" x14ac:dyDescent="0.25">
      <c r="F1376" s="6">
        <v>1274</v>
      </c>
    </row>
    <row r="1377" spans="6:6" x14ac:dyDescent="0.25">
      <c r="F1377" s="6">
        <v>1275</v>
      </c>
    </row>
    <row r="1378" spans="6:6" x14ac:dyDescent="0.25">
      <c r="F1378" s="6">
        <v>1276</v>
      </c>
    </row>
    <row r="1379" spans="6:6" x14ac:dyDescent="0.25">
      <c r="F1379" s="6">
        <v>1277</v>
      </c>
    </row>
    <row r="1380" spans="6:6" x14ac:dyDescent="0.25">
      <c r="F1380" s="6">
        <v>1278</v>
      </c>
    </row>
    <row r="1381" spans="6:6" x14ac:dyDescent="0.25">
      <c r="F1381" s="6">
        <v>1279</v>
      </c>
    </row>
    <row r="1384" spans="6:6" x14ac:dyDescent="0.25">
      <c r="F1384" s="6">
        <v>1280</v>
      </c>
    </row>
    <row r="1385" spans="6:6" x14ac:dyDescent="0.25">
      <c r="F1385" s="6">
        <v>1281</v>
      </c>
    </row>
    <row r="1386" spans="6:6" x14ac:dyDescent="0.25">
      <c r="F1386" s="6">
        <v>1282</v>
      </c>
    </row>
    <row r="1387" spans="6:6" x14ac:dyDescent="0.25">
      <c r="F1387" s="6">
        <v>1283</v>
      </c>
    </row>
    <row r="1388" spans="6:6" x14ac:dyDescent="0.25">
      <c r="F1388" s="6">
        <v>1284</v>
      </c>
    </row>
    <row r="1389" spans="6:6" x14ac:dyDescent="0.25">
      <c r="F1389" s="6">
        <v>1285</v>
      </c>
    </row>
    <row r="1390" spans="6:6" x14ac:dyDescent="0.25">
      <c r="F1390" s="6">
        <v>1286</v>
      </c>
    </row>
    <row r="1391" spans="6:6" x14ac:dyDescent="0.25">
      <c r="F1391" s="6">
        <v>1287</v>
      </c>
    </row>
    <row r="1392" spans="6:6" x14ac:dyDescent="0.25">
      <c r="F1392" s="6">
        <v>1288</v>
      </c>
    </row>
    <row r="1393" spans="6:6" x14ac:dyDescent="0.25">
      <c r="F1393" s="6">
        <v>1289</v>
      </c>
    </row>
    <row r="1394" spans="6:6" x14ac:dyDescent="0.25">
      <c r="F1394" s="6">
        <v>1290</v>
      </c>
    </row>
    <row r="1395" spans="6:6" x14ac:dyDescent="0.25">
      <c r="F1395" s="6">
        <v>1291</v>
      </c>
    </row>
    <row r="1396" spans="6:6" x14ac:dyDescent="0.25">
      <c r="F1396" s="6">
        <v>1292</v>
      </c>
    </row>
    <row r="1397" spans="6:6" x14ac:dyDescent="0.25">
      <c r="F1397" s="6">
        <v>1293</v>
      </c>
    </row>
    <row r="1398" spans="6:6" x14ac:dyDescent="0.25">
      <c r="F1398" s="6">
        <v>1294</v>
      </c>
    </row>
    <row r="1399" spans="6:6" x14ac:dyDescent="0.25">
      <c r="F1399" s="6">
        <v>1295</v>
      </c>
    </row>
    <row r="1402" spans="6:6" x14ac:dyDescent="0.25">
      <c r="F1402" s="6">
        <v>1296</v>
      </c>
    </row>
    <row r="1403" spans="6:6" x14ac:dyDescent="0.25">
      <c r="F1403" s="6">
        <v>1297</v>
      </c>
    </row>
    <row r="1404" spans="6:6" x14ac:dyDescent="0.25">
      <c r="F1404" s="6">
        <v>1298</v>
      </c>
    </row>
    <row r="1405" spans="6:6" x14ac:dyDescent="0.25">
      <c r="F1405" s="6">
        <v>1299</v>
      </c>
    </row>
    <row r="1406" spans="6:6" x14ac:dyDescent="0.25">
      <c r="F1406" s="6">
        <v>1300</v>
      </c>
    </row>
    <row r="1407" spans="6:6" x14ac:dyDescent="0.25">
      <c r="F1407" s="6">
        <v>1301</v>
      </c>
    </row>
    <row r="1408" spans="6:6" x14ac:dyDescent="0.25">
      <c r="F1408" s="6">
        <v>1302</v>
      </c>
    </row>
    <row r="1409" spans="6:6" x14ac:dyDescent="0.25">
      <c r="F1409" s="6">
        <v>1303</v>
      </c>
    </row>
    <row r="1410" spans="6:6" x14ac:dyDescent="0.25">
      <c r="F1410" s="6">
        <v>1304</v>
      </c>
    </row>
    <row r="1411" spans="6:6" x14ac:dyDescent="0.25">
      <c r="F1411" s="6">
        <v>1305</v>
      </c>
    </row>
    <row r="1412" spans="6:6" x14ac:dyDescent="0.25">
      <c r="F1412" s="6">
        <v>1306</v>
      </c>
    </row>
    <row r="1415" spans="6:6" x14ac:dyDescent="0.25">
      <c r="F1415" s="6">
        <v>1307</v>
      </c>
    </row>
    <row r="1416" spans="6:6" x14ac:dyDescent="0.25">
      <c r="F1416" s="6">
        <v>1308</v>
      </c>
    </row>
    <row r="1417" spans="6:6" x14ac:dyDescent="0.25">
      <c r="F1417" s="6">
        <v>1309</v>
      </c>
    </row>
    <row r="1418" spans="6:6" x14ac:dyDescent="0.25">
      <c r="F1418" s="6">
        <v>1310</v>
      </c>
    </row>
    <row r="1419" spans="6:6" x14ac:dyDescent="0.25">
      <c r="F1419" s="6">
        <v>1311</v>
      </c>
    </row>
    <row r="1420" spans="6:6" x14ac:dyDescent="0.25">
      <c r="F1420" s="6">
        <v>1312</v>
      </c>
    </row>
    <row r="1421" spans="6:6" x14ac:dyDescent="0.25">
      <c r="F1421" s="6">
        <v>1313</v>
      </c>
    </row>
    <row r="1422" spans="6:6" x14ac:dyDescent="0.25">
      <c r="F1422" s="6">
        <v>1314</v>
      </c>
    </row>
    <row r="1423" spans="6:6" x14ac:dyDescent="0.25">
      <c r="F1423" s="6">
        <v>1315</v>
      </c>
    </row>
    <row r="1424" spans="6:6" x14ac:dyDescent="0.25">
      <c r="F1424" s="6">
        <v>1316</v>
      </c>
    </row>
    <row r="1425" spans="6:6" x14ac:dyDescent="0.25">
      <c r="F1425" s="6">
        <v>1317</v>
      </c>
    </row>
    <row r="1426" spans="6:6" x14ac:dyDescent="0.25">
      <c r="F1426" s="6">
        <v>1318</v>
      </c>
    </row>
    <row r="1427" spans="6:6" x14ac:dyDescent="0.25">
      <c r="F1427" s="6">
        <v>1319</v>
      </c>
    </row>
    <row r="1430" spans="6:6" x14ac:dyDescent="0.25">
      <c r="F1430" s="6">
        <v>1320</v>
      </c>
    </row>
    <row r="1431" spans="6:6" x14ac:dyDescent="0.25">
      <c r="F1431" s="6">
        <v>1321</v>
      </c>
    </row>
    <row r="1432" spans="6:6" x14ac:dyDescent="0.25">
      <c r="F1432" s="6">
        <v>1322</v>
      </c>
    </row>
    <row r="1433" spans="6:6" x14ac:dyDescent="0.25">
      <c r="F1433" s="6">
        <v>1323</v>
      </c>
    </row>
    <row r="1434" spans="6:6" x14ac:dyDescent="0.25">
      <c r="F1434" s="6">
        <v>1324</v>
      </c>
    </row>
    <row r="1435" spans="6:6" x14ac:dyDescent="0.25">
      <c r="F1435" s="6">
        <v>1325</v>
      </c>
    </row>
    <row r="1436" spans="6:6" x14ac:dyDescent="0.25">
      <c r="F1436" s="6">
        <v>1326</v>
      </c>
    </row>
    <row r="1437" spans="6:6" x14ac:dyDescent="0.25">
      <c r="F1437" s="6">
        <v>1327</v>
      </c>
    </row>
    <row r="1438" spans="6:6" x14ac:dyDescent="0.25">
      <c r="F1438" s="6">
        <v>1328</v>
      </c>
    </row>
    <row r="1439" spans="6:6" x14ac:dyDescent="0.25">
      <c r="F1439" s="6">
        <v>1329</v>
      </c>
    </row>
    <row r="1440" spans="6:6" x14ac:dyDescent="0.25">
      <c r="F1440" s="6">
        <v>1330</v>
      </c>
    </row>
    <row r="1441" spans="6:6" x14ac:dyDescent="0.25">
      <c r="F1441" s="6">
        <v>1331</v>
      </c>
    </row>
    <row r="1442" spans="6:6" x14ac:dyDescent="0.25">
      <c r="F1442" s="6">
        <v>1332</v>
      </c>
    </row>
    <row r="1443" spans="6:6" x14ac:dyDescent="0.25">
      <c r="F1443" s="6">
        <v>1333</v>
      </c>
    </row>
    <row r="1446" spans="6:6" x14ac:dyDescent="0.25">
      <c r="F1446" s="6">
        <v>1334</v>
      </c>
    </row>
    <row r="1447" spans="6:6" x14ac:dyDescent="0.25">
      <c r="F1447" s="6">
        <v>1335</v>
      </c>
    </row>
    <row r="1448" spans="6:6" x14ac:dyDescent="0.25">
      <c r="F1448" s="6">
        <v>1336</v>
      </c>
    </row>
    <row r="1449" spans="6:6" x14ac:dyDescent="0.25">
      <c r="F1449" s="6">
        <v>1337</v>
      </c>
    </row>
    <row r="1450" spans="6:6" x14ac:dyDescent="0.25">
      <c r="F1450" s="6">
        <v>1338</v>
      </c>
    </row>
    <row r="1451" spans="6:6" x14ac:dyDescent="0.25">
      <c r="F1451" s="6">
        <v>1339</v>
      </c>
    </row>
    <row r="1452" spans="6:6" x14ac:dyDescent="0.25">
      <c r="F1452" s="6">
        <v>1340</v>
      </c>
    </row>
    <row r="1453" spans="6:6" x14ac:dyDescent="0.25">
      <c r="F1453" s="6">
        <v>1341</v>
      </c>
    </row>
    <row r="1454" spans="6:6" x14ac:dyDescent="0.25">
      <c r="F1454" s="6">
        <v>1342</v>
      </c>
    </row>
    <row r="1455" spans="6:6" x14ac:dyDescent="0.25">
      <c r="F1455" s="6">
        <v>1343</v>
      </c>
    </row>
    <row r="1456" spans="6:6" x14ac:dyDescent="0.25">
      <c r="F1456" s="6">
        <v>1344</v>
      </c>
    </row>
    <row r="1457" spans="6:6" x14ac:dyDescent="0.25">
      <c r="F1457" s="6">
        <v>1345</v>
      </c>
    </row>
    <row r="1458" spans="6:6" x14ac:dyDescent="0.25">
      <c r="F1458" s="6">
        <v>1346</v>
      </c>
    </row>
    <row r="1459" spans="6:6" x14ac:dyDescent="0.25">
      <c r="F1459" s="6">
        <v>1347</v>
      </c>
    </row>
    <row r="1460" spans="6:6" x14ac:dyDescent="0.25">
      <c r="F1460" s="6">
        <v>1348</v>
      </c>
    </row>
    <row r="1461" spans="6:6" x14ac:dyDescent="0.25">
      <c r="F1461" s="6">
        <v>1349</v>
      </c>
    </row>
    <row r="1462" spans="6:6" x14ac:dyDescent="0.25">
      <c r="F1462" s="6">
        <v>1350</v>
      </c>
    </row>
    <row r="1463" spans="6:6" x14ac:dyDescent="0.25">
      <c r="F1463" s="6">
        <v>1351</v>
      </c>
    </row>
    <row r="1464" spans="6:6" x14ac:dyDescent="0.25">
      <c r="F1464" s="6">
        <v>1352</v>
      </c>
    </row>
    <row r="1465" spans="6:6" x14ac:dyDescent="0.25">
      <c r="F1465" s="6">
        <v>1353</v>
      </c>
    </row>
    <row r="1466" spans="6:6" x14ac:dyDescent="0.25">
      <c r="F1466" s="6">
        <v>1354</v>
      </c>
    </row>
    <row r="1467" spans="6:6" x14ac:dyDescent="0.25">
      <c r="F1467" s="6">
        <v>1355</v>
      </c>
    </row>
    <row r="1468" spans="6:6" x14ac:dyDescent="0.25">
      <c r="F1468" s="6">
        <v>1356</v>
      </c>
    </row>
    <row r="1469" spans="6:6" x14ac:dyDescent="0.25">
      <c r="F1469" s="6">
        <v>1357</v>
      </c>
    </row>
    <row r="1470" spans="6:6" x14ac:dyDescent="0.25">
      <c r="F1470" s="6">
        <v>1358</v>
      </c>
    </row>
    <row r="1471" spans="6:6" x14ac:dyDescent="0.25">
      <c r="F1471" s="6">
        <v>1359</v>
      </c>
    </row>
    <row r="1472" spans="6:6" x14ac:dyDescent="0.25">
      <c r="F1472" s="6">
        <v>1360</v>
      </c>
    </row>
    <row r="1475" spans="6:6" x14ac:dyDescent="0.25">
      <c r="F1475" s="6">
        <v>1361</v>
      </c>
    </row>
    <row r="1476" spans="6:6" x14ac:dyDescent="0.25">
      <c r="F1476" s="6">
        <v>1362</v>
      </c>
    </row>
    <row r="1477" spans="6:6" x14ac:dyDescent="0.25">
      <c r="F1477" s="6">
        <v>1363</v>
      </c>
    </row>
    <row r="1478" spans="6:6" x14ac:dyDescent="0.25">
      <c r="F1478" s="6">
        <v>1364</v>
      </c>
    </row>
    <row r="1479" spans="6:6" x14ac:dyDescent="0.25">
      <c r="F1479" s="6">
        <v>1365</v>
      </c>
    </row>
    <row r="1480" spans="6:6" x14ac:dyDescent="0.25">
      <c r="F1480" s="6">
        <v>1366</v>
      </c>
    </row>
    <row r="1481" spans="6:6" x14ac:dyDescent="0.25">
      <c r="F1481" s="6">
        <v>1367</v>
      </c>
    </row>
    <row r="1482" spans="6:6" x14ac:dyDescent="0.25">
      <c r="F1482" s="6">
        <v>1368</v>
      </c>
    </row>
    <row r="1483" spans="6:6" x14ac:dyDescent="0.25">
      <c r="F1483" s="6">
        <v>1369</v>
      </c>
    </row>
    <row r="1484" spans="6:6" x14ac:dyDescent="0.25">
      <c r="F1484" s="6">
        <v>1370</v>
      </c>
    </row>
    <row r="1485" spans="6:6" x14ac:dyDescent="0.25">
      <c r="F1485" s="6">
        <v>1371</v>
      </c>
    </row>
    <row r="1486" spans="6:6" x14ac:dyDescent="0.25">
      <c r="F1486" s="6">
        <v>1372</v>
      </c>
    </row>
    <row r="1487" spans="6:6" x14ac:dyDescent="0.25">
      <c r="F1487" s="6">
        <v>1373</v>
      </c>
    </row>
    <row r="1488" spans="6:6" x14ac:dyDescent="0.25">
      <c r="F1488" s="6">
        <v>1374</v>
      </c>
    </row>
    <row r="1489" spans="6:6" x14ac:dyDescent="0.25">
      <c r="F1489" s="6">
        <v>1375</v>
      </c>
    </row>
    <row r="1490" spans="6:6" x14ac:dyDescent="0.25">
      <c r="F1490" s="6">
        <v>1376</v>
      </c>
    </row>
    <row r="1491" spans="6:6" x14ac:dyDescent="0.25">
      <c r="F1491" s="6">
        <v>1377</v>
      </c>
    </row>
    <row r="1492" spans="6:6" x14ac:dyDescent="0.25">
      <c r="F1492" s="6">
        <v>1378</v>
      </c>
    </row>
    <row r="1493" spans="6:6" x14ac:dyDescent="0.25">
      <c r="F1493" s="6">
        <v>1379</v>
      </c>
    </row>
    <row r="1494" spans="6:6" x14ac:dyDescent="0.25">
      <c r="F1494" s="6">
        <v>1380</v>
      </c>
    </row>
    <row r="1495" spans="6:6" x14ac:dyDescent="0.25">
      <c r="F1495" s="6">
        <v>1381</v>
      </c>
    </row>
    <row r="1496" spans="6:6" x14ac:dyDescent="0.25">
      <c r="F1496" s="6">
        <v>1382</v>
      </c>
    </row>
    <row r="1497" spans="6:6" x14ac:dyDescent="0.25">
      <c r="F1497" s="6">
        <v>1383</v>
      </c>
    </row>
    <row r="1498" spans="6:6" x14ac:dyDescent="0.25">
      <c r="F1498" s="6">
        <v>1384</v>
      </c>
    </row>
    <row r="1499" spans="6:6" x14ac:dyDescent="0.25">
      <c r="F1499" s="6">
        <v>1385</v>
      </c>
    </row>
    <row r="1500" spans="6:6" x14ac:dyDescent="0.25">
      <c r="F1500" s="6">
        <v>1386</v>
      </c>
    </row>
    <row r="1501" spans="6:6" x14ac:dyDescent="0.25">
      <c r="F1501" s="6">
        <v>1387</v>
      </c>
    </row>
    <row r="1502" spans="6:6" x14ac:dyDescent="0.25">
      <c r="F1502" s="6">
        <v>1388</v>
      </c>
    </row>
    <row r="1503" spans="6:6" x14ac:dyDescent="0.25">
      <c r="F1503" s="6">
        <v>1389</v>
      </c>
    </row>
    <row r="1504" spans="6:6" x14ac:dyDescent="0.25">
      <c r="F1504" s="6">
        <v>1390</v>
      </c>
    </row>
    <row r="1505" spans="6:6" x14ac:dyDescent="0.25">
      <c r="F1505" s="6">
        <v>1391</v>
      </c>
    </row>
    <row r="1506" spans="6:6" x14ac:dyDescent="0.25">
      <c r="F1506" s="6">
        <v>1392</v>
      </c>
    </row>
    <row r="1507" spans="6:6" x14ac:dyDescent="0.25">
      <c r="F1507" s="6">
        <v>1393</v>
      </c>
    </row>
    <row r="1508" spans="6:6" x14ac:dyDescent="0.25">
      <c r="F1508" s="6">
        <v>1394</v>
      </c>
    </row>
    <row r="1511" spans="6:6" x14ac:dyDescent="0.25">
      <c r="F1511" s="6">
        <v>1395</v>
      </c>
    </row>
    <row r="1512" spans="6:6" x14ac:dyDescent="0.25">
      <c r="F1512" s="6">
        <v>1396</v>
      </c>
    </row>
    <row r="1513" spans="6:6" x14ac:dyDescent="0.25">
      <c r="F1513" s="6">
        <v>1397</v>
      </c>
    </row>
    <row r="1514" spans="6:6" x14ac:dyDescent="0.25">
      <c r="F1514" s="6">
        <v>1398</v>
      </c>
    </row>
    <row r="1515" spans="6:6" x14ac:dyDescent="0.25">
      <c r="F1515" s="6">
        <v>1399</v>
      </c>
    </row>
    <row r="1516" spans="6:6" x14ac:dyDescent="0.25">
      <c r="F1516" s="6">
        <v>1400</v>
      </c>
    </row>
    <row r="1517" spans="6:6" x14ac:dyDescent="0.25">
      <c r="F1517" s="6">
        <v>1401</v>
      </c>
    </row>
    <row r="1518" spans="6:6" x14ac:dyDescent="0.25">
      <c r="F1518" s="6">
        <v>1402</v>
      </c>
    </row>
    <row r="1519" spans="6:6" x14ac:dyDescent="0.25">
      <c r="F1519" s="6">
        <v>1403</v>
      </c>
    </row>
    <row r="1520" spans="6:6" x14ac:dyDescent="0.25">
      <c r="F1520" s="6">
        <v>1404</v>
      </c>
    </row>
    <row r="1521" spans="6:6" x14ac:dyDescent="0.25">
      <c r="F1521" s="6">
        <v>1405</v>
      </c>
    </row>
    <row r="1522" spans="6:6" x14ac:dyDescent="0.25">
      <c r="F1522" s="6">
        <v>1406</v>
      </c>
    </row>
    <row r="1525" spans="6:6" x14ac:dyDescent="0.25">
      <c r="F1525" s="6">
        <v>1407</v>
      </c>
    </row>
    <row r="1526" spans="6:6" x14ac:dyDescent="0.25">
      <c r="F1526" s="6">
        <v>1408</v>
      </c>
    </row>
    <row r="1527" spans="6:6" x14ac:dyDescent="0.25">
      <c r="F1527" s="6">
        <v>1409</v>
      </c>
    </row>
    <row r="1528" spans="6:6" x14ac:dyDescent="0.25">
      <c r="F1528" s="6">
        <v>1410</v>
      </c>
    </row>
    <row r="1529" spans="6:6" x14ac:dyDescent="0.25">
      <c r="F1529" s="6">
        <v>1411</v>
      </c>
    </row>
    <row r="1530" spans="6:6" x14ac:dyDescent="0.25">
      <c r="F1530" s="6">
        <v>1412</v>
      </c>
    </row>
    <row r="1531" spans="6:6" x14ac:dyDescent="0.25">
      <c r="F1531" s="6">
        <v>1413</v>
      </c>
    </row>
    <row r="1532" spans="6:6" x14ac:dyDescent="0.25">
      <c r="F1532" s="6">
        <v>1414</v>
      </c>
    </row>
    <row r="1533" spans="6:6" x14ac:dyDescent="0.25">
      <c r="F1533" s="6">
        <v>1415</v>
      </c>
    </row>
    <row r="1534" spans="6:6" x14ac:dyDescent="0.25">
      <c r="F1534" s="6">
        <v>1416</v>
      </c>
    </row>
    <row r="1535" spans="6:6" x14ac:dyDescent="0.25">
      <c r="F1535" s="6">
        <v>1417</v>
      </c>
    </row>
    <row r="1538" spans="6:6" x14ac:dyDescent="0.25">
      <c r="F1538" s="6">
        <v>1418</v>
      </c>
    </row>
    <row r="1539" spans="6:6" x14ac:dyDescent="0.25">
      <c r="F1539" s="6">
        <v>1419</v>
      </c>
    </row>
    <row r="1540" spans="6:6" x14ac:dyDescent="0.25">
      <c r="F1540" s="6">
        <v>1420</v>
      </c>
    </row>
    <row r="1541" spans="6:6" x14ac:dyDescent="0.25">
      <c r="F1541" s="6">
        <v>1421</v>
      </c>
    </row>
    <row r="1542" spans="6:6" x14ac:dyDescent="0.25">
      <c r="F1542" s="6">
        <v>1422</v>
      </c>
    </row>
    <row r="1543" spans="6:6" x14ac:dyDescent="0.25">
      <c r="F1543" s="6">
        <v>1423</v>
      </c>
    </row>
    <row r="1544" spans="6:6" x14ac:dyDescent="0.25">
      <c r="F1544" s="6">
        <v>1424</v>
      </c>
    </row>
    <row r="1545" spans="6:6" x14ac:dyDescent="0.25">
      <c r="F1545" s="6">
        <v>1425</v>
      </c>
    </row>
    <row r="1546" spans="6:6" x14ac:dyDescent="0.25">
      <c r="F1546" s="6">
        <v>1426</v>
      </c>
    </row>
    <row r="1547" spans="6:6" x14ac:dyDescent="0.25">
      <c r="F1547" s="6">
        <v>1427</v>
      </c>
    </row>
    <row r="1548" spans="6:6" x14ac:dyDescent="0.25">
      <c r="F1548" s="6">
        <v>1428</v>
      </c>
    </row>
    <row r="1549" spans="6:6" x14ac:dyDescent="0.25">
      <c r="F1549" s="6">
        <v>1429</v>
      </c>
    </row>
    <row r="1550" spans="6:6" x14ac:dyDescent="0.25">
      <c r="F1550" s="6">
        <v>1430</v>
      </c>
    </row>
    <row r="1551" spans="6:6" x14ac:dyDescent="0.25">
      <c r="F1551" s="6">
        <v>1431</v>
      </c>
    </row>
    <row r="1552" spans="6:6" x14ac:dyDescent="0.25">
      <c r="F1552" s="6">
        <v>1432</v>
      </c>
    </row>
    <row r="1553" spans="6:6" x14ac:dyDescent="0.25">
      <c r="F1553" s="6">
        <v>1433</v>
      </c>
    </row>
    <row r="1554" spans="6:6" x14ac:dyDescent="0.25">
      <c r="F1554" s="6">
        <v>1434</v>
      </c>
    </row>
    <row r="1555" spans="6:6" x14ac:dyDescent="0.25">
      <c r="F1555" s="6">
        <v>1435</v>
      </c>
    </row>
    <row r="1556" spans="6:6" x14ac:dyDescent="0.25">
      <c r="F1556" s="6">
        <v>1436</v>
      </c>
    </row>
    <row r="1557" spans="6:6" x14ac:dyDescent="0.25">
      <c r="F1557" s="6">
        <v>1437</v>
      </c>
    </row>
    <row r="1558" spans="6:6" x14ac:dyDescent="0.25">
      <c r="F1558" s="6">
        <v>1438</v>
      </c>
    </row>
    <row r="1559" spans="6:6" x14ac:dyDescent="0.25">
      <c r="F1559" s="6">
        <v>1439</v>
      </c>
    </row>
    <row r="1562" spans="6:6" x14ac:dyDescent="0.25">
      <c r="F1562" s="6">
        <v>1440</v>
      </c>
    </row>
    <row r="1563" spans="6:6" x14ac:dyDescent="0.25">
      <c r="F1563" s="6">
        <v>1441</v>
      </c>
    </row>
    <row r="1564" spans="6:6" x14ac:dyDescent="0.25">
      <c r="F1564" s="6">
        <v>1442</v>
      </c>
    </row>
    <row r="1565" spans="6:6" x14ac:dyDescent="0.25">
      <c r="F1565" s="6">
        <v>1443</v>
      </c>
    </row>
    <row r="1566" spans="6:6" x14ac:dyDescent="0.25">
      <c r="F1566" s="6">
        <v>1444</v>
      </c>
    </row>
    <row r="1567" spans="6:6" x14ac:dyDescent="0.25">
      <c r="F1567" s="6">
        <v>1445</v>
      </c>
    </row>
    <row r="1568" spans="6:6" x14ac:dyDescent="0.25">
      <c r="F1568" s="6">
        <v>1446</v>
      </c>
    </row>
    <row r="1569" spans="6:6" x14ac:dyDescent="0.25">
      <c r="F1569" s="6">
        <v>1447</v>
      </c>
    </row>
    <row r="1570" spans="6:6" x14ac:dyDescent="0.25">
      <c r="F1570" s="6">
        <v>1448</v>
      </c>
    </row>
    <row r="1571" spans="6:6" x14ac:dyDescent="0.25">
      <c r="F1571" s="6">
        <v>1449</v>
      </c>
    </row>
    <row r="1572" spans="6:6" x14ac:dyDescent="0.25">
      <c r="F1572" s="6">
        <v>1450</v>
      </c>
    </row>
    <row r="1573" spans="6:6" x14ac:dyDescent="0.25">
      <c r="F1573" s="6">
        <v>1451</v>
      </c>
    </row>
    <row r="1574" spans="6:6" x14ac:dyDescent="0.25">
      <c r="F1574" s="6">
        <v>1452</v>
      </c>
    </row>
    <row r="1575" spans="6:6" x14ac:dyDescent="0.25">
      <c r="F1575" s="6">
        <v>1453</v>
      </c>
    </row>
    <row r="1576" spans="6:6" x14ac:dyDescent="0.25">
      <c r="F1576" s="6">
        <v>1454</v>
      </c>
    </row>
    <row r="1577" spans="6:6" x14ac:dyDescent="0.25">
      <c r="F1577" s="6">
        <v>1455</v>
      </c>
    </row>
    <row r="1578" spans="6:6" x14ac:dyDescent="0.25">
      <c r="F1578" s="6">
        <v>1456</v>
      </c>
    </row>
    <row r="1579" spans="6:6" x14ac:dyDescent="0.25">
      <c r="F1579" s="6">
        <v>1457</v>
      </c>
    </row>
    <row r="1580" spans="6:6" x14ac:dyDescent="0.25">
      <c r="F1580" s="6">
        <v>1458</v>
      </c>
    </row>
    <row r="1581" spans="6:6" x14ac:dyDescent="0.25">
      <c r="F1581" s="6">
        <v>1459</v>
      </c>
    </row>
    <row r="1582" spans="6:6" x14ac:dyDescent="0.25">
      <c r="F1582" s="6">
        <v>1460</v>
      </c>
    </row>
    <row r="1583" spans="6:6" x14ac:dyDescent="0.25">
      <c r="F1583" s="6">
        <v>1461</v>
      </c>
    </row>
    <row r="1584" spans="6:6" x14ac:dyDescent="0.25">
      <c r="F1584" s="6">
        <v>1462</v>
      </c>
    </row>
    <row r="1585" spans="6:6" x14ac:dyDescent="0.25">
      <c r="F1585" s="6">
        <v>1463</v>
      </c>
    </row>
    <row r="1586" spans="6:6" x14ac:dyDescent="0.25">
      <c r="F1586" s="6">
        <v>1464</v>
      </c>
    </row>
    <row r="1587" spans="6:6" x14ac:dyDescent="0.25">
      <c r="F1587" s="6">
        <v>1465</v>
      </c>
    </row>
    <row r="1588" spans="6:6" x14ac:dyDescent="0.25">
      <c r="F1588" s="6">
        <v>1466</v>
      </c>
    </row>
    <row r="1589" spans="6:6" x14ac:dyDescent="0.25">
      <c r="F1589" s="6">
        <v>1467</v>
      </c>
    </row>
    <row r="1590" spans="6:6" x14ac:dyDescent="0.25">
      <c r="F1590" s="6">
        <v>1468</v>
      </c>
    </row>
    <row r="1593" spans="6:6" x14ac:dyDescent="0.25">
      <c r="F1593" s="6">
        <v>1469</v>
      </c>
    </row>
    <row r="1594" spans="6:6" x14ac:dyDescent="0.25">
      <c r="F1594" s="6">
        <v>1470</v>
      </c>
    </row>
    <row r="1595" spans="6:6" x14ac:dyDescent="0.25">
      <c r="F1595" s="6">
        <v>1471</v>
      </c>
    </row>
    <row r="1596" spans="6:6" x14ac:dyDescent="0.25">
      <c r="F1596" s="6">
        <v>1472</v>
      </c>
    </row>
    <row r="1597" spans="6:6" x14ac:dyDescent="0.25">
      <c r="F1597" s="6">
        <v>1473</v>
      </c>
    </row>
    <row r="1598" spans="6:6" x14ac:dyDescent="0.25">
      <c r="F1598" s="6">
        <v>1474</v>
      </c>
    </row>
    <row r="1599" spans="6:6" x14ac:dyDescent="0.25">
      <c r="F1599" s="6">
        <v>1475</v>
      </c>
    </row>
    <row r="1600" spans="6:6" x14ac:dyDescent="0.25">
      <c r="F1600" s="6">
        <v>1476</v>
      </c>
    </row>
    <row r="1601" spans="6:6" x14ac:dyDescent="0.25">
      <c r="F1601" s="6">
        <v>1477</v>
      </c>
    </row>
    <row r="1602" spans="6:6" x14ac:dyDescent="0.25">
      <c r="F1602" s="6">
        <v>1478</v>
      </c>
    </row>
    <row r="1603" spans="6:6" x14ac:dyDescent="0.25">
      <c r="F1603" s="6">
        <v>1479</v>
      </c>
    </row>
    <row r="1604" spans="6:6" x14ac:dyDescent="0.25">
      <c r="F1604" s="6">
        <v>1480</v>
      </c>
    </row>
    <row r="1605" spans="6:6" x14ac:dyDescent="0.25">
      <c r="F1605" s="6">
        <v>1481</v>
      </c>
    </row>
    <row r="1606" spans="6:6" x14ac:dyDescent="0.25">
      <c r="F1606" s="6">
        <v>1482</v>
      </c>
    </row>
    <row r="1607" spans="6:6" x14ac:dyDescent="0.25">
      <c r="F1607" s="6">
        <v>1483</v>
      </c>
    </row>
    <row r="1608" spans="6:6" x14ac:dyDescent="0.25">
      <c r="F1608" s="6">
        <v>1484</v>
      </c>
    </row>
    <row r="1611" spans="6:6" x14ac:dyDescent="0.25">
      <c r="F1611" s="6">
        <v>1485</v>
      </c>
    </row>
    <row r="1612" spans="6:6" x14ac:dyDescent="0.25">
      <c r="F1612" s="6">
        <v>1486</v>
      </c>
    </row>
    <row r="1613" spans="6:6" x14ac:dyDescent="0.25">
      <c r="F1613" s="6">
        <v>1487</v>
      </c>
    </row>
    <row r="1614" spans="6:6" x14ac:dyDescent="0.25">
      <c r="F1614" s="6">
        <v>1488</v>
      </c>
    </row>
    <row r="1615" spans="6:6" x14ac:dyDescent="0.25">
      <c r="F1615" s="6">
        <v>1489</v>
      </c>
    </row>
    <row r="1616" spans="6:6" x14ac:dyDescent="0.25">
      <c r="F1616" s="6">
        <v>1490</v>
      </c>
    </row>
    <row r="1617" spans="6:6" x14ac:dyDescent="0.25">
      <c r="F1617" s="6">
        <v>1491</v>
      </c>
    </row>
    <row r="1618" spans="6:6" x14ac:dyDescent="0.25">
      <c r="F1618" s="6">
        <v>1492</v>
      </c>
    </row>
    <row r="1619" spans="6:6" x14ac:dyDescent="0.25">
      <c r="F1619" s="6">
        <v>1493</v>
      </c>
    </row>
    <row r="1620" spans="6:6" x14ac:dyDescent="0.25">
      <c r="F1620" s="6">
        <v>1494</v>
      </c>
    </row>
    <row r="1621" spans="6:6" x14ac:dyDescent="0.25">
      <c r="F1621" s="6">
        <v>1495</v>
      </c>
    </row>
    <row r="1622" spans="6:6" x14ac:dyDescent="0.25">
      <c r="F1622" s="6">
        <v>1496</v>
      </c>
    </row>
    <row r="1623" spans="6:6" x14ac:dyDescent="0.25">
      <c r="F1623" s="6">
        <v>1497</v>
      </c>
    </row>
    <row r="1624" spans="6:6" x14ac:dyDescent="0.25">
      <c r="F1624" s="6">
        <v>1498</v>
      </c>
    </row>
    <row r="1625" spans="6:6" x14ac:dyDescent="0.25">
      <c r="F1625" s="6">
        <v>1499</v>
      </c>
    </row>
    <row r="1626" spans="6:6" x14ac:dyDescent="0.25">
      <c r="F1626" s="6">
        <v>1500</v>
      </c>
    </row>
    <row r="1627" spans="6:6" x14ac:dyDescent="0.25">
      <c r="F1627" s="6">
        <v>1501</v>
      </c>
    </row>
    <row r="1628" spans="6:6" x14ac:dyDescent="0.25">
      <c r="F1628" s="6">
        <v>1502</v>
      </c>
    </row>
    <row r="1629" spans="6:6" x14ac:dyDescent="0.25">
      <c r="F1629" s="6">
        <v>1503</v>
      </c>
    </row>
    <row r="1632" spans="6:6" x14ac:dyDescent="0.25">
      <c r="F1632" s="6">
        <v>1504</v>
      </c>
    </row>
    <row r="1633" spans="6:6" x14ac:dyDescent="0.25">
      <c r="F1633" s="6">
        <v>1505</v>
      </c>
    </row>
    <row r="1634" spans="6:6" x14ac:dyDescent="0.25">
      <c r="F1634" s="6">
        <v>1506</v>
      </c>
    </row>
    <row r="1635" spans="6:6" x14ac:dyDescent="0.25">
      <c r="F1635" s="6">
        <v>1507</v>
      </c>
    </row>
    <row r="1636" spans="6:6" x14ac:dyDescent="0.25">
      <c r="F1636" s="6">
        <v>1508</v>
      </c>
    </row>
    <row r="1637" spans="6:6" x14ac:dyDescent="0.25">
      <c r="F1637" s="6">
        <v>1509</v>
      </c>
    </row>
    <row r="1638" spans="6:6" x14ac:dyDescent="0.25">
      <c r="F1638" s="6">
        <v>1510</v>
      </c>
    </row>
    <row r="1639" spans="6:6" x14ac:dyDescent="0.25">
      <c r="F1639" s="6">
        <v>1511</v>
      </c>
    </row>
    <row r="1640" spans="6:6" x14ac:dyDescent="0.25">
      <c r="F1640" s="6">
        <v>1512</v>
      </c>
    </row>
    <row r="1641" spans="6:6" x14ac:dyDescent="0.25">
      <c r="F1641" s="6">
        <v>1513</v>
      </c>
    </row>
    <row r="1642" spans="6:6" x14ac:dyDescent="0.25">
      <c r="F1642" s="6">
        <v>1514</v>
      </c>
    </row>
    <row r="1643" spans="6:6" x14ac:dyDescent="0.25">
      <c r="F1643" s="6">
        <v>1515</v>
      </c>
    </row>
    <row r="1644" spans="6:6" x14ac:dyDescent="0.25">
      <c r="F1644" s="6">
        <v>1516</v>
      </c>
    </row>
    <row r="1645" spans="6:6" x14ac:dyDescent="0.25">
      <c r="F1645" s="6">
        <v>1517</v>
      </c>
    </row>
    <row r="1646" spans="6:6" x14ac:dyDescent="0.25">
      <c r="F1646" s="6">
        <v>1518</v>
      </c>
    </row>
    <row r="1647" spans="6:6" x14ac:dyDescent="0.25">
      <c r="F1647" s="6">
        <v>1519</v>
      </c>
    </row>
    <row r="1648" spans="6:6" x14ac:dyDescent="0.25">
      <c r="F1648" s="6">
        <v>1520</v>
      </c>
    </row>
    <row r="1651" spans="6:6" x14ac:dyDescent="0.25">
      <c r="F1651" s="6">
        <v>1521</v>
      </c>
    </row>
    <row r="1652" spans="6:6" x14ac:dyDescent="0.25">
      <c r="F1652" s="6">
        <v>1522</v>
      </c>
    </row>
    <row r="1653" spans="6:6" x14ac:dyDescent="0.25">
      <c r="F1653" s="6">
        <v>1523</v>
      </c>
    </row>
    <row r="1654" spans="6:6" x14ac:dyDescent="0.25">
      <c r="F1654" s="6">
        <v>1524</v>
      </c>
    </row>
    <row r="1655" spans="6:6" x14ac:dyDescent="0.25">
      <c r="F1655" s="6">
        <v>1525</v>
      </c>
    </row>
    <row r="1656" spans="6:6" x14ac:dyDescent="0.25">
      <c r="F1656" s="6">
        <v>1526</v>
      </c>
    </row>
    <row r="1657" spans="6:6" x14ac:dyDescent="0.25">
      <c r="F1657" s="6">
        <v>1527</v>
      </c>
    </row>
    <row r="1658" spans="6:6" x14ac:dyDescent="0.25">
      <c r="F1658" s="6">
        <v>1528</v>
      </c>
    </row>
    <row r="1659" spans="6:6" x14ac:dyDescent="0.25">
      <c r="F1659" s="6">
        <v>1529</v>
      </c>
    </row>
    <row r="1660" spans="6:6" x14ac:dyDescent="0.25">
      <c r="F1660" s="6">
        <v>1530</v>
      </c>
    </row>
    <row r="1661" spans="6:6" x14ac:dyDescent="0.25">
      <c r="F1661" s="6">
        <v>1531</v>
      </c>
    </row>
    <row r="1662" spans="6:6" x14ac:dyDescent="0.25">
      <c r="F1662" s="6">
        <v>1532</v>
      </c>
    </row>
    <row r="1663" spans="6:6" x14ac:dyDescent="0.25">
      <c r="F1663" s="6">
        <v>1533</v>
      </c>
    </row>
    <row r="1664" spans="6:6" x14ac:dyDescent="0.25">
      <c r="F1664" s="6">
        <v>1534</v>
      </c>
    </row>
    <row r="1667" spans="6:6" x14ac:dyDescent="0.25">
      <c r="F1667" s="6">
        <v>1535</v>
      </c>
    </row>
    <row r="1668" spans="6:6" x14ac:dyDescent="0.25">
      <c r="F1668" s="6">
        <v>1536</v>
      </c>
    </row>
    <row r="1669" spans="6:6" x14ac:dyDescent="0.25">
      <c r="F1669" s="6">
        <v>1537</v>
      </c>
    </row>
    <row r="1670" spans="6:6" x14ac:dyDescent="0.25">
      <c r="F1670" s="6">
        <v>1538</v>
      </c>
    </row>
    <row r="1671" spans="6:6" x14ac:dyDescent="0.25">
      <c r="F1671" s="6">
        <v>1539</v>
      </c>
    </row>
    <row r="1672" spans="6:6" x14ac:dyDescent="0.25">
      <c r="F1672" s="6">
        <v>1540</v>
      </c>
    </row>
    <row r="1673" spans="6:6" x14ac:dyDescent="0.25">
      <c r="F1673" s="6">
        <v>1541</v>
      </c>
    </row>
    <row r="1674" spans="6:6" x14ac:dyDescent="0.25">
      <c r="F1674" s="6">
        <v>1542</v>
      </c>
    </row>
    <row r="1675" spans="6:6" x14ac:dyDescent="0.25">
      <c r="F1675" s="6">
        <v>1543</v>
      </c>
    </row>
    <row r="1676" spans="6:6" x14ac:dyDescent="0.25">
      <c r="F1676" s="6">
        <v>1544</v>
      </c>
    </row>
    <row r="1677" spans="6:6" x14ac:dyDescent="0.25">
      <c r="F1677" s="6">
        <v>1545</v>
      </c>
    </row>
    <row r="1678" spans="6:6" x14ac:dyDescent="0.25">
      <c r="F1678" s="6">
        <v>1546</v>
      </c>
    </row>
    <row r="1679" spans="6:6" x14ac:dyDescent="0.25">
      <c r="F1679" s="6">
        <v>1547</v>
      </c>
    </row>
    <row r="1680" spans="6:6" x14ac:dyDescent="0.25">
      <c r="F1680" s="6">
        <v>1548</v>
      </c>
    </row>
    <row r="1681" spans="6:6" x14ac:dyDescent="0.25">
      <c r="F1681" s="6">
        <v>1549</v>
      </c>
    </row>
    <row r="1684" spans="6:6" x14ac:dyDescent="0.25">
      <c r="F1684" s="6">
        <v>1550</v>
      </c>
    </row>
    <row r="1685" spans="6:6" x14ac:dyDescent="0.25">
      <c r="F1685" s="6">
        <v>1551</v>
      </c>
    </row>
    <row r="1686" spans="6:6" x14ac:dyDescent="0.25">
      <c r="F1686" s="6">
        <v>1552</v>
      </c>
    </row>
    <row r="1687" spans="6:6" x14ac:dyDescent="0.25">
      <c r="F1687" s="6">
        <v>1553</v>
      </c>
    </row>
    <row r="1688" spans="6:6" x14ac:dyDescent="0.25">
      <c r="F1688" s="6">
        <v>1554</v>
      </c>
    </row>
    <row r="1689" spans="6:6" x14ac:dyDescent="0.25">
      <c r="F1689" s="6">
        <v>1555</v>
      </c>
    </row>
    <row r="1690" spans="6:6" x14ac:dyDescent="0.25">
      <c r="F1690" s="6">
        <v>1556</v>
      </c>
    </row>
    <row r="1691" spans="6:6" x14ac:dyDescent="0.25">
      <c r="F1691" s="6">
        <v>1557</v>
      </c>
    </row>
    <row r="1692" spans="6:6" x14ac:dyDescent="0.25">
      <c r="F1692" s="6">
        <v>1558</v>
      </c>
    </row>
    <row r="1693" spans="6:6" x14ac:dyDescent="0.25">
      <c r="F1693" s="6">
        <v>1559</v>
      </c>
    </row>
    <row r="1694" spans="6:6" x14ac:dyDescent="0.25">
      <c r="F1694" s="6">
        <v>1560</v>
      </c>
    </row>
    <row r="1695" spans="6:6" x14ac:dyDescent="0.25">
      <c r="F1695" s="6">
        <v>1561</v>
      </c>
    </row>
    <row r="1698" spans="6:6" x14ac:dyDescent="0.25">
      <c r="F1698" s="6">
        <v>1562</v>
      </c>
    </row>
    <row r="1699" spans="6:6" x14ac:dyDescent="0.25">
      <c r="F1699" s="6">
        <v>1563</v>
      </c>
    </row>
    <row r="1700" spans="6:6" x14ac:dyDescent="0.25">
      <c r="F1700" s="6">
        <v>1564</v>
      </c>
    </row>
    <row r="1701" spans="6:6" x14ac:dyDescent="0.25">
      <c r="F1701" s="6">
        <v>1565</v>
      </c>
    </row>
    <row r="1702" spans="6:6" x14ac:dyDescent="0.25">
      <c r="F1702" s="6">
        <v>1566</v>
      </c>
    </row>
    <row r="1703" spans="6:6" x14ac:dyDescent="0.25">
      <c r="F1703" s="6">
        <v>1567</v>
      </c>
    </row>
    <row r="1704" spans="6:6" x14ac:dyDescent="0.25">
      <c r="F1704" s="6">
        <v>1568</v>
      </c>
    </row>
    <row r="1705" spans="6:6" x14ac:dyDescent="0.25">
      <c r="F1705" s="6">
        <v>1569</v>
      </c>
    </row>
    <row r="1706" spans="6:6" x14ac:dyDescent="0.25">
      <c r="F1706" s="6">
        <v>1570</v>
      </c>
    </row>
    <row r="1707" spans="6:6" x14ac:dyDescent="0.25">
      <c r="F1707" s="6">
        <v>1571</v>
      </c>
    </row>
    <row r="1708" spans="6:6" x14ac:dyDescent="0.25">
      <c r="F1708" s="6">
        <v>1572</v>
      </c>
    </row>
    <row r="1709" spans="6:6" x14ac:dyDescent="0.25">
      <c r="F1709" s="6">
        <v>1573</v>
      </c>
    </row>
  </sheetData>
  <hyperlinks>
    <hyperlink ref="A3" location="table_list!A1" display="table_list!A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61"/>
  <sheetViews>
    <sheetView topLeftCell="C1" zoomScale="90" zoomScaleNormal="90" workbookViewId="0">
      <pane ySplit="1" topLeftCell="A2652" activePane="bottomLeft" state="frozen"/>
      <selection activeCell="E1" sqref="E1"/>
      <selection pane="bottomLeft" activeCell="D2662" sqref="D2662"/>
    </sheetView>
  </sheetViews>
  <sheetFormatPr defaultColWidth="8.5703125" defaultRowHeight="15" x14ac:dyDescent="0.25"/>
  <cols>
    <col min="1" max="1" width="14.28515625" customWidth="1"/>
    <col min="2" max="2" width="42.42578125" style="6" customWidth="1"/>
    <col min="3" max="3" width="29.140625" bestFit="1" customWidth="1"/>
    <col min="4" max="4" width="107.140625" bestFit="1" customWidth="1"/>
    <col min="5" max="5" width="23.42578125" customWidth="1"/>
    <col min="6" max="6" width="6.5703125" customWidth="1"/>
    <col min="7" max="7" width="13.7109375" customWidth="1"/>
    <col min="8" max="8" width="14.28515625" customWidth="1"/>
    <col min="9" max="9" width="30.28515625" customWidth="1"/>
    <col min="10" max="10" width="35" customWidth="1"/>
    <col min="11" max="11" width="12.28515625" customWidth="1"/>
    <col min="12" max="12" width="6.85546875" customWidth="1"/>
    <col min="13" max="13" width="10.85546875" customWidth="1"/>
    <col min="24" max="24" width="14.7109375" customWidth="1"/>
  </cols>
  <sheetData>
    <row r="1" spans="1:25" x14ac:dyDescent="0.25">
      <c r="A1" s="2"/>
      <c r="B1" s="7" t="s">
        <v>119</v>
      </c>
      <c r="C1" s="14" t="s">
        <v>1</v>
      </c>
      <c r="D1" s="15" t="s">
        <v>45</v>
      </c>
      <c r="E1" s="15" t="s">
        <v>467</v>
      </c>
      <c r="G1" s="16" t="s">
        <v>468</v>
      </c>
      <c r="H1" s="16" t="s">
        <v>469</v>
      </c>
      <c r="I1" s="16" t="s">
        <v>470</v>
      </c>
      <c r="J1" s="16" t="s">
        <v>471</v>
      </c>
      <c r="K1" s="16" t="s">
        <v>472</v>
      </c>
      <c r="L1" s="16"/>
      <c r="M1" s="16" t="s">
        <v>473</v>
      </c>
      <c r="X1" s="7" t="s">
        <v>474</v>
      </c>
    </row>
    <row r="2" spans="1:25" x14ac:dyDescent="0.25">
      <c r="B2" s="6" t="s">
        <v>125</v>
      </c>
      <c r="C2" s="17" t="s">
        <v>123</v>
      </c>
      <c r="D2" t="str">
        <f t="shared" ref="D2:D44" si="0">CONCATENATE("public static final int C_CORE_BRANCH__COL__",E2,"=    ",G2,";")</f>
        <v>public static final int C_CORE_BRANCH__COL__CBR_ID=    10001;</v>
      </c>
      <c r="E2" t="str">
        <f t="shared" ref="E2:E33" si="1">UPPER(I2)</f>
        <v>CBR_ID</v>
      </c>
      <c r="F2">
        <v>1</v>
      </c>
      <c r="G2" t="str">
        <f t="shared" ref="G2:G44" si="2">CONCATENATE(H2,REPT("0",4-LEN(F2)),F2)</f>
        <v>10001</v>
      </c>
      <c r="H2">
        <v>1</v>
      </c>
      <c r="I2" t="s">
        <v>475</v>
      </c>
      <c r="J2" t="s">
        <v>476</v>
      </c>
      <c r="K2" t="s">
        <v>477</v>
      </c>
      <c r="M2" t="str">
        <f t="shared" ref="M2:M44" si="3">CONCATENATE("INSERT INTO s_tab_cols_m (table_col_id,table_id,col_name,col_desc,data_type) VALUES (",G2&amp;","&amp;H2&amp;",'"&amp;I2&amp;"','"&amp;J2&amp;"','"&amp;K2&amp;"');")</f>
        <v>INSERT INTO s_tab_cols_m (table_col_id,table_id,col_name,col_desc,data_type) VALUES (10001,1,'cbr_id','CBR_ID','N');</v>
      </c>
      <c r="X2" s="6" t="s">
        <v>478</v>
      </c>
      <c r="Y2" t="s">
        <v>479</v>
      </c>
    </row>
    <row r="3" spans="1:25" x14ac:dyDescent="0.25">
      <c r="A3" s="2" t="s">
        <v>44</v>
      </c>
      <c r="B3" s="6" t="s">
        <v>47</v>
      </c>
      <c r="D3" t="str">
        <f t="shared" si="0"/>
        <v>public static final int C_CORE_BRANCH__COL__CBR_NAME=    10002;</v>
      </c>
      <c r="E3" t="str">
        <f t="shared" si="1"/>
        <v>CBR_NAME</v>
      </c>
      <c r="F3">
        <v>2</v>
      </c>
      <c r="G3" t="str">
        <f t="shared" si="2"/>
        <v>10002</v>
      </c>
      <c r="H3">
        <v>1</v>
      </c>
      <c r="I3" t="s">
        <v>480</v>
      </c>
      <c r="J3" t="s">
        <v>481</v>
      </c>
      <c r="K3" t="s">
        <v>478</v>
      </c>
      <c r="M3" t="str">
        <f t="shared" si="3"/>
        <v>INSERT INTO s_tab_cols_m (table_col_id,table_id,col_name,col_desc,data_type) VALUES (10002,1,'cbr_name','CBR_NAME','C');</v>
      </c>
      <c r="X3" s="6" t="s">
        <v>482</v>
      </c>
      <c r="Y3" t="s">
        <v>483</v>
      </c>
    </row>
    <row r="4" spans="1:25" x14ac:dyDescent="0.25">
      <c r="B4" s="6" t="s">
        <v>131</v>
      </c>
      <c r="D4" t="str">
        <f t="shared" si="0"/>
        <v>public static final int C_CORE_BRANCH__COL__CBR_SHORT_NAME=    10003;</v>
      </c>
      <c r="E4" t="str">
        <f t="shared" si="1"/>
        <v>CBR_SHORT_NAME</v>
      </c>
      <c r="F4">
        <v>3</v>
      </c>
      <c r="G4" t="str">
        <f t="shared" si="2"/>
        <v>10003</v>
      </c>
      <c r="H4">
        <v>1</v>
      </c>
      <c r="I4" t="s">
        <v>484</v>
      </c>
      <c r="J4" t="s">
        <v>485</v>
      </c>
      <c r="K4" t="s">
        <v>478</v>
      </c>
      <c r="M4" t="str">
        <f t="shared" si="3"/>
        <v>INSERT INTO s_tab_cols_m (table_col_id,table_id,col_name,col_desc,data_type) VALUES (10003,1,'cbr_short_name','CBR_SHORT_NAME','C');</v>
      </c>
      <c r="X4" s="6" t="s">
        <v>477</v>
      </c>
      <c r="Y4" t="s">
        <v>486</v>
      </c>
    </row>
    <row r="5" spans="1:25" x14ac:dyDescent="0.25">
      <c r="B5" s="6" t="s">
        <v>134</v>
      </c>
      <c r="D5" t="str">
        <f t="shared" si="0"/>
        <v>public static final int C_CORE_BRANCH__COL__CBR_TYPE_ID=    10004;</v>
      </c>
      <c r="E5" t="str">
        <f t="shared" si="1"/>
        <v>CBR_TYPE_ID</v>
      </c>
      <c r="F5">
        <v>4</v>
      </c>
      <c r="G5" t="str">
        <f t="shared" si="2"/>
        <v>10004</v>
      </c>
      <c r="H5">
        <v>1</v>
      </c>
      <c r="I5" t="s">
        <v>487</v>
      </c>
      <c r="J5" t="s">
        <v>488</v>
      </c>
      <c r="K5" t="s">
        <v>477</v>
      </c>
      <c r="M5" t="str">
        <f t="shared" si="3"/>
        <v>INSERT INTO s_tab_cols_m (table_col_id,table_id,col_name,col_desc,data_type) VALUES (10004,1,'cbr_type_id','CBR_TYPE_ID','N');</v>
      </c>
      <c r="X5" s="6" t="s">
        <v>489</v>
      </c>
      <c r="Y5" t="s">
        <v>490</v>
      </c>
    </row>
    <row r="6" spans="1:25" x14ac:dyDescent="0.25">
      <c r="B6" s="6" t="s">
        <v>137</v>
      </c>
      <c r="D6" t="str">
        <f t="shared" si="0"/>
        <v>public static final int C_CORE_BRANCH__COL__RBI_REG_NO=    10005;</v>
      </c>
      <c r="E6" t="str">
        <f t="shared" si="1"/>
        <v>RBI_REG_NO</v>
      </c>
      <c r="F6">
        <v>5</v>
      </c>
      <c r="G6" t="str">
        <f t="shared" si="2"/>
        <v>10005</v>
      </c>
      <c r="H6">
        <v>1</v>
      </c>
      <c r="I6" t="s">
        <v>491</v>
      </c>
      <c r="J6" t="s">
        <v>492</v>
      </c>
      <c r="K6" t="s">
        <v>478</v>
      </c>
      <c r="M6" t="str">
        <f t="shared" si="3"/>
        <v>INSERT INTO s_tab_cols_m (table_col_id,table_id,col_name,col_desc,data_type) VALUES (10005,1,'rbi_reg_no','RBI_REG_NO','C');</v>
      </c>
      <c r="X6" s="6"/>
    </row>
    <row r="7" spans="1:25" x14ac:dyDescent="0.25">
      <c r="B7" s="6" t="s">
        <v>140</v>
      </c>
      <c r="D7" t="str">
        <f t="shared" si="0"/>
        <v>public static final int C_CORE_BRANCH__COL__RBI_REG_DATE=    10006;</v>
      </c>
      <c r="E7" t="str">
        <f t="shared" si="1"/>
        <v>RBI_REG_DATE</v>
      </c>
      <c r="F7">
        <v>6</v>
      </c>
      <c r="G7" t="str">
        <f t="shared" si="2"/>
        <v>10006</v>
      </c>
      <c r="H7">
        <v>1</v>
      </c>
      <c r="I7" t="s">
        <v>493</v>
      </c>
      <c r="J7" t="s">
        <v>494</v>
      </c>
      <c r="K7" t="s">
        <v>482</v>
      </c>
      <c r="M7" t="str">
        <f t="shared" si="3"/>
        <v>INSERT INTO s_tab_cols_m (table_col_id,table_id,col_name,col_desc,data_type) VALUES (10006,1,'rbi_reg_date','RBI_REG_DATE','D');</v>
      </c>
      <c r="X7" s="6"/>
    </row>
    <row r="8" spans="1:25" x14ac:dyDescent="0.25">
      <c r="B8" s="6" t="s">
        <v>143</v>
      </c>
      <c r="D8" t="str">
        <f t="shared" si="0"/>
        <v>public static final int C_CORE_BRANCH__COL__CLG_BRANCH_CODE=    10007;</v>
      </c>
      <c r="E8" t="str">
        <f t="shared" si="1"/>
        <v>CLG_BRANCH_CODE</v>
      </c>
      <c r="F8">
        <v>7</v>
      </c>
      <c r="G8" t="str">
        <f t="shared" si="2"/>
        <v>10007</v>
      </c>
      <c r="H8">
        <v>1</v>
      </c>
      <c r="I8" t="s">
        <v>495</v>
      </c>
      <c r="J8" t="s">
        <v>496</v>
      </c>
      <c r="K8" t="s">
        <v>478</v>
      </c>
      <c r="M8" t="str">
        <f t="shared" si="3"/>
        <v>INSERT INTO s_tab_cols_m (table_col_id,table_id,col_name,col_desc,data_type) VALUES (10007,1,'clg_branch_code','CLG_BRANCH_CODE','C');</v>
      </c>
    </row>
    <row r="9" spans="1:25" x14ac:dyDescent="0.25">
      <c r="B9" s="6" t="s">
        <v>497</v>
      </c>
      <c r="D9" t="str">
        <f t="shared" si="0"/>
        <v>public static final int C_CORE_BRANCH__COL__CBR_ESTD_DATE=    10008;</v>
      </c>
      <c r="E9" t="str">
        <f t="shared" si="1"/>
        <v>CBR_ESTD_DATE</v>
      </c>
      <c r="F9">
        <v>8</v>
      </c>
      <c r="G9" t="str">
        <f t="shared" si="2"/>
        <v>10008</v>
      </c>
      <c r="H9">
        <v>1</v>
      </c>
      <c r="I9" t="s">
        <v>498</v>
      </c>
      <c r="J9" t="s">
        <v>499</v>
      </c>
      <c r="K9" t="s">
        <v>482</v>
      </c>
      <c r="M9" t="str">
        <f t="shared" si="3"/>
        <v>INSERT INTO s_tab_cols_m (table_col_id,table_id,col_name,col_desc,data_type) VALUES (10008,1,'cbr_estd_date','CBR_ESTD_DATE','D');</v>
      </c>
    </row>
    <row r="10" spans="1:25" x14ac:dyDescent="0.25">
      <c r="B10" s="6" t="s">
        <v>500</v>
      </c>
      <c r="D10" t="str">
        <f t="shared" si="0"/>
        <v>public static final int C_CORE_BRANCH__COL__CBR_ZONE_ID=    10009;</v>
      </c>
      <c r="E10" t="str">
        <f t="shared" si="1"/>
        <v>CBR_ZONE_ID</v>
      </c>
      <c r="F10">
        <v>9</v>
      </c>
      <c r="G10" t="str">
        <f t="shared" si="2"/>
        <v>10009</v>
      </c>
      <c r="H10">
        <v>1</v>
      </c>
      <c r="I10" t="s">
        <v>501</v>
      </c>
      <c r="J10" t="s">
        <v>502</v>
      </c>
      <c r="K10" t="s">
        <v>477</v>
      </c>
      <c r="M10" t="str">
        <f t="shared" si="3"/>
        <v>INSERT INTO s_tab_cols_m (table_col_id,table_id,col_name,col_desc,data_type) VALUES (10009,1,'cbr_zone_id','CBR_ZONE_ID','N');</v>
      </c>
    </row>
    <row r="11" spans="1:25" x14ac:dyDescent="0.25">
      <c r="B11" s="6" t="s">
        <v>503</v>
      </c>
      <c r="D11" t="str">
        <f t="shared" si="0"/>
        <v>public static final int C_CORE_BRANCH__COL__IFSC_CODE=    10010;</v>
      </c>
      <c r="E11" t="str">
        <f t="shared" si="1"/>
        <v>IFSC_CODE</v>
      </c>
      <c r="F11">
        <v>10</v>
      </c>
      <c r="G11" t="str">
        <f t="shared" si="2"/>
        <v>10010</v>
      </c>
      <c r="H11">
        <v>1</v>
      </c>
      <c r="I11" t="s">
        <v>504</v>
      </c>
      <c r="J11" t="s">
        <v>505</v>
      </c>
      <c r="K11" t="s">
        <v>478</v>
      </c>
      <c r="M11" t="str">
        <f t="shared" si="3"/>
        <v>INSERT INTO s_tab_cols_m (table_col_id,table_id,col_name,col_desc,data_type) VALUES (10010,1,'ifsc_code','IFSC_CODE','C');</v>
      </c>
    </row>
    <row r="12" spans="1:25" x14ac:dyDescent="0.25">
      <c r="B12" s="6" t="s">
        <v>155</v>
      </c>
      <c r="D12" t="str">
        <f t="shared" si="0"/>
        <v>public static final int C_CORE_BRANCH__COL__SWIFT_CODE=    10011;</v>
      </c>
      <c r="E12" t="str">
        <f t="shared" si="1"/>
        <v>SWIFT_CODE</v>
      </c>
      <c r="F12">
        <v>11</v>
      </c>
      <c r="G12" t="str">
        <f t="shared" si="2"/>
        <v>10011</v>
      </c>
      <c r="H12">
        <v>1</v>
      </c>
      <c r="I12" t="s">
        <v>506</v>
      </c>
      <c r="J12" t="s">
        <v>507</v>
      </c>
      <c r="K12" t="s">
        <v>478</v>
      </c>
      <c r="M12" t="str">
        <f t="shared" si="3"/>
        <v>INSERT INTO s_tab_cols_m (table_col_id,table_id,col_name,col_desc,data_type) VALUES (10011,1,'swift_code','SWIFT_CODE','C');</v>
      </c>
    </row>
    <row r="13" spans="1:25" x14ac:dyDescent="0.25">
      <c r="B13" s="6" t="s">
        <v>158</v>
      </c>
      <c r="D13" t="str">
        <f t="shared" si="0"/>
        <v>public static final int C_CORE_BRANCH__COL__MICR_CODE=    10012;</v>
      </c>
      <c r="E13" t="str">
        <f t="shared" si="1"/>
        <v>MICR_CODE</v>
      </c>
      <c r="F13">
        <v>12</v>
      </c>
      <c r="G13" t="str">
        <f t="shared" si="2"/>
        <v>10012</v>
      </c>
      <c r="H13">
        <v>1</v>
      </c>
      <c r="I13" t="s">
        <v>508</v>
      </c>
      <c r="J13" t="s">
        <v>509</v>
      </c>
      <c r="K13" t="s">
        <v>478</v>
      </c>
      <c r="M13" t="str">
        <f t="shared" si="3"/>
        <v>INSERT INTO s_tab_cols_m (table_col_id,table_id,col_name,col_desc,data_type) VALUES (10012,1,'micr_code','MICR_CODE','C');</v>
      </c>
    </row>
    <row r="14" spans="1:25" x14ac:dyDescent="0.25">
      <c r="B14" s="6" t="s">
        <v>161</v>
      </c>
      <c r="D14" t="str">
        <f t="shared" si="0"/>
        <v>public static final int C_CORE_BRANCH__COL__CCY_ID=    10013;</v>
      </c>
      <c r="E14" t="str">
        <f t="shared" si="1"/>
        <v>CCY_ID</v>
      </c>
      <c r="F14">
        <v>13</v>
      </c>
      <c r="G14" t="str">
        <f t="shared" si="2"/>
        <v>10013</v>
      </c>
      <c r="H14">
        <v>1</v>
      </c>
      <c r="I14" t="s">
        <v>510</v>
      </c>
      <c r="J14" t="s">
        <v>511</v>
      </c>
      <c r="K14" t="s">
        <v>477</v>
      </c>
      <c r="M14" t="str">
        <f t="shared" si="3"/>
        <v>INSERT INTO s_tab_cols_m (table_col_id,table_id,col_name,col_desc,data_type) VALUES (10013,1,'ccy_id','CCY_ID','N');</v>
      </c>
    </row>
    <row r="15" spans="1:25" x14ac:dyDescent="0.25">
      <c r="B15" s="6" t="s">
        <v>54</v>
      </c>
      <c r="D15" t="str">
        <f t="shared" si="0"/>
        <v>public static final int C_CORE_BRANCH__COL__FIRST_WORKING_DATE=    10014;</v>
      </c>
      <c r="E15" t="str">
        <f t="shared" si="1"/>
        <v>FIRST_WORKING_DATE</v>
      </c>
      <c r="F15">
        <v>14</v>
      </c>
      <c r="G15" t="str">
        <f t="shared" si="2"/>
        <v>10014</v>
      </c>
      <c r="H15">
        <v>1</v>
      </c>
      <c r="I15" t="s">
        <v>512</v>
      </c>
      <c r="J15" t="s">
        <v>513</v>
      </c>
      <c r="K15" t="s">
        <v>482</v>
      </c>
      <c r="M15" t="str">
        <f t="shared" si="3"/>
        <v>INSERT INTO s_tab_cols_m (table_col_id,table_id,col_name,col_desc,data_type) VALUES (10014,1,'first_working_date','FIRST_WORKING_DATE','D');</v>
      </c>
    </row>
    <row r="16" spans="1:25" x14ac:dyDescent="0.25">
      <c r="B16" s="6" t="s">
        <v>165</v>
      </c>
      <c r="D16" t="str">
        <f t="shared" si="0"/>
        <v>public static final int C_CORE_BRANCH__COL__FY_FROM_MONTH=    10015;</v>
      </c>
      <c r="E16" t="str">
        <f t="shared" si="1"/>
        <v>FY_FROM_MONTH</v>
      </c>
      <c r="F16">
        <v>15</v>
      </c>
      <c r="G16" t="str">
        <f t="shared" si="2"/>
        <v>10015</v>
      </c>
      <c r="H16">
        <v>1</v>
      </c>
      <c r="I16" t="s">
        <v>514</v>
      </c>
      <c r="J16" t="s">
        <v>515</v>
      </c>
      <c r="K16" t="s">
        <v>478</v>
      </c>
      <c r="M16" t="str">
        <f t="shared" si="3"/>
        <v>INSERT INTO s_tab_cols_m (table_col_id,table_id,col_name,col_desc,data_type) VALUES (10015,1,'fy_from_month','FY_FROM_MONTH','C');</v>
      </c>
    </row>
    <row r="17" spans="2:13" x14ac:dyDescent="0.25">
      <c r="B17" s="6" t="s">
        <v>168</v>
      </c>
      <c r="D17" t="str">
        <f t="shared" si="0"/>
        <v>public static final int C_CORE_BRANCH__COL__FY_TO_MONTH=    10016;</v>
      </c>
      <c r="E17" t="str">
        <f t="shared" si="1"/>
        <v>FY_TO_MONTH</v>
      </c>
      <c r="F17">
        <v>16</v>
      </c>
      <c r="G17" t="str">
        <f t="shared" si="2"/>
        <v>10016</v>
      </c>
      <c r="H17">
        <v>1</v>
      </c>
      <c r="I17" t="s">
        <v>516</v>
      </c>
      <c r="J17" t="s">
        <v>517</v>
      </c>
      <c r="K17" t="s">
        <v>478</v>
      </c>
      <c r="M17" t="str">
        <f t="shared" si="3"/>
        <v>INSERT INTO s_tab_cols_m (table_col_id,table_id,col_name,col_desc,data_type) VALUES (10016,1,'fy_to_month','FY_TO_MONTH','C');</v>
      </c>
    </row>
    <row r="18" spans="2:13" x14ac:dyDescent="0.25">
      <c r="B18" s="6" t="s">
        <v>171</v>
      </c>
      <c r="D18" t="str">
        <f t="shared" si="0"/>
        <v>public static final int C_CORE_BRANCH__COL__GSTIN=    10017;</v>
      </c>
      <c r="E18" t="str">
        <f t="shared" si="1"/>
        <v>GSTIN</v>
      </c>
      <c r="F18">
        <v>17</v>
      </c>
      <c r="G18" t="str">
        <f t="shared" si="2"/>
        <v>10017</v>
      </c>
      <c r="H18">
        <v>1</v>
      </c>
      <c r="I18" t="s">
        <v>518</v>
      </c>
      <c r="J18" t="s">
        <v>519</v>
      </c>
      <c r="K18" t="s">
        <v>478</v>
      </c>
      <c r="M18" t="str">
        <f t="shared" si="3"/>
        <v>INSERT INTO s_tab_cols_m (table_col_id,table_id,col_name,col_desc,data_type) VALUES (10017,1,'gstin','GSTIN','C');</v>
      </c>
    </row>
    <row r="19" spans="2:13" x14ac:dyDescent="0.25">
      <c r="B19" s="6" t="s">
        <v>174</v>
      </c>
      <c r="D19" t="str">
        <f t="shared" si="0"/>
        <v>public static final int C_CORE_BRANCH__COL__ADDRESS1=    10018;</v>
      </c>
      <c r="E19" t="str">
        <f t="shared" si="1"/>
        <v>ADDRESS1</v>
      </c>
      <c r="F19">
        <v>18</v>
      </c>
      <c r="G19" t="str">
        <f t="shared" si="2"/>
        <v>10018</v>
      </c>
      <c r="H19">
        <v>1</v>
      </c>
      <c r="I19" t="s">
        <v>520</v>
      </c>
      <c r="J19" t="s">
        <v>521</v>
      </c>
      <c r="K19" t="s">
        <v>478</v>
      </c>
      <c r="M19" t="str">
        <f t="shared" si="3"/>
        <v>INSERT INTO s_tab_cols_m (table_col_id,table_id,col_name,col_desc,data_type) VALUES (10018,1,'address1','ADDRESS1','C');</v>
      </c>
    </row>
    <row r="20" spans="2:13" x14ac:dyDescent="0.25">
      <c r="B20" s="6" t="s">
        <v>177</v>
      </c>
      <c r="D20" t="str">
        <f t="shared" si="0"/>
        <v>public static final int C_CORE_BRANCH__COL__ADDRESS2=    10019;</v>
      </c>
      <c r="E20" t="str">
        <f t="shared" si="1"/>
        <v>ADDRESS2</v>
      </c>
      <c r="F20">
        <v>19</v>
      </c>
      <c r="G20" t="str">
        <f t="shared" si="2"/>
        <v>10019</v>
      </c>
      <c r="H20">
        <v>1</v>
      </c>
      <c r="I20" t="s">
        <v>522</v>
      </c>
      <c r="J20" t="s">
        <v>523</v>
      </c>
      <c r="K20" t="s">
        <v>478</v>
      </c>
      <c r="M20" t="str">
        <f t="shared" si="3"/>
        <v>INSERT INTO s_tab_cols_m (table_col_id,table_id,col_name,col_desc,data_type) VALUES (10019,1,'address2','ADDRESS2','C');</v>
      </c>
    </row>
    <row r="21" spans="2:13" x14ac:dyDescent="0.25">
      <c r="B21" s="6" t="s">
        <v>524</v>
      </c>
      <c r="D21" t="str">
        <f t="shared" si="0"/>
        <v>public static final int C_CORE_BRANCH__COL__ADDRESS3=    10020;</v>
      </c>
      <c r="E21" t="str">
        <f t="shared" si="1"/>
        <v>ADDRESS3</v>
      </c>
      <c r="F21">
        <v>20</v>
      </c>
      <c r="G21" t="str">
        <f t="shared" si="2"/>
        <v>10020</v>
      </c>
      <c r="H21">
        <v>1</v>
      </c>
      <c r="I21" t="s">
        <v>525</v>
      </c>
      <c r="J21" t="s">
        <v>526</v>
      </c>
      <c r="K21" t="s">
        <v>478</v>
      </c>
      <c r="M21" t="str">
        <f t="shared" si="3"/>
        <v>INSERT INTO s_tab_cols_m (table_col_id,table_id,col_name,col_desc,data_type) VALUES (10020,1,'address3','ADDRESS3','C');</v>
      </c>
    </row>
    <row r="22" spans="2:13" x14ac:dyDescent="0.25">
      <c r="B22" s="6" t="s">
        <v>183</v>
      </c>
      <c r="D22" t="str">
        <f t="shared" si="0"/>
        <v>public static final int C_CORE_BRANCH__COL__PIN_CODE=    10021;</v>
      </c>
      <c r="E22" t="str">
        <f t="shared" si="1"/>
        <v>PIN_CODE</v>
      </c>
      <c r="F22">
        <v>21</v>
      </c>
      <c r="G22" t="str">
        <f t="shared" si="2"/>
        <v>10021</v>
      </c>
      <c r="H22">
        <v>1</v>
      </c>
      <c r="I22" t="s">
        <v>527</v>
      </c>
      <c r="J22" t="s">
        <v>528</v>
      </c>
      <c r="K22" t="s">
        <v>478</v>
      </c>
      <c r="M22" t="str">
        <f t="shared" si="3"/>
        <v>INSERT INTO s_tab_cols_m (table_col_id,table_id,col_name,col_desc,data_type) VALUES (10021,1,'pin_code','PIN_CODE','C');</v>
      </c>
    </row>
    <row r="23" spans="2:13" x14ac:dyDescent="0.25">
      <c r="B23" s="6" t="s">
        <v>529</v>
      </c>
      <c r="D23" t="str">
        <f t="shared" si="0"/>
        <v>public static final int C_CORE_BRANCH__COL__AREA_ID=    10022;</v>
      </c>
      <c r="E23" t="str">
        <f t="shared" si="1"/>
        <v>AREA_ID</v>
      </c>
      <c r="F23">
        <v>22</v>
      </c>
      <c r="G23" t="str">
        <f t="shared" si="2"/>
        <v>10022</v>
      </c>
      <c r="H23">
        <v>1</v>
      </c>
      <c r="I23" t="s">
        <v>530</v>
      </c>
      <c r="J23" t="s">
        <v>531</v>
      </c>
      <c r="K23" t="s">
        <v>477</v>
      </c>
      <c r="M23" t="str">
        <f t="shared" si="3"/>
        <v>INSERT INTO s_tab_cols_m (table_col_id,table_id,col_name,col_desc,data_type) VALUES (10022,1,'area_id','AREA_ID','N');</v>
      </c>
    </row>
    <row r="24" spans="2:13" x14ac:dyDescent="0.25">
      <c r="B24" s="6" t="s">
        <v>532</v>
      </c>
      <c r="D24" t="str">
        <f t="shared" si="0"/>
        <v>public static final int C_CORE_BRANCH__COL__CITY_ID=    10023;</v>
      </c>
      <c r="E24" t="str">
        <f t="shared" si="1"/>
        <v>CITY_ID</v>
      </c>
      <c r="F24">
        <v>23</v>
      </c>
      <c r="G24" t="str">
        <f t="shared" si="2"/>
        <v>10023</v>
      </c>
      <c r="H24">
        <v>1</v>
      </c>
      <c r="I24" t="s">
        <v>533</v>
      </c>
      <c r="J24" t="s">
        <v>534</v>
      </c>
      <c r="K24" t="s">
        <v>477</v>
      </c>
      <c r="M24" t="str">
        <f t="shared" si="3"/>
        <v>INSERT INTO s_tab_cols_m (table_col_id,table_id,col_name,col_desc,data_type) VALUES (10023,1,'city_id','CITY_ID','N');</v>
      </c>
    </row>
    <row r="25" spans="2:13" x14ac:dyDescent="0.25">
      <c r="B25" s="6" t="s">
        <v>192</v>
      </c>
      <c r="D25" t="str">
        <f t="shared" si="0"/>
        <v>public static final int C_CORE_BRANCH__COL__DISTRICT_ID=    10024;</v>
      </c>
      <c r="E25" t="str">
        <f t="shared" si="1"/>
        <v>DISTRICT_ID</v>
      </c>
      <c r="F25">
        <v>24</v>
      </c>
      <c r="G25" t="str">
        <f t="shared" si="2"/>
        <v>10024</v>
      </c>
      <c r="H25">
        <v>1</v>
      </c>
      <c r="I25" t="s">
        <v>535</v>
      </c>
      <c r="J25" t="s">
        <v>536</v>
      </c>
      <c r="K25" t="s">
        <v>477</v>
      </c>
      <c r="M25" t="str">
        <f t="shared" si="3"/>
        <v>INSERT INTO s_tab_cols_m (table_col_id,table_id,col_name,col_desc,data_type) VALUES (10024,1,'district_id','DISTRICT_ID','N');</v>
      </c>
    </row>
    <row r="26" spans="2:13" x14ac:dyDescent="0.25">
      <c r="B26" s="6" t="s">
        <v>195</v>
      </c>
      <c r="D26" t="str">
        <f t="shared" si="0"/>
        <v>public static final int C_CORE_BRANCH__COL__STATE_ID=    10025;</v>
      </c>
      <c r="E26" t="str">
        <f t="shared" si="1"/>
        <v>STATE_ID</v>
      </c>
      <c r="F26">
        <v>25</v>
      </c>
      <c r="G26" t="str">
        <f t="shared" si="2"/>
        <v>10025</v>
      </c>
      <c r="H26">
        <v>1</v>
      </c>
      <c r="I26" t="s">
        <v>537</v>
      </c>
      <c r="J26" t="s">
        <v>538</v>
      </c>
      <c r="K26" t="s">
        <v>477</v>
      </c>
      <c r="M26" t="str">
        <f t="shared" si="3"/>
        <v>INSERT INTO s_tab_cols_m (table_col_id,table_id,col_name,col_desc,data_type) VALUES (10025,1,'state_id','STATE_ID','N');</v>
      </c>
    </row>
    <row r="27" spans="2:13" x14ac:dyDescent="0.25">
      <c r="B27" s="10" t="s">
        <v>198</v>
      </c>
      <c r="D27" t="str">
        <f t="shared" si="0"/>
        <v>public static final int C_CORE_BRANCH__COL__PHONE_NO=    10026;</v>
      </c>
      <c r="E27" t="str">
        <f t="shared" si="1"/>
        <v>PHONE_NO</v>
      </c>
      <c r="F27">
        <v>26</v>
      </c>
      <c r="G27" t="str">
        <f t="shared" si="2"/>
        <v>10026</v>
      </c>
      <c r="H27">
        <v>1</v>
      </c>
      <c r="I27" t="s">
        <v>539</v>
      </c>
      <c r="J27" t="s">
        <v>540</v>
      </c>
      <c r="K27" t="s">
        <v>478</v>
      </c>
      <c r="M27" t="str">
        <f t="shared" si="3"/>
        <v>INSERT INTO s_tab_cols_m (table_col_id,table_id,col_name,col_desc,data_type) VALUES (10026,1,'phone_no','PHONE_NO','C');</v>
      </c>
    </row>
    <row r="28" spans="2:13" x14ac:dyDescent="0.25">
      <c r="B28" s="6" t="s">
        <v>201</v>
      </c>
      <c r="D28" t="str">
        <f t="shared" si="0"/>
        <v>public static final int C_CORE_BRANCH__COL__MOBILE_NO=    10027;</v>
      </c>
      <c r="E28" t="str">
        <f t="shared" si="1"/>
        <v>MOBILE_NO</v>
      </c>
      <c r="F28">
        <v>27</v>
      </c>
      <c r="G28" t="str">
        <f t="shared" si="2"/>
        <v>10027</v>
      </c>
      <c r="H28">
        <v>1</v>
      </c>
      <c r="I28" t="s">
        <v>541</v>
      </c>
      <c r="J28" t="s">
        <v>542</v>
      </c>
      <c r="K28" t="s">
        <v>478</v>
      </c>
      <c r="M28" t="str">
        <f t="shared" si="3"/>
        <v>INSERT INTO s_tab_cols_m (table_col_id,table_id,col_name,col_desc,data_type) VALUES (10027,1,'mobile_no','MOBILE_NO','C');</v>
      </c>
    </row>
    <row r="29" spans="2:13" x14ac:dyDescent="0.25">
      <c r="B29" s="6" t="s">
        <v>204</v>
      </c>
      <c r="D29" t="str">
        <f t="shared" si="0"/>
        <v>public static final int C_CORE_BRANCH__COL__EMAIL=    10028;</v>
      </c>
      <c r="E29" t="str">
        <f t="shared" si="1"/>
        <v>EMAIL</v>
      </c>
      <c r="F29">
        <v>28</v>
      </c>
      <c r="G29" t="str">
        <f t="shared" si="2"/>
        <v>10028</v>
      </c>
      <c r="H29">
        <v>1</v>
      </c>
      <c r="I29" t="s">
        <v>543</v>
      </c>
      <c r="J29" t="s">
        <v>544</v>
      </c>
      <c r="K29" t="s">
        <v>478</v>
      </c>
      <c r="M29" t="str">
        <f t="shared" si="3"/>
        <v>INSERT INTO s_tab_cols_m (table_col_id,table_id,col_name,col_desc,data_type) VALUES (10028,1,'email','EMAIL','C');</v>
      </c>
    </row>
    <row r="30" spans="2:13" x14ac:dyDescent="0.25">
      <c r="B30" s="6" t="s">
        <v>207</v>
      </c>
      <c r="D30" t="str">
        <f t="shared" si="0"/>
        <v>public static final int C_CORE_BRANCH__COL__CBR_STATUS=    10029;</v>
      </c>
      <c r="E30" t="str">
        <f t="shared" si="1"/>
        <v>CBR_STATUS</v>
      </c>
      <c r="F30">
        <v>29</v>
      </c>
      <c r="G30" t="str">
        <f t="shared" si="2"/>
        <v>10029</v>
      </c>
      <c r="H30">
        <v>1</v>
      </c>
      <c r="I30" t="s">
        <v>545</v>
      </c>
      <c r="J30" t="s">
        <v>546</v>
      </c>
      <c r="K30" t="s">
        <v>478</v>
      </c>
      <c r="M30" t="str">
        <f t="shared" si="3"/>
        <v>INSERT INTO s_tab_cols_m (table_col_id,table_id,col_name,col_desc,data_type) VALUES (10029,1,'cbr_status','CBR_STATUS','C');</v>
      </c>
    </row>
    <row r="31" spans="2:13" x14ac:dyDescent="0.25">
      <c r="B31" s="6" t="s">
        <v>210</v>
      </c>
      <c r="D31" t="str">
        <f t="shared" si="0"/>
        <v>public static final int C_CORE_BRANCH__COL__CR_BY=    10030;</v>
      </c>
      <c r="E31" t="str">
        <f t="shared" si="1"/>
        <v>CR_BY</v>
      </c>
      <c r="F31">
        <v>30</v>
      </c>
      <c r="G31" t="str">
        <f t="shared" si="2"/>
        <v>10030</v>
      </c>
      <c r="H31">
        <v>1</v>
      </c>
      <c r="I31" t="s">
        <v>547</v>
      </c>
      <c r="J31" t="s">
        <v>548</v>
      </c>
      <c r="K31" t="s">
        <v>477</v>
      </c>
      <c r="M31" t="str">
        <f t="shared" si="3"/>
        <v>INSERT INTO s_tab_cols_m (table_col_id,table_id,col_name,col_desc,data_type) VALUES (10030,1,'cr_by','CR_BY','N');</v>
      </c>
    </row>
    <row r="32" spans="2:13" x14ac:dyDescent="0.25">
      <c r="B32" s="6" t="s">
        <v>213</v>
      </c>
      <c r="D32" t="str">
        <f t="shared" si="0"/>
        <v>public static final int C_CORE_BRANCH__COL__CR_DT=    10031;</v>
      </c>
      <c r="E32" t="str">
        <f t="shared" si="1"/>
        <v>CR_DT</v>
      </c>
      <c r="F32">
        <v>31</v>
      </c>
      <c r="G32" t="str">
        <f t="shared" si="2"/>
        <v>10031</v>
      </c>
      <c r="H32">
        <v>1</v>
      </c>
      <c r="I32" t="s">
        <v>549</v>
      </c>
      <c r="J32" t="s">
        <v>550</v>
      </c>
      <c r="K32" t="s">
        <v>489</v>
      </c>
      <c r="M32" t="str">
        <f t="shared" si="3"/>
        <v>INSERT INTO s_tab_cols_m (table_col_id,table_id,col_name,col_desc,data_type) VALUES (10031,1,'cr_dt','CR_DT','T');</v>
      </c>
    </row>
    <row r="33" spans="2:13" x14ac:dyDescent="0.25">
      <c r="B33" s="6" t="s">
        <v>216</v>
      </c>
      <c r="D33" t="str">
        <f t="shared" si="0"/>
        <v>public static final int C_CORE_BRANCH__COL__UPD_BY=    10032;</v>
      </c>
      <c r="E33" t="str">
        <f t="shared" si="1"/>
        <v>UPD_BY</v>
      </c>
      <c r="F33">
        <v>32</v>
      </c>
      <c r="G33" t="str">
        <f t="shared" si="2"/>
        <v>10032</v>
      </c>
      <c r="H33">
        <v>1</v>
      </c>
      <c r="I33" t="s">
        <v>551</v>
      </c>
      <c r="J33" t="s">
        <v>552</v>
      </c>
      <c r="K33" t="s">
        <v>477</v>
      </c>
      <c r="M33" t="str">
        <f t="shared" si="3"/>
        <v>INSERT INTO s_tab_cols_m (table_col_id,table_id,col_name,col_desc,data_type) VALUES (10032,1,'upd_by','UPD_BY','N');</v>
      </c>
    </row>
    <row r="34" spans="2:13" x14ac:dyDescent="0.25">
      <c r="B34" s="6" t="s">
        <v>219</v>
      </c>
      <c r="D34" t="str">
        <f t="shared" si="0"/>
        <v>public static final int C_CORE_BRANCH__COL__UPD_DT=    10033;</v>
      </c>
      <c r="E34" t="str">
        <f t="shared" ref="E34:E63" si="4">UPPER(I34)</f>
        <v>UPD_DT</v>
      </c>
      <c r="F34">
        <v>33</v>
      </c>
      <c r="G34" t="str">
        <f t="shared" si="2"/>
        <v>10033</v>
      </c>
      <c r="H34">
        <v>1</v>
      </c>
      <c r="I34" t="s">
        <v>553</v>
      </c>
      <c r="J34" t="s">
        <v>554</v>
      </c>
      <c r="K34" t="s">
        <v>489</v>
      </c>
      <c r="M34" t="str">
        <f t="shared" si="3"/>
        <v>INSERT INTO s_tab_cols_m (table_col_id,table_id,col_name,col_desc,data_type) VALUES (10033,1,'upd_dt','UPD_DT','T');</v>
      </c>
    </row>
    <row r="35" spans="2:13" x14ac:dyDescent="0.25">
      <c r="B35" s="6" t="s">
        <v>222</v>
      </c>
      <c r="D35" t="str">
        <f t="shared" si="0"/>
        <v>public static final int C_CORE_BRANCH__COL__AUTH_BY=    10034;</v>
      </c>
      <c r="E35" t="str">
        <f t="shared" si="4"/>
        <v>AUTH_BY</v>
      </c>
      <c r="F35">
        <v>34</v>
      </c>
      <c r="G35" t="str">
        <f t="shared" si="2"/>
        <v>10034</v>
      </c>
      <c r="H35">
        <v>1</v>
      </c>
      <c r="I35" t="s">
        <v>555</v>
      </c>
      <c r="J35" t="s">
        <v>556</v>
      </c>
      <c r="K35" t="s">
        <v>477</v>
      </c>
      <c r="M35" t="str">
        <f t="shared" si="3"/>
        <v>INSERT INTO s_tab_cols_m (table_col_id,table_id,col_name,col_desc,data_type) VALUES (10034,1,'auth_by','AUTH_BY','N');</v>
      </c>
    </row>
    <row r="36" spans="2:13" x14ac:dyDescent="0.25">
      <c r="B36" s="6" t="s">
        <v>225</v>
      </c>
      <c r="D36" t="str">
        <f t="shared" si="0"/>
        <v>public static final int C_CORE_BRANCH__COL__AUTH_DT=    10035;</v>
      </c>
      <c r="E36" t="str">
        <f t="shared" si="4"/>
        <v>AUTH_DT</v>
      </c>
      <c r="F36">
        <v>35</v>
      </c>
      <c r="G36" t="str">
        <f t="shared" si="2"/>
        <v>10035</v>
      </c>
      <c r="H36">
        <v>1</v>
      </c>
      <c r="I36" t="s">
        <v>557</v>
      </c>
      <c r="J36" t="s">
        <v>558</v>
      </c>
      <c r="K36" t="s">
        <v>489</v>
      </c>
      <c r="M36" t="str">
        <f t="shared" si="3"/>
        <v>INSERT INTO s_tab_cols_m (table_col_id,table_id,col_name,col_desc,data_type) VALUES (10035,1,'auth_dt','AUTH_DT','T');</v>
      </c>
    </row>
    <row r="37" spans="2:13" x14ac:dyDescent="0.25">
      <c r="B37" s="6" t="s">
        <v>228</v>
      </c>
      <c r="D37" t="str">
        <f t="shared" si="0"/>
        <v>public static final int C_CORE_BRANCH__COL__CN_ID=    10036;</v>
      </c>
      <c r="E37" t="str">
        <f t="shared" si="4"/>
        <v>CN_ID</v>
      </c>
      <c r="F37">
        <v>36</v>
      </c>
      <c r="G37" t="str">
        <f t="shared" si="2"/>
        <v>10036</v>
      </c>
      <c r="H37">
        <v>1</v>
      </c>
      <c r="I37" t="s">
        <v>559</v>
      </c>
      <c r="J37" t="s">
        <v>560</v>
      </c>
      <c r="K37" t="s">
        <v>477</v>
      </c>
      <c r="M37" t="str">
        <f t="shared" si="3"/>
        <v>INSERT INTO s_tab_cols_m (table_col_id,table_id,col_name,col_desc,data_type) VALUES (10036,1,'cn_id','CN_ID','N');</v>
      </c>
    </row>
    <row r="38" spans="2:13" x14ac:dyDescent="0.25">
      <c r="D38" t="str">
        <f t="shared" si="0"/>
        <v>public static final int C_CORE_BRANCH__COL__OPENING_DATE=    10037;</v>
      </c>
      <c r="E38" t="str">
        <f t="shared" si="4"/>
        <v>OPENING_DATE</v>
      </c>
      <c r="F38">
        <v>37</v>
      </c>
      <c r="G38" t="str">
        <f t="shared" si="2"/>
        <v>10037</v>
      </c>
      <c r="H38">
        <v>1</v>
      </c>
      <c r="I38" t="s">
        <v>561</v>
      </c>
      <c r="J38" t="s">
        <v>562</v>
      </c>
      <c r="K38" t="s">
        <v>482</v>
      </c>
      <c r="M38" t="str">
        <f t="shared" si="3"/>
        <v>INSERT INTO s_tab_cols_m (table_col_id,table_id,col_name,col_desc,data_type) VALUES (10037,1,'opening_date','OPENING_DATE','D');</v>
      </c>
    </row>
    <row r="39" spans="2:13" x14ac:dyDescent="0.25">
      <c r="D39" t="str">
        <f t="shared" si="0"/>
        <v>public static final int C_CORE_BRANCH__COL__PHONE_CODE=    10038;</v>
      </c>
      <c r="E39" t="str">
        <f t="shared" si="4"/>
        <v>PHONE_CODE</v>
      </c>
      <c r="F39">
        <v>38</v>
      </c>
      <c r="G39" t="str">
        <f t="shared" si="2"/>
        <v>10038</v>
      </c>
      <c r="H39">
        <v>1</v>
      </c>
      <c r="I39" t="s">
        <v>563</v>
      </c>
      <c r="J39" t="s">
        <v>564</v>
      </c>
      <c r="K39" t="s">
        <v>477</v>
      </c>
      <c r="M39" t="str">
        <f t="shared" si="3"/>
        <v>INSERT INTO s_tab_cols_m (table_col_id,table_id,col_name,col_desc,data_type) VALUES (10038,1,'phone_code','PHONE_CODE','N');</v>
      </c>
    </row>
    <row r="40" spans="2:13" x14ac:dyDescent="0.25">
      <c r="D40" t="str">
        <f t="shared" si="0"/>
        <v>public static final int C_CORE_BRANCH__COL__MOBILE_CODE=    10039;</v>
      </c>
      <c r="E40" t="str">
        <f t="shared" si="4"/>
        <v>MOBILE_CODE</v>
      </c>
      <c r="F40">
        <v>39</v>
      </c>
      <c r="G40" t="str">
        <f t="shared" si="2"/>
        <v>10039</v>
      </c>
      <c r="H40">
        <v>1</v>
      </c>
      <c r="I40" t="s">
        <v>565</v>
      </c>
      <c r="J40" t="s">
        <v>566</v>
      </c>
      <c r="K40" t="s">
        <v>477</v>
      </c>
      <c r="M40" t="str">
        <f t="shared" si="3"/>
        <v>INSERT INTO s_tab_cols_m (table_col_id,table_id,col_name,col_desc,data_type) VALUES (10039,1,'mobile_code','MOBILE_CODE','N');</v>
      </c>
    </row>
    <row r="41" spans="2:13" x14ac:dyDescent="0.25">
      <c r="D41" t="str">
        <f t="shared" si="0"/>
        <v>public static final int C_CORE_BRANCH__COL__FAX_CODE=    10040;</v>
      </c>
      <c r="E41" t="str">
        <f t="shared" si="4"/>
        <v>FAX_CODE</v>
      </c>
      <c r="F41">
        <v>40</v>
      </c>
      <c r="G41" t="str">
        <f t="shared" si="2"/>
        <v>10040</v>
      </c>
      <c r="H41">
        <v>1</v>
      </c>
      <c r="I41" t="s">
        <v>567</v>
      </c>
      <c r="J41" t="s">
        <v>568</v>
      </c>
      <c r="K41" t="s">
        <v>477</v>
      </c>
      <c r="M41" t="str">
        <f t="shared" si="3"/>
        <v>INSERT INTO s_tab_cols_m (table_col_id,table_id,col_name,col_desc,data_type) VALUES (10040,1,'fax_code','FAX_CODE','N');</v>
      </c>
    </row>
    <row r="42" spans="2:13" x14ac:dyDescent="0.25">
      <c r="D42" t="str">
        <f t="shared" si="0"/>
        <v>public static final int C_CORE_BRANCH__COL__FAX_NO=    10041;</v>
      </c>
      <c r="E42" t="str">
        <f t="shared" si="4"/>
        <v>FAX_NO</v>
      </c>
      <c r="F42">
        <v>41</v>
      </c>
      <c r="G42" t="str">
        <f t="shared" si="2"/>
        <v>10041</v>
      </c>
      <c r="H42">
        <v>1</v>
      </c>
      <c r="I42" t="s">
        <v>569</v>
      </c>
      <c r="J42" t="s">
        <v>570</v>
      </c>
      <c r="K42" t="s">
        <v>477</v>
      </c>
      <c r="M42" t="str">
        <f t="shared" si="3"/>
        <v>INSERT INTO s_tab_cols_m (table_col_id,table_id,col_name,col_desc,data_type) VALUES (10041,1,'fax_no','FAX_NO','N');</v>
      </c>
    </row>
    <row r="43" spans="2:13" x14ac:dyDescent="0.25">
      <c r="D43" t="str">
        <f t="shared" si="0"/>
        <v>public static final int C_CORE_BRANCH__COL__CITY_PIN=    10042;</v>
      </c>
      <c r="E43" t="str">
        <f t="shared" si="4"/>
        <v>CITY_PIN</v>
      </c>
      <c r="F43">
        <v>42</v>
      </c>
      <c r="G43" t="str">
        <f t="shared" si="2"/>
        <v>10042</v>
      </c>
      <c r="H43">
        <v>1</v>
      </c>
      <c r="I43" t="s">
        <v>571</v>
      </c>
      <c r="J43" t="s">
        <v>572</v>
      </c>
      <c r="K43" t="s">
        <v>477</v>
      </c>
      <c r="M43" t="str">
        <f t="shared" si="3"/>
        <v>INSERT INTO s_tab_cols_m (table_col_id,table_id,col_name,col_desc,data_type) VALUES (10042,1,'city_pin','CITY_PIN','N');</v>
      </c>
    </row>
    <row r="44" spans="2:13" x14ac:dyDescent="0.25">
      <c r="D44" t="str">
        <f t="shared" si="0"/>
        <v>public static final int C_CORE_BRANCH__COL__IT_TAN=    10043;</v>
      </c>
      <c r="E44" t="str">
        <f t="shared" si="4"/>
        <v>IT_TAN</v>
      </c>
      <c r="F44">
        <v>43</v>
      </c>
      <c r="G44" t="str">
        <f t="shared" si="2"/>
        <v>10043</v>
      </c>
      <c r="H44">
        <v>1</v>
      </c>
      <c r="I44" t="s">
        <v>573</v>
      </c>
      <c r="J44" t="s">
        <v>574</v>
      </c>
      <c r="K44" t="s">
        <v>478</v>
      </c>
      <c r="M44" t="str">
        <f t="shared" si="3"/>
        <v>INSERT INTO s_tab_cols_m (table_col_id,table_id,col_name,col_desc,data_type) VALUES (10043,1,'it_tan','IT_TAN','C');</v>
      </c>
    </row>
    <row r="45" spans="2:13" x14ac:dyDescent="0.25">
      <c r="B45" s="6" t="s">
        <v>230</v>
      </c>
      <c r="E45" t="str">
        <f t="shared" si="4"/>
        <v/>
      </c>
    </row>
    <row r="46" spans="2:13" x14ac:dyDescent="0.25">
      <c r="B46" s="6" t="s">
        <v>233</v>
      </c>
      <c r="C46" s="18" t="s">
        <v>127</v>
      </c>
      <c r="D46" t="str">
        <f t="shared" ref="D46:D63" si="5">CONCATENATE("public static final int C_CORE_GL__COL__",E46,"=    ",G46,";")</f>
        <v>public static final int C_CORE_GL__COL__GL_ID=    20001;</v>
      </c>
      <c r="E46" t="str">
        <f t="shared" si="4"/>
        <v>GL_ID</v>
      </c>
      <c r="F46">
        <v>1</v>
      </c>
      <c r="G46" t="str">
        <f t="shared" ref="G46:G63" si="6">CONCATENATE(H46,REPT("0",4-LEN(F46)),F46)</f>
        <v>20001</v>
      </c>
      <c r="H46">
        <v>2</v>
      </c>
      <c r="I46" t="s">
        <v>575</v>
      </c>
      <c r="J46" t="s">
        <v>576</v>
      </c>
      <c r="K46" t="s">
        <v>477</v>
      </c>
      <c r="M46" t="str">
        <f t="shared" ref="M46:M63" si="7">CONCATENATE("INSERT INTO s_tab_cols_m (table_col_id,table_id,col_name,col_desc,data_type) VALUES (",G46&amp;","&amp;H46&amp;",'"&amp;I46&amp;"','"&amp;J46&amp;"','"&amp;K46&amp;"');")</f>
        <v>INSERT INTO s_tab_cols_m (table_col_id,table_id,col_name,col_desc,data_type) VALUES (20001,2,'gl_id','GL_ID','N');</v>
      </c>
    </row>
    <row r="47" spans="2:13" x14ac:dyDescent="0.25">
      <c r="B47" s="6" t="s">
        <v>236</v>
      </c>
      <c r="D47" t="str">
        <f t="shared" si="5"/>
        <v>public static final int C_CORE_GL__COL__GL_NAME=    20002;</v>
      </c>
      <c r="E47" t="str">
        <f t="shared" si="4"/>
        <v>GL_NAME</v>
      </c>
      <c r="F47">
        <v>2</v>
      </c>
      <c r="G47" t="str">
        <f t="shared" si="6"/>
        <v>20002</v>
      </c>
      <c r="H47">
        <v>2</v>
      </c>
      <c r="I47" t="s">
        <v>577</v>
      </c>
      <c r="J47" t="s">
        <v>578</v>
      </c>
      <c r="K47" t="s">
        <v>478</v>
      </c>
      <c r="M47" t="str">
        <f t="shared" si="7"/>
        <v>INSERT INTO s_tab_cols_m (table_col_id,table_id,col_name,col_desc,data_type) VALUES (20002,2,'gl_name','GL_NAME','C');</v>
      </c>
    </row>
    <row r="48" spans="2:13" x14ac:dyDescent="0.25">
      <c r="B48" s="6" t="s">
        <v>239</v>
      </c>
      <c r="D48" t="str">
        <f t="shared" si="5"/>
        <v>public static final int C_CORE_GL__COL__GL_EXTERNAL_CODE=    20003;</v>
      </c>
      <c r="E48" t="str">
        <f t="shared" si="4"/>
        <v>GL_EXTERNAL_CODE</v>
      </c>
      <c r="F48">
        <v>3</v>
      </c>
      <c r="G48" t="str">
        <f t="shared" si="6"/>
        <v>20003</v>
      </c>
      <c r="H48">
        <v>2</v>
      </c>
      <c r="I48" t="s">
        <v>579</v>
      </c>
      <c r="J48" t="s">
        <v>580</v>
      </c>
      <c r="K48" t="s">
        <v>478</v>
      </c>
      <c r="M48" t="str">
        <f t="shared" si="7"/>
        <v>INSERT INTO s_tab_cols_m (table_col_id,table_id,col_name,col_desc,data_type) VALUES (20003,2,'gl_external_code','GL_EXTERNAL_CODE','C');</v>
      </c>
    </row>
    <row r="49" spans="2:13" x14ac:dyDescent="0.25">
      <c r="B49" s="6" t="s">
        <v>242</v>
      </c>
      <c r="D49" t="str">
        <f t="shared" si="5"/>
        <v>public static final int C_CORE_GL__COL__GL_GROUP_ID=    20004;</v>
      </c>
      <c r="E49" t="str">
        <f t="shared" si="4"/>
        <v>GL_GROUP_ID</v>
      </c>
      <c r="F49">
        <v>4</v>
      </c>
      <c r="G49" t="str">
        <f t="shared" si="6"/>
        <v>20004</v>
      </c>
      <c r="H49">
        <v>2</v>
      </c>
      <c r="I49" t="s">
        <v>581</v>
      </c>
      <c r="J49" t="s">
        <v>582</v>
      </c>
      <c r="K49" t="s">
        <v>477</v>
      </c>
      <c r="M49" t="str">
        <f t="shared" si="7"/>
        <v>INSERT INTO s_tab_cols_m (table_col_id,table_id,col_name,col_desc,data_type) VALUES (20004,2,'gl_group_id','GL_GROUP_ID','N');</v>
      </c>
    </row>
    <row r="50" spans="2:13" x14ac:dyDescent="0.25">
      <c r="B50" s="6" t="s">
        <v>245</v>
      </c>
      <c r="D50" t="str">
        <f t="shared" si="5"/>
        <v>public static final int C_CORE_GL__COL__IS_BOTH_SIDE=    20005;</v>
      </c>
      <c r="E50" t="str">
        <f t="shared" si="4"/>
        <v>IS_BOTH_SIDE</v>
      </c>
      <c r="F50">
        <v>5</v>
      </c>
      <c r="G50" t="str">
        <f t="shared" si="6"/>
        <v>20005</v>
      </c>
      <c r="H50">
        <v>2</v>
      </c>
      <c r="I50" t="s">
        <v>583</v>
      </c>
      <c r="J50" t="s">
        <v>584</v>
      </c>
      <c r="K50" t="s">
        <v>477</v>
      </c>
      <c r="M50" t="str">
        <f t="shared" si="7"/>
        <v>INSERT INTO s_tab_cols_m (table_col_id,table_id,col_name,col_desc,data_type) VALUES (20005,2,'is_both_side','IS_BOTH_SIDE','N');</v>
      </c>
    </row>
    <row r="51" spans="2:13" x14ac:dyDescent="0.25">
      <c r="B51" s="6" t="s">
        <v>248</v>
      </c>
      <c r="D51" t="str">
        <f t="shared" si="5"/>
        <v>public static final int C_CORE_GL__COL__CONTRA_GL_GROUP_ID=    20006;</v>
      </c>
      <c r="E51" t="str">
        <f t="shared" si="4"/>
        <v>CONTRA_GL_GROUP_ID</v>
      </c>
      <c r="F51">
        <v>6</v>
      </c>
      <c r="G51" t="str">
        <f t="shared" si="6"/>
        <v>20006</v>
      </c>
      <c r="H51">
        <v>2</v>
      </c>
      <c r="I51" t="s">
        <v>585</v>
      </c>
      <c r="J51" t="s">
        <v>586</v>
      </c>
      <c r="K51" t="s">
        <v>477</v>
      </c>
      <c r="M51" t="str">
        <f t="shared" si="7"/>
        <v>INSERT INTO s_tab_cols_m (table_col_id,table_id,col_name,col_desc,data_type) VALUES (20006,2,'contra_gl_group_id','CONTRA_GL_GROUP_ID','N');</v>
      </c>
    </row>
    <row r="52" spans="2:13" x14ac:dyDescent="0.25">
      <c r="B52" s="6" t="s">
        <v>251</v>
      </c>
      <c r="D52" t="str">
        <f t="shared" si="5"/>
        <v>public static final int C_CORE_GL__COL__OPENING_DATE=    20007;</v>
      </c>
      <c r="E52" t="str">
        <f t="shared" si="4"/>
        <v>OPENING_DATE</v>
      </c>
      <c r="F52">
        <v>7</v>
      </c>
      <c r="G52" t="str">
        <f t="shared" si="6"/>
        <v>20007</v>
      </c>
      <c r="H52">
        <v>2</v>
      </c>
      <c r="I52" t="s">
        <v>561</v>
      </c>
      <c r="J52" t="s">
        <v>562</v>
      </c>
      <c r="K52" t="s">
        <v>482</v>
      </c>
      <c r="M52" t="str">
        <f t="shared" si="7"/>
        <v>INSERT INTO s_tab_cols_m (table_col_id,table_id,col_name,col_desc,data_type) VALUES (20007,2,'opening_date','OPENING_DATE','D');</v>
      </c>
    </row>
    <row r="53" spans="2:13" x14ac:dyDescent="0.25">
      <c r="B53" s="6" t="s">
        <v>254</v>
      </c>
      <c r="D53" t="str">
        <f t="shared" si="5"/>
        <v>public static final int C_CORE_GL__COL__CLOSING_DATE=    20008;</v>
      </c>
      <c r="E53" t="str">
        <f t="shared" si="4"/>
        <v>CLOSING_DATE</v>
      </c>
      <c r="F53">
        <v>8</v>
      </c>
      <c r="G53" t="str">
        <f t="shared" si="6"/>
        <v>20008</v>
      </c>
      <c r="H53">
        <v>2</v>
      </c>
      <c r="I53" t="s">
        <v>587</v>
      </c>
      <c r="J53" t="s">
        <v>588</v>
      </c>
      <c r="K53" t="s">
        <v>482</v>
      </c>
      <c r="M53" t="str">
        <f t="shared" si="7"/>
        <v>INSERT INTO s_tab_cols_m (table_col_id,table_id,col_name,col_desc,data_type) VALUES (20008,2,'closing_date','CLOSING_DATE','D');</v>
      </c>
    </row>
    <row r="54" spans="2:13" x14ac:dyDescent="0.25">
      <c r="B54" s="6" t="s">
        <v>257</v>
      </c>
      <c r="D54" t="str">
        <f t="shared" si="5"/>
        <v>public static final int C_CORE_GL__COL__GL_STATUS=    20009;</v>
      </c>
      <c r="E54" t="str">
        <f t="shared" si="4"/>
        <v>GL_STATUS</v>
      </c>
      <c r="F54">
        <v>9</v>
      </c>
      <c r="G54" t="str">
        <f t="shared" si="6"/>
        <v>20009</v>
      </c>
      <c r="H54">
        <v>2</v>
      </c>
      <c r="I54" t="s">
        <v>589</v>
      </c>
      <c r="J54" t="s">
        <v>590</v>
      </c>
      <c r="K54" t="s">
        <v>478</v>
      </c>
      <c r="M54" t="str">
        <f t="shared" si="7"/>
        <v>INSERT INTO s_tab_cols_m (table_col_id,table_id,col_name,col_desc,data_type) VALUES (20009,2,'gl_status','GL_STATUS','C');</v>
      </c>
    </row>
    <row r="55" spans="2:13" x14ac:dyDescent="0.25">
      <c r="B55" s="6" t="s">
        <v>260</v>
      </c>
      <c r="D55" t="str">
        <f t="shared" si="5"/>
        <v>public static final int C_CORE_GL__COL__CR_BY=    20010;</v>
      </c>
      <c r="E55" t="str">
        <f t="shared" si="4"/>
        <v>CR_BY</v>
      </c>
      <c r="F55">
        <v>10</v>
      </c>
      <c r="G55" t="str">
        <f t="shared" si="6"/>
        <v>20010</v>
      </c>
      <c r="H55">
        <v>2</v>
      </c>
      <c r="I55" t="s">
        <v>547</v>
      </c>
      <c r="J55" t="s">
        <v>548</v>
      </c>
      <c r="K55" t="s">
        <v>477</v>
      </c>
      <c r="M55" t="str">
        <f t="shared" si="7"/>
        <v>INSERT INTO s_tab_cols_m (table_col_id,table_id,col_name,col_desc,data_type) VALUES (20010,2,'cr_by','CR_BY','N');</v>
      </c>
    </row>
    <row r="56" spans="2:13" x14ac:dyDescent="0.25">
      <c r="B56" s="6" t="s">
        <v>263</v>
      </c>
      <c r="D56" t="str">
        <f t="shared" si="5"/>
        <v>public static final int C_CORE_GL__COL__CR_DT=    20011;</v>
      </c>
      <c r="E56" t="str">
        <f t="shared" si="4"/>
        <v>CR_DT</v>
      </c>
      <c r="F56">
        <v>11</v>
      </c>
      <c r="G56" t="str">
        <f t="shared" si="6"/>
        <v>20011</v>
      </c>
      <c r="H56">
        <v>2</v>
      </c>
      <c r="I56" t="s">
        <v>549</v>
      </c>
      <c r="J56" t="s">
        <v>550</v>
      </c>
      <c r="K56" t="s">
        <v>489</v>
      </c>
      <c r="M56" t="str">
        <f t="shared" si="7"/>
        <v>INSERT INTO s_tab_cols_m (table_col_id,table_id,col_name,col_desc,data_type) VALUES (20011,2,'cr_dt','CR_DT','T');</v>
      </c>
    </row>
    <row r="57" spans="2:13" x14ac:dyDescent="0.25">
      <c r="B57" s="6" t="s">
        <v>266</v>
      </c>
      <c r="D57" t="str">
        <f t="shared" si="5"/>
        <v>public static final int C_CORE_GL__COL__UPD_BY=    20012;</v>
      </c>
      <c r="E57" t="str">
        <f t="shared" si="4"/>
        <v>UPD_BY</v>
      </c>
      <c r="F57">
        <v>12</v>
      </c>
      <c r="G57" t="str">
        <f t="shared" si="6"/>
        <v>20012</v>
      </c>
      <c r="H57">
        <v>2</v>
      </c>
      <c r="I57" t="s">
        <v>551</v>
      </c>
      <c r="J57" t="s">
        <v>552</v>
      </c>
      <c r="K57" t="s">
        <v>477</v>
      </c>
      <c r="M57" t="str">
        <f t="shared" si="7"/>
        <v>INSERT INTO s_tab_cols_m (table_col_id,table_id,col_name,col_desc,data_type) VALUES (20012,2,'upd_by','UPD_BY','N');</v>
      </c>
    </row>
    <row r="58" spans="2:13" x14ac:dyDescent="0.25">
      <c r="B58" s="6" t="s">
        <v>269</v>
      </c>
      <c r="D58" t="str">
        <f t="shared" si="5"/>
        <v>public static final int C_CORE_GL__COL__UPD_DT=    20013;</v>
      </c>
      <c r="E58" t="str">
        <f t="shared" si="4"/>
        <v>UPD_DT</v>
      </c>
      <c r="F58">
        <v>13</v>
      </c>
      <c r="G58" t="str">
        <f t="shared" si="6"/>
        <v>20013</v>
      </c>
      <c r="H58">
        <v>2</v>
      </c>
      <c r="I58" t="s">
        <v>553</v>
      </c>
      <c r="J58" t="s">
        <v>554</v>
      </c>
      <c r="K58" t="s">
        <v>489</v>
      </c>
      <c r="M58" t="str">
        <f t="shared" si="7"/>
        <v>INSERT INTO s_tab_cols_m (table_col_id,table_id,col_name,col_desc,data_type) VALUES (20013,2,'upd_dt','UPD_DT','T');</v>
      </c>
    </row>
    <row r="59" spans="2:13" x14ac:dyDescent="0.25">
      <c r="B59" s="6" t="s">
        <v>272</v>
      </c>
      <c r="D59" t="str">
        <f t="shared" si="5"/>
        <v>public static final int C_CORE_GL__COL__AUTH_BY=    20014;</v>
      </c>
      <c r="E59" t="str">
        <f t="shared" si="4"/>
        <v>AUTH_BY</v>
      </c>
      <c r="F59">
        <v>14</v>
      </c>
      <c r="G59" t="str">
        <f t="shared" si="6"/>
        <v>20014</v>
      </c>
      <c r="H59">
        <v>2</v>
      </c>
      <c r="I59" t="s">
        <v>555</v>
      </c>
      <c r="J59" t="s">
        <v>556</v>
      </c>
      <c r="K59" t="s">
        <v>477</v>
      </c>
      <c r="M59" t="str">
        <f t="shared" si="7"/>
        <v>INSERT INTO s_tab_cols_m (table_col_id,table_id,col_name,col_desc,data_type) VALUES (20014,2,'auth_by','AUTH_BY','N');</v>
      </c>
    </row>
    <row r="60" spans="2:13" x14ac:dyDescent="0.25">
      <c r="B60" s="6" t="s">
        <v>275</v>
      </c>
      <c r="D60" t="str">
        <f t="shared" si="5"/>
        <v>public static final int C_CORE_GL__COL__AUTH_DT=    20015;</v>
      </c>
      <c r="E60" t="str">
        <f t="shared" si="4"/>
        <v>AUTH_DT</v>
      </c>
      <c r="F60">
        <v>15</v>
      </c>
      <c r="G60" t="str">
        <f t="shared" si="6"/>
        <v>20015</v>
      </c>
      <c r="H60">
        <v>2</v>
      </c>
      <c r="I60" t="s">
        <v>557</v>
      </c>
      <c r="J60" t="s">
        <v>558</v>
      </c>
      <c r="K60" t="s">
        <v>489</v>
      </c>
      <c r="M60" t="str">
        <f t="shared" si="7"/>
        <v>INSERT INTO s_tab_cols_m (table_col_id,table_id,col_name,col_desc,data_type) VALUES (20015,2,'auth_dt','AUTH_DT','T');</v>
      </c>
    </row>
    <row r="61" spans="2:13" x14ac:dyDescent="0.25">
      <c r="B61" s="10" t="s">
        <v>278</v>
      </c>
      <c r="D61" t="str">
        <f t="shared" si="5"/>
        <v>public static final int C_CORE_GL__COL__CN_ID=    20016;</v>
      </c>
      <c r="E61" t="str">
        <f t="shared" si="4"/>
        <v>CN_ID</v>
      </c>
      <c r="F61">
        <v>16</v>
      </c>
      <c r="G61" t="str">
        <f t="shared" si="6"/>
        <v>20016</v>
      </c>
      <c r="H61">
        <v>2</v>
      </c>
      <c r="I61" t="s">
        <v>559</v>
      </c>
      <c r="J61" t="s">
        <v>560</v>
      </c>
      <c r="K61" t="s">
        <v>477</v>
      </c>
      <c r="M61" t="str">
        <f t="shared" si="7"/>
        <v>INSERT INTO s_tab_cols_m (table_col_id,table_id,col_name,col_desc,data_type) VALUES (20016,2,'cn_id','CN_ID','N');</v>
      </c>
    </row>
    <row r="62" spans="2:13" x14ac:dyDescent="0.25">
      <c r="B62" s="10"/>
      <c r="D62" t="str">
        <f t="shared" si="5"/>
        <v>public static final int C_CORE_GL__COL__GL_NO=    20017;</v>
      </c>
      <c r="E62" t="str">
        <f t="shared" si="4"/>
        <v>GL_NO</v>
      </c>
      <c r="F62">
        <v>17</v>
      </c>
      <c r="G62" t="str">
        <f t="shared" si="6"/>
        <v>20017</v>
      </c>
      <c r="H62">
        <v>2</v>
      </c>
      <c r="I62" t="s">
        <v>591</v>
      </c>
      <c r="J62" t="s">
        <v>592</v>
      </c>
      <c r="K62" t="s">
        <v>477</v>
      </c>
      <c r="M62" t="str">
        <f t="shared" si="7"/>
        <v>INSERT INTO s_tab_cols_m (table_col_id,table_id,col_name,col_desc,data_type) VALUES (20017,2,'gl_no','GL_NO','N');</v>
      </c>
    </row>
    <row r="63" spans="2:13" x14ac:dyDescent="0.25">
      <c r="B63" s="10"/>
      <c r="D63" t="str">
        <f t="shared" si="5"/>
        <v>public static final int C_CORE_GL__COL__GROUP_ID=    20018;</v>
      </c>
      <c r="E63" t="str">
        <f t="shared" si="4"/>
        <v>GROUP_ID</v>
      </c>
      <c r="F63">
        <v>18</v>
      </c>
      <c r="G63" t="str">
        <f t="shared" si="6"/>
        <v>20018</v>
      </c>
      <c r="H63">
        <v>2</v>
      </c>
      <c r="I63" t="s">
        <v>593</v>
      </c>
      <c r="J63" t="s">
        <v>594</v>
      </c>
      <c r="K63" t="s">
        <v>477</v>
      </c>
      <c r="M63" t="str">
        <f t="shared" si="7"/>
        <v>INSERT INTO s_tab_cols_m (table_col_id,table_id,col_name,col_desc,data_type) VALUES (20018,2,'group_id','GROUP_ID','N');</v>
      </c>
    </row>
    <row r="64" spans="2:13" x14ac:dyDescent="0.25">
      <c r="B64" s="10"/>
    </row>
    <row r="65" spans="2:13" x14ac:dyDescent="0.25">
      <c r="B65" s="10"/>
    </row>
    <row r="66" spans="2:13" x14ac:dyDescent="0.25">
      <c r="B66" s="6" t="s">
        <v>281</v>
      </c>
      <c r="E66" t="str">
        <f t="shared" ref="E66:E97" si="8">UPPER(I66)</f>
        <v/>
      </c>
    </row>
    <row r="67" spans="2:13" x14ac:dyDescent="0.25">
      <c r="B67" s="6" t="s">
        <v>284</v>
      </c>
      <c r="C67" s="18" t="s">
        <v>129</v>
      </c>
      <c r="D67" t="str">
        <f t="shared" ref="D67:D98" si="9">CONCATENATE("public static final int C_CUSTOMER__COL__",E67,"=    ",G67,";")</f>
        <v>public static final int C_CUSTOMER__COL__CUST_ID=    30001;</v>
      </c>
      <c r="E67" t="str">
        <f t="shared" si="8"/>
        <v>CUST_ID</v>
      </c>
      <c r="F67">
        <v>1</v>
      </c>
      <c r="G67" t="str">
        <f t="shared" ref="G67:G98" si="10">CONCATENATE(H67,REPT("0",4-LEN(F67)),F67)</f>
        <v>30001</v>
      </c>
      <c r="H67">
        <v>3</v>
      </c>
      <c r="I67" t="s">
        <v>595</v>
      </c>
      <c r="J67" t="s">
        <v>596</v>
      </c>
      <c r="K67" t="s">
        <v>477</v>
      </c>
      <c r="M67" t="str">
        <f t="shared" ref="M67:M98" si="11">CONCATENATE("INSERT INTO s_tab_cols_m (table_col_id,table_id,col_name,col_desc,data_type) VALUES (",G67&amp;","&amp;H67&amp;",'"&amp;I67&amp;"','"&amp;J67&amp;"','"&amp;K67&amp;"');")</f>
        <v>INSERT INTO s_tab_cols_m (table_col_id,table_id,col_name,col_desc,data_type) VALUES (30001,3,'cust_id','CUST_ID','N');</v>
      </c>
    </row>
    <row r="68" spans="2:13" x14ac:dyDescent="0.25">
      <c r="B68" s="6" t="s">
        <v>287</v>
      </c>
      <c r="D68" t="str">
        <f t="shared" si="9"/>
        <v>public static final int C_CUSTOMER__COL__GROUP_CUST_ID=    30002;</v>
      </c>
      <c r="E68" t="str">
        <f t="shared" si="8"/>
        <v>GROUP_CUST_ID</v>
      </c>
      <c r="F68">
        <v>2</v>
      </c>
      <c r="G68" t="str">
        <f t="shared" si="10"/>
        <v>30002</v>
      </c>
      <c r="H68">
        <v>3</v>
      </c>
      <c r="I68" t="s">
        <v>597</v>
      </c>
      <c r="J68" t="s">
        <v>598</v>
      </c>
      <c r="K68" t="s">
        <v>477</v>
      </c>
      <c r="M68" t="str">
        <f t="shared" si="11"/>
        <v>INSERT INTO s_tab_cols_m (table_col_id,table_id,col_name,col_desc,data_type) VALUES (30002,3,'group_cust_id','GROUP_CUST_ID','N');</v>
      </c>
    </row>
    <row r="69" spans="2:13" x14ac:dyDescent="0.25">
      <c r="B69" s="6" t="s">
        <v>290</v>
      </c>
      <c r="D69" t="str">
        <f t="shared" si="9"/>
        <v>public static final int C_CUSTOMER__COL__CUST_TYPE_ID=    30003;</v>
      </c>
      <c r="E69" t="str">
        <f t="shared" si="8"/>
        <v>CUST_TYPE_ID</v>
      </c>
      <c r="F69">
        <v>3</v>
      </c>
      <c r="G69" t="str">
        <f t="shared" si="10"/>
        <v>30003</v>
      </c>
      <c r="H69">
        <v>3</v>
      </c>
      <c r="I69" t="s">
        <v>599</v>
      </c>
      <c r="J69" t="s">
        <v>600</v>
      </c>
      <c r="K69" t="s">
        <v>477</v>
      </c>
      <c r="M69" t="str">
        <f t="shared" si="11"/>
        <v>INSERT INTO s_tab_cols_m (table_col_id,table_id,col_name,col_desc,data_type) VALUES (30003,3,'cust_type_id','CUST_TYPE_ID','N');</v>
      </c>
    </row>
    <row r="70" spans="2:13" x14ac:dyDescent="0.25">
      <c r="B70" s="6" t="s">
        <v>293</v>
      </c>
      <c r="D70" t="str">
        <f t="shared" si="9"/>
        <v>public static final int C_CUSTOMER__COL__CUST_SUB_TYPE_ID=    30004;</v>
      </c>
      <c r="E70" t="str">
        <f t="shared" si="8"/>
        <v>CUST_SUB_TYPE_ID</v>
      </c>
      <c r="F70">
        <v>4</v>
      </c>
      <c r="G70" t="str">
        <f t="shared" si="10"/>
        <v>30004</v>
      </c>
      <c r="H70">
        <v>3</v>
      </c>
      <c r="I70" t="s">
        <v>601</v>
      </c>
      <c r="J70" t="s">
        <v>602</v>
      </c>
      <c r="K70" t="s">
        <v>477</v>
      </c>
      <c r="M70" t="str">
        <f t="shared" si="11"/>
        <v>INSERT INTO s_tab_cols_m (table_col_id,table_id,col_name,col_desc,data_type) VALUES (30004,3,'cust_sub_type_id','CUST_SUB_TYPE_ID','N');</v>
      </c>
    </row>
    <row r="71" spans="2:13" x14ac:dyDescent="0.25">
      <c r="B71" s="6" t="s">
        <v>296</v>
      </c>
      <c r="D71" t="str">
        <f t="shared" si="9"/>
        <v>public static final int C_CUSTOMER__COL__CUST_HOME_CBR_ID=    30005;</v>
      </c>
      <c r="E71" t="str">
        <f t="shared" si="8"/>
        <v>CUST_HOME_CBR_ID</v>
      </c>
      <c r="F71">
        <v>5</v>
      </c>
      <c r="G71" t="str">
        <f t="shared" si="10"/>
        <v>30005</v>
      </c>
      <c r="H71">
        <v>3</v>
      </c>
      <c r="I71" t="s">
        <v>603</v>
      </c>
      <c r="J71" t="s">
        <v>604</v>
      </c>
      <c r="K71" t="s">
        <v>477</v>
      </c>
      <c r="M71" t="str">
        <f t="shared" si="11"/>
        <v>INSERT INTO s_tab_cols_m (table_col_id,table_id,col_name,col_desc,data_type) VALUES (30005,3,'cust_home_cbr_id','CUST_HOME_CBR_ID','N');</v>
      </c>
    </row>
    <row r="72" spans="2:13" x14ac:dyDescent="0.25">
      <c r="B72" s="6" t="s">
        <v>299</v>
      </c>
      <c r="D72" t="str">
        <f t="shared" si="9"/>
        <v>public static final int C_CUSTOMER__COL__CUST_SINCE_DATE=    30006;</v>
      </c>
      <c r="E72" t="str">
        <f t="shared" si="8"/>
        <v>CUST_SINCE_DATE</v>
      </c>
      <c r="F72">
        <v>6</v>
      </c>
      <c r="G72" t="str">
        <f t="shared" si="10"/>
        <v>30006</v>
      </c>
      <c r="H72">
        <v>3</v>
      </c>
      <c r="I72" t="s">
        <v>605</v>
      </c>
      <c r="J72" t="s">
        <v>606</v>
      </c>
      <c r="K72" t="s">
        <v>482</v>
      </c>
      <c r="M72" t="str">
        <f t="shared" si="11"/>
        <v>INSERT INTO s_tab_cols_m (table_col_id,table_id,col_name,col_desc,data_type) VALUES (30006,3,'cust_since_date','CUST_SINCE_DATE','D');</v>
      </c>
    </row>
    <row r="73" spans="2:13" x14ac:dyDescent="0.25">
      <c r="B73" s="6" t="s">
        <v>302</v>
      </c>
      <c r="D73" t="str">
        <f t="shared" si="9"/>
        <v>public static final int C_CUSTOMER__COL__CUST_TITLE=    30007;</v>
      </c>
      <c r="E73" t="str">
        <f t="shared" si="8"/>
        <v>CUST_TITLE</v>
      </c>
      <c r="F73">
        <v>7</v>
      </c>
      <c r="G73" t="str">
        <f t="shared" si="10"/>
        <v>30007</v>
      </c>
      <c r="H73">
        <v>3</v>
      </c>
      <c r="I73" t="s">
        <v>607</v>
      </c>
      <c r="J73" t="s">
        <v>608</v>
      </c>
      <c r="K73" t="s">
        <v>478</v>
      </c>
      <c r="M73" t="str">
        <f t="shared" si="11"/>
        <v>INSERT INTO s_tab_cols_m (table_col_id,table_id,col_name,col_desc,data_type) VALUES (30007,3,'cust_title','CUST_TITLE','C');</v>
      </c>
    </row>
    <row r="74" spans="2:13" x14ac:dyDescent="0.25">
      <c r="B74" s="6" t="s">
        <v>55</v>
      </c>
      <c r="D74" t="str">
        <f t="shared" si="9"/>
        <v>public static final int C_CUSTOMER__COL__CUST_NAME1=    30008;</v>
      </c>
      <c r="E74" t="str">
        <f t="shared" si="8"/>
        <v>CUST_NAME1</v>
      </c>
      <c r="F74">
        <v>8</v>
      </c>
      <c r="G74" t="str">
        <f t="shared" si="10"/>
        <v>30008</v>
      </c>
      <c r="H74">
        <v>3</v>
      </c>
      <c r="I74" t="s">
        <v>609</v>
      </c>
      <c r="J74" t="s">
        <v>610</v>
      </c>
      <c r="K74" t="s">
        <v>478</v>
      </c>
      <c r="M74" t="str">
        <f t="shared" si="11"/>
        <v>INSERT INTO s_tab_cols_m (table_col_id,table_id,col_name,col_desc,data_type) VALUES (30008,3,'cust_name1','CUST_NAME1','C');</v>
      </c>
    </row>
    <row r="75" spans="2:13" x14ac:dyDescent="0.25">
      <c r="B75" s="6" t="s">
        <v>307</v>
      </c>
      <c r="D75" t="str">
        <f t="shared" si="9"/>
        <v>public static final int C_CUSTOMER__COL__CUST_NAME2=    30009;</v>
      </c>
      <c r="E75" t="str">
        <f t="shared" si="8"/>
        <v>CUST_NAME2</v>
      </c>
      <c r="F75">
        <v>9</v>
      </c>
      <c r="G75" t="str">
        <f t="shared" si="10"/>
        <v>30009</v>
      </c>
      <c r="H75">
        <v>3</v>
      </c>
      <c r="I75" t="s">
        <v>611</v>
      </c>
      <c r="J75" t="s">
        <v>612</v>
      </c>
      <c r="K75" t="s">
        <v>478</v>
      </c>
      <c r="M75" t="str">
        <f t="shared" si="11"/>
        <v>INSERT INTO s_tab_cols_m (table_col_id,table_id,col_name,col_desc,data_type) VALUES (30009,3,'cust_name2','CUST_NAME2','C');</v>
      </c>
    </row>
    <row r="76" spans="2:13" x14ac:dyDescent="0.25">
      <c r="B76" s="6" t="s">
        <v>613</v>
      </c>
      <c r="D76" t="str">
        <f t="shared" si="9"/>
        <v>public static final int C_CUSTOMER__COL__CUST_NAME3=    30010;</v>
      </c>
      <c r="E76" t="str">
        <f t="shared" si="8"/>
        <v>CUST_NAME3</v>
      </c>
      <c r="F76">
        <v>10</v>
      </c>
      <c r="G76" t="str">
        <f t="shared" si="10"/>
        <v>30010</v>
      </c>
      <c r="H76">
        <v>3</v>
      </c>
      <c r="I76" t="s">
        <v>614</v>
      </c>
      <c r="J76" t="s">
        <v>615</v>
      </c>
      <c r="K76" t="s">
        <v>478</v>
      </c>
      <c r="M76" t="str">
        <f t="shared" si="11"/>
        <v>INSERT INTO s_tab_cols_m (table_col_id,table_id,col_name,col_desc,data_type) VALUES (30010,3,'cust_name3','CUST_NAME3','C');</v>
      </c>
    </row>
    <row r="77" spans="2:13" x14ac:dyDescent="0.25">
      <c r="B77" s="6" t="s">
        <v>313</v>
      </c>
      <c r="D77" t="str">
        <f t="shared" si="9"/>
        <v>public static final int C_CUSTOMER__COL__CUST_FULL_NAME=    30011;</v>
      </c>
      <c r="E77" t="str">
        <f t="shared" si="8"/>
        <v>CUST_FULL_NAME</v>
      </c>
      <c r="F77">
        <v>11</v>
      </c>
      <c r="G77" t="str">
        <f t="shared" si="10"/>
        <v>30011</v>
      </c>
      <c r="H77">
        <v>3</v>
      </c>
      <c r="I77" t="s">
        <v>616</v>
      </c>
      <c r="J77" t="s">
        <v>617</v>
      </c>
      <c r="K77" t="s">
        <v>478</v>
      </c>
      <c r="M77" t="str">
        <f t="shared" si="11"/>
        <v>INSERT INTO s_tab_cols_m (table_col_id,table_id,col_name,col_desc,data_type) VALUES (30011,3,'cust_full_name','CUST_FULL_NAME','C');</v>
      </c>
    </row>
    <row r="78" spans="2:13" x14ac:dyDescent="0.25">
      <c r="B78" s="6" t="s">
        <v>316</v>
      </c>
      <c r="D78" t="str">
        <f t="shared" si="9"/>
        <v>public static final int C_CUSTOMER__COL__MAIDEN_TITLE=    30012;</v>
      </c>
      <c r="E78" t="str">
        <f t="shared" si="8"/>
        <v>MAIDEN_TITLE</v>
      </c>
      <c r="F78">
        <v>12</v>
      </c>
      <c r="G78" t="str">
        <f t="shared" si="10"/>
        <v>30012</v>
      </c>
      <c r="H78">
        <v>3</v>
      </c>
      <c r="I78" t="s">
        <v>618</v>
      </c>
      <c r="J78" t="s">
        <v>619</v>
      </c>
      <c r="K78" t="s">
        <v>478</v>
      </c>
      <c r="M78" t="str">
        <f t="shared" si="11"/>
        <v>INSERT INTO s_tab_cols_m (table_col_id,table_id,col_name,col_desc,data_type) VALUES (30012,3,'maiden_title','MAIDEN_TITLE','C');</v>
      </c>
    </row>
    <row r="79" spans="2:13" x14ac:dyDescent="0.25">
      <c r="B79" s="6" t="s">
        <v>319</v>
      </c>
      <c r="D79" t="str">
        <f t="shared" si="9"/>
        <v>public static final int C_CUSTOMER__COL__MAIDEN_NAME1=    30013;</v>
      </c>
      <c r="E79" t="str">
        <f t="shared" si="8"/>
        <v>MAIDEN_NAME1</v>
      </c>
      <c r="F79">
        <v>13</v>
      </c>
      <c r="G79" t="str">
        <f t="shared" si="10"/>
        <v>30013</v>
      </c>
      <c r="H79">
        <v>3</v>
      </c>
      <c r="I79" t="s">
        <v>620</v>
      </c>
      <c r="J79" t="s">
        <v>621</v>
      </c>
      <c r="K79" t="s">
        <v>478</v>
      </c>
      <c r="M79" t="str">
        <f t="shared" si="11"/>
        <v>INSERT INTO s_tab_cols_m (table_col_id,table_id,col_name,col_desc,data_type) VALUES (30013,3,'maiden_name1','MAIDEN_NAME1','C');</v>
      </c>
    </row>
    <row r="80" spans="2:13" x14ac:dyDescent="0.25">
      <c r="B80" s="6" t="s">
        <v>322</v>
      </c>
      <c r="D80" t="str">
        <f t="shared" si="9"/>
        <v>public static final int C_CUSTOMER__COL__MAIDEN_NAME2=    30014;</v>
      </c>
      <c r="E80" t="str">
        <f t="shared" si="8"/>
        <v>MAIDEN_NAME2</v>
      </c>
      <c r="F80">
        <v>14</v>
      </c>
      <c r="G80" t="str">
        <f t="shared" si="10"/>
        <v>30014</v>
      </c>
      <c r="H80">
        <v>3</v>
      </c>
      <c r="I80" t="s">
        <v>622</v>
      </c>
      <c r="J80" t="s">
        <v>623</v>
      </c>
      <c r="K80" t="s">
        <v>478</v>
      </c>
      <c r="M80" t="str">
        <f t="shared" si="11"/>
        <v>INSERT INTO s_tab_cols_m (table_col_id,table_id,col_name,col_desc,data_type) VALUES (30014,3,'maiden_name2','MAIDEN_NAME2','C');</v>
      </c>
    </row>
    <row r="81" spans="2:13" x14ac:dyDescent="0.25">
      <c r="B81" s="6" t="s">
        <v>624</v>
      </c>
      <c r="D81" t="str">
        <f t="shared" si="9"/>
        <v>public static final int C_CUSTOMER__COL__MAIDEN_NAME3=    30015;</v>
      </c>
      <c r="E81" t="str">
        <f t="shared" si="8"/>
        <v>MAIDEN_NAME3</v>
      </c>
      <c r="F81">
        <v>15</v>
      </c>
      <c r="G81" t="str">
        <f t="shared" si="10"/>
        <v>30015</v>
      </c>
      <c r="H81">
        <v>3</v>
      </c>
      <c r="I81" t="s">
        <v>625</v>
      </c>
      <c r="J81" t="s">
        <v>626</v>
      </c>
      <c r="K81" t="s">
        <v>478</v>
      </c>
      <c r="M81" t="str">
        <f t="shared" si="11"/>
        <v>INSERT INTO s_tab_cols_m (table_col_id,table_id,col_name,col_desc,data_type) VALUES (30015,3,'maiden_name3','MAIDEN_NAME3','C');</v>
      </c>
    </row>
    <row r="82" spans="2:13" x14ac:dyDescent="0.25">
      <c r="B82" s="6" t="s">
        <v>328</v>
      </c>
      <c r="D82" t="str">
        <f t="shared" si="9"/>
        <v>public static final int C_CUSTOMER__COL__FS_NAME_TYPE=    30016;</v>
      </c>
      <c r="E82" t="str">
        <f t="shared" si="8"/>
        <v>FS_NAME_TYPE</v>
      </c>
      <c r="F82">
        <v>16</v>
      </c>
      <c r="G82" t="str">
        <f t="shared" si="10"/>
        <v>30016</v>
      </c>
      <c r="H82">
        <v>3</v>
      </c>
      <c r="I82" t="s">
        <v>627</v>
      </c>
      <c r="J82" t="s">
        <v>628</v>
      </c>
      <c r="K82" t="s">
        <v>478</v>
      </c>
      <c r="M82" t="str">
        <f t="shared" si="11"/>
        <v>INSERT INTO s_tab_cols_m (table_col_id,table_id,col_name,col_desc,data_type) VALUES (30016,3,'fs_name_type','FS_NAME_TYPE','C');</v>
      </c>
    </row>
    <row r="83" spans="2:13" x14ac:dyDescent="0.25">
      <c r="B83" s="6" t="s">
        <v>331</v>
      </c>
      <c r="D83" t="str">
        <f t="shared" si="9"/>
        <v>public static final int C_CUSTOMER__COL__FS_TITLE=    30017;</v>
      </c>
      <c r="E83" t="str">
        <f t="shared" si="8"/>
        <v>FS_TITLE</v>
      </c>
      <c r="F83">
        <v>17</v>
      </c>
      <c r="G83" t="str">
        <f t="shared" si="10"/>
        <v>30017</v>
      </c>
      <c r="H83">
        <v>3</v>
      </c>
      <c r="I83" t="s">
        <v>629</v>
      </c>
      <c r="J83" t="s">
        <v>630</v>
      </c>
      <c r="K83" t="s">
        <v>478</v>
      </c>
      <c r="M83" t="str">
        <f t="shared" si="11"/>
        <v>INSERT INTO s_tab_cols_m (table_col_id,table_id,col_name,col_desc,data_type) VALUES (30017,3,'fs_title','FS_TITLE','C');</v>
      </c>
    </row>
    <row r="84" spans="2:13" x14ac:dyDescent="0.25">
      <c r="B84" s="6" t="s">
        <v>334</v>
      </c>
      <c r="D84" t="str">
        <f t="shared" si="9"/>
        <v>public static final int C_CUSTOMER__COL__FS_NAME1=    30018;</v>
      </c>
      <c r="E84" t="str">
        <f t="shared" si="8"/>
        <v>FS_NAME1</v>
      </c>
      <c r="F84">
        <v>18</v>
      </c>
      <c r="G84" t="str">
        <f t="shared" si="10"/>
        <v>30018</v>
      </c>
      <c r="H84">
        <v>3</v>
      </c>
      <c r="I84" t="s">
        <v>631</v>
      </c>
      <c r="J84" t="s">
        <v>632</v>
      </c>
      <c r="K84" t="s">
        <v>478</v>
      </c>
      <c r="M84" t="str">
        <f t="shared" si="11"/>
        <v>INSERT INTO s_tab_cols_m (table_col_id,table_id,col_name,col_desc,data_type) VALUES (30018,3,'fs_name1','FS_NAME1','C');</v>
      </c>
    </row>
    <row r="85" spans="2:13" x14ac:dyDescent="0.25">
      <c r="B85" s="6" t="s">
        <v>337</v>
      </c>
      <c r="D85" t="str">
        <f t="shared" si="9"/>
        <v>public static final int C_CUSTOMER__COL__FS_NAME2=    30019;</v>
      </c>
      <c r="E85" t="str">
        <f t="shared" si="8"/>
        <v>FS_NAME2</v>
      </c>
      <c r="F85">
        <v>19</v>
      </c>
      <c r="G85" t="str">
        <f t="shared" si="10"/>
        <v>30019</v>
      </c>
      <c r="H85">
        <v>3</v>
      </c>
      <c r="I85" t="s">
        <v>633</v>
      </c>
      <c r="J85" t="s">
        <v>634</v>
      </c>
      <c r="K85" t="s">
        <v>478</v>
      </c>
      <c r="M85" t="str">
        <f t="shared" si="11"/>
        <v>INSERT INTO s_tab_cols_m (table_col_id,table_id,col_name,col_desc,data_type) VALUES (30019,3,'fs_name2','FS_NAME2','C');</v>
      </c>
    </row>
    <row r="86" spans="2:13" x14ac:dyDescent="0.25">
      <c r="B86" s="6" t="s">
        <v>340</v>
      </c>
      <c r="D86" t="str">
        <f t="shared" si="9"/>
        <v>public static final int C_CUSTOMER__COL__FS_NAME3=    30020;</v>
      </c>
      <c r="E86" t="str">
        <f t="shared" si="8"/>
        <v>FS_NAME3</v>
      </c>
      <c r="F86">
        <v>20</v>
      </c>
      <c r="G86" t="str">
        <f t="shared" si="10"/>
        <v>30020</v>
      </c>
      <c r="H86">
        <v>3</v>
      </c>
      <c r="I86" t="s">
        <v>635</v>
      </c>
      <c r="J86" t="s">
        <v>636</v>
      </c>
      <c r="K86" t="s">
        <v>478</v>
      </c>
      <c r="M86" t="str">
        <f t="shared" si="11"/>
        <v>INSERT INTO s_tab_cols_m (table_col_id,table_id,col_name,col_desc,data_type) VALUES (30020,3,'fs_name3','FS_NAME3','C');</v>
      </c>
    </row>
    <row r="87" spans="2:13" x14ac:dyDescent="0.25">
      <c r="B87" s="6" t="s">
        <v>343</v>
      </c>
      <c r="D87" t="str">
        <f t="shared" si="9"/>
        <v>public static final int C_CUSTOMER__COL__MOTHER_TITLE=    30021;</v>
      </c>
      <c r="E87" t="str">
        <f t="shared" si="8"/>
        <v>MOTHER_TITLE</v>
      </c>
      <c r="F87">
        <v>21</v>
      </c>
      <c r="G87" t="str">
        <f t="shared" si="10"/>
        <v>30021</v>
      </c>
      <c r="H87">
        <v>3</v>
      </c>
      <c r="I87" t="s">
        <v>637</v>
      </c>
      <c r="J87" t="s">
        <v>638</v>
      </c>
      <c r="K87" t="s">
        <v>478</v>
      </c>
      <c r="M87" t="str">
        <f t="shared" si="11"/>
        <v>INSERT INTO s_tab_cols_m (table_col_id,table_id,col_name,col_desc,data_type) VALUES (30021,3,'mother_title','MOTHER_TITLE','C');</v>
      </c>
    </row>
    <row r="88" spans="2:13" x14ac:dyDescent="0.25">
      <c r="B88" s="6" t="s">
        <v>346</v>
      </c>
      <c r="D88" t="str">
        <f t="shared" si="9"/>
        <v>public static final int C_CUSTOMER__COL__MOTHER_NAME1=    30022;</v>
      </c>
      <c r="E88" t="str">
        <f t="shared" si="8"/>
        <v>MOTHER_NAME1</v>
      </c>
      <c r="F88">
        <v>22</v>
      </c>
      <c r="G88" t="str">
        <f t="shared" si="10"/>
        <v>30022</v>
      </c>
      <c r="H88">
        <v>3</v>
      </c>
      <c r="I88" t="s">
        <v>639</v>
      </c>
      <c r="J88" t="s">
        <v>640</v>
      </c>
      <c r="K88" t="s">
        <v>478</v>
      </c>
      <c r="M88" t="str">
        <f t="shared" si="11"/>
        <v>INSERT INTO s_tab_cols_m (table_col_id,table_id,col_name,col_desc,data_type) VALUES (30022,3,'mother_name1','MOTHER_NAME1','C');</v>
      </c>
    </row>
    <row r="89" spans="2:13" x14ac:dyDescent="0.25">
      <c r="B89" s="6" t="s">
        <v>349</v>
      </c>
      <c r="D89" t="str">
        <f t="shared" si="9"/>
        <v>public static final int C_CUSTOMER__COL__MOTHER_NAME2=    30023;</v>
      </c>
      <c r="E89" t="str">
        <f t="shared" si="8"/>
        <v>MOTHER_NAME2</v>
      </c>
      <c r="F89">
        <v>23</v>
      </c>
      <c r="G89" t="str">
        <f t="shared" si="10"/>
        <v>30023</v>
      </c>
      <c r="H89">
        <v>3</v>
      </c>
      <c r="I89" t="s">
        <v>641</v>
      </c>
      <c r="J89" t="s">
        <v>642</v>
      </c>
      <c r="K89" t="s">
        <v>478</v>
      </c>
      <c r="M89" t="str">
        <f t="shared" si="11"/>
        <v>INSERT INTO s_tab_cols_m (table_col_id,table_id,col_name,col_desc,data_type) VALUES (30023,3,'mother_name2','MOTHER_NAME2','C');</v>
      </c>
    </row>
    <row r="90" spans="2:13" x14ac:dyDescent="0.25">
      <c r="B90" s="6" t="s">
        <v>352</v>
      </c>
      <c r="D90" t="str">
        <f t="shared" si="9"/>
        <v>public static final int C_CUSTOMER__COL__MOTHER_NAME3=    30024;</v>
      </c>
      <c r="E90" t="str">
        <f t="shared" si="8"/>
        <v>MOTHER_NAME3</v>
      </c>
      <c r="F90">
        <v>24</v>
      </c>
      <c r="G90" t="str">
        <f t="shared" si="10"/>
        <v>30024</v>
      </c>
      <c r="H90">
        <v>3</v>
      </c>
      <c r="I90" t="s">
        <v>643</v>
      </c>
      <c r="J90" t="s">
        <v>644</v>
      </c>
      <c r="K90" t="s">
        <v>478</v>
      </c>
      <c r="M90" t="str">
        <f t="shared" si="11"/>
        <v>INSERT INTO s_tab_cols_m (table_col_id,table_id,col_name,col_desc,data_type) VALUES (30024,3,'mother_name3','MOTHER_NAME3','C');</v>
      </c>
    </row>
    <row r="91" spans="2:13" x14ac:dyDescent="0.25">
      <c r="B91" s="6" t="s">
        <v>355</v>
      </c>
      <c r="D91" t="str">
        <f t="shared" si="9"/>
        <v>public static final int C_CUSTOMER__COL__GENDER_TYPE=    30025;</v>
      </c>
      <c r="E91" t="str">
        <f t="shared" si="8"/>
        <v>GENDER_TYPE</v>
      </c>
      <c r="F91">
        <v>25</v>
      </c>
      <c r="G91" t="str">
        <f t="shared" si="10"/>
        <v>30025</v>
      </c>
      <c r="H91">
        <v>3</v>
      </c>
      <c r="I91" t="s">
        <v>645</v>
      </c>
      <c r="J91" t="s">
        <v>646</v>
      </c>
      <c r="K91" t="s">
        <v>478</v>
      </c>
      <c r="M91" t="str">
        <f t="shared" si="11"/>
        <v>INSERT INTO s_tab_cols_m (table_col_id,table_id,col_name,col_desc,data_type) VALUES (30025,3,'gender_type','GENDER_TYPE','C');</v>
      </c>
    </row>
    <row r="92" spans="2:13" x14ac:dyDescent="0.25">
      <c r="B92" s="6" t="s">
        <v>358</v>
      </c>
      <c r="D92" t="str">
        <f t="shared" si="9"/>
        <v>public static final int C_CUSTOMER__COL__ORIGIN_DATE=    30026;</v>
      </c>
      <c r="E92" t="str">
        <f t="shared" si="8"/>
        <v>ORIGIN_DATE</v>
      </c>
      <c r="F92">
        <v>26</v>
      </c>
      <c r="G92" t="str">
        <f t="shared" si="10"/>
        <v>30026</v>
      </c>
      <c r="H92">
        <v>3</v>
      </c>
      <c r="I92" t="s">
        <v>647</v>
      </c>
      <c r="J92" t="s">
        <v>648</v>
      </c>
      <c r="K92" t="s">
        <v>482</v>
      </c>
      <c r="M92" t="str">
        <f t="shared" si="11"/>
        <v>INSERT INTO s_tab_cols_m (table_col_id,table_id,col_name,col_desc,data_type) VALUES (30026,3,'origin_date','ORIGIN_DATE','D');</v>
      </c>
    </row>
    <row r="93" spans="2:13" x14ac:dyDescent="0.25">
      <c r="B93" s="6" t="s">
        <v>361</v>
      </c>
      <c r="D93" t="str">
        <f t="shared" si="9"/>
        <v>public static final int C_CUSTOMER__COL__ORIGIN_PLACE=    30027;</v>
      </c>
      <c r="E93" t="str">
        <f t="shared" si="8"/>
        <v>ORIGIN_PLACE</v>
      </c>
      <c r="F93">
        <v>27</v>
      </c>
      <c r="G93" t="str">
        <f t="shared" si="10"/>
        <v>30027</v>
      </c>
      <c r="H93">
        <v>3</v>
      </c>
      <c r="I93" t="s">
        <v>649</v>
      </c>
      <c r="J93" t="s">
        <v>650</v>
      </c>
      <c r="K93" t="s">
        <v>478</v>
      </c>
      <c r="M93" t="str">
        <f t="shared" si="11"/>
        <v>INSERT INTO s_tab_cols_m (table_col_id,table_id,col_name,col_desc,data_type) VALUES (30027,3,'origin_place','ORIGIN_PLACE','C');</v>
      </c>
    </row>
    <row r="94" spans="2:13" x14ac:dyDescent="0.25">
      <c r="B94" s="6" t="s">
        <v>364</v>
      </c>
      <c r="D94" t="str">
        <f t="shared" si="9"/>
        <v>public static final int C_CUSTOMER__COL__ORIGIN_COUNTRY_ID=    30028;</v>
      </c>
      <c r="E94" t="str">
        <f t="shared" si="8"/>
        <v>ORIGIN_COUNTRY_ID</v>
      </c>
      <c r="F94">
        <v>28</v>
      </c>
      <c r="G94" t="str">
        <f t="shared" si="10"/>
        <v>30028</v>
      </c>
      <c r="H94">
        <v>3</v>
      </c>
      <c r="I94" t="s">
        <v>651</v>
      </c>
      <c r="J94" t="s">
        <v>652</v>
      </c>
      <c r="K94" t="s">
        <v>477</v>
      </c>
      <c r="M94" t="str">
        <f t="shared" si="11"/>
        <v>INSERT INTO s_tab_cols_m (table_col_id,table_id,col_name,col_desc,data_type) VALUES (30028,3,'origin_country_id','ORIGIN_COUNTRY_ID','N');</v>
      </c>
    </row>
    <row r="95" spans="2:13" x14ac:dyDescent="0.25">
      <c r="B95" s="6" t="s">
        <v>367</v>
      </c>
      <c r="D95" t="str">
        <f t="shared" si="9"/>
        <v>public static final int C_CUSTOMER__COL__BLOOD_GROUP=    30029;</v>
      </c>
      <c r="E95" t="str">
        <f t="shared" si="8"/>
        <v>BLOOD_GROUP</v>
      </c>
      <c r="F95">
        <v>29</v>
      </c>
      <c r="G95" t="str">
        <f t="shared" si="10"/>
        <v>30029</v>
      </c>
      <c r="H95">
        <v>3</v>
      </c>
      <c r="I95" t="s">
        <v>653</v>
      </c>
      <c r="J95" t="s">
        <v>654</v>
      </c>
      <c r="K95" t="s">
        <v>478</v>
      </c>
      <c r="M95" t="str">
        <f t="shared" si="11"/>
        <v>INSERT INTO s_tab_cols_m (table_col_id,table_id,col_name,col_desc,data_type) VALUES (30029,3,'blood_group','BLOOD_GROUP','C');</v>
      </c>
    </row>
    <row r="96" spans="2:13" x14ac:dyDescent="0.25">
      <c r="D96" t="str">
        <f t="shared" si="9"/>
        <v>public static final int C_CUSTOMER__COL__NATIONALITY_COUNTRY_ID=    30030;</v>
      </c>
      <c r="E96" t="str">
        <f t="shared" si="8"/>
        <v>NATIONALITY_COUNTRY_ID</v>
      </c>
      <c r="F96">
        <v>30</v>
      </c>
      <c r="G96" t="str">
        <f t="shared" si="10"/>
        <v>30030</v>
      </c>
      <c r="H96">
        <v>3</v>
      </c>
      <c r="I96" t="s">
        <v>655</v>
      </c>
      <c r="J96" t="s">
        <v>656</v>
      </c>
      <c r="K96" t="s">
        <v>477</v>
      </c>
      <c r="M96" t="str">
        <f t="shared" si="11"/>
        <v>INSERT INTO s_tab_cols_m (table_col_id,table_id,col_name,col_desc,data_type) VALUES (30030,3,'nationality_country_id','NATIONALITY_COUNTRY_ID','N');</v>
      </c>
    </row>
    <row r="97" spans="4:13" x14ac:dyDescent="0.25">
      <c r="D97" t="str">
        <f t="shared" si="9"/>
        <v>public static final int C_CUSTOMER__COL__MARTIAL_STATUS=    30031;</v>
      </c>
      <c r="E97" t="str">
        <f t="shared" si="8"/>
        <v>MARTIAL_STATUS</v>
      </c>
      <c r="F97">
        <v>31</v>
      </c>
      <c r="G97" t="str">
        <f t="shared" si="10"/>
        <v>30031</v>
      </c>
      <c r="H97">
        <v>3</v>
      </c>
      <c r="I97" t="s">
        <v>657</v>
      </c>
      <c r="J97" t="s">
        <v>658</v>
      </c>
      <c r="K97" t="s">
        <v>478</v>
      </c>
      <c r="M97" t="str">
        <f t="shared" si="11"/>
        <v>INSERT INTO s_tab_cols_m (table_col_id,table_id,col_name,col_desc,data_type) VALUES (30031,3,'martial_status','MARTIAL_STATUS','C');</v>
      </c>
    </row>
    <row r="98" spans="4:13" x14ac:dyDescent="0.25">
      <c r="D98" t="str">
        <f t="shared" si="9"/>
        <v>public static final int C_CUSTOMER__COL__AADHAR_UID=    30032;</v>
      </c>
      <c r="E98" t="str">
        <f t="shared" ref="E98:E130" si="12">UPPER(I98)</f>
        <v>AADHAR_UID</v>
      </c>
      <c r="F98">
        <v>32</v>
      </c>
      <c r="G98" t="str">
        <f t="shared" si="10"/>
        <v>30032</v>
      </c>
      <c r="H98">
        <v>3</v>
      </c>
      <c r="I98" t="s">
        <v>659</v>
      </c>
      <c r="J98" t="s">
        <v>660</v>
      </c>
      <c r="K98" t="s">
        <v>477</v>
      </c>
      <c r="M98" t="str">
        <f t="shared" si="11"/>
        <v>INSERT INTO s_tab_cols_m (table_col_id,table_id,col_name,col_desc,data_type) VALUES (30032,3,'aadhar_uid','AADHAR_UID','N');</v>
      </c>
    </row>
    <row r="99" spans="4:13" x14ac:dyDescent="0.25">
      <c r="D99" t="str">
        <f t="shared" ref="D99:D130" si="13">CONCATENATE("public static final int C_CUSTOMER__COL__",E99,"=    ",G99,";")</f>
        <v>public static final int C_CUSTOMER__COL__RELIGION_ID=    30033;</v>
      </c>
      <c r="E99" t="str">
        <f t="shared" si="12"/>
        <v>RELIGION_ID</v>
      </c>
      <c r="F99">
        <v>33</v>
      </c>
      <c r="G99" t="str">
        <f t="shared" ref="G99:G130" si="14">CONCATENATE(H99,REPT("0",4-LEN(F99)),F99)</f>
        <v>30033</v>
      </c>
      <c r="H99">
        <v>3</v>
      </c>
      <c r="I99" t="s">
        <v>661</v>
      </c>
      <c r="J99" t="s">
        <v>662</v>
      </c>
      <c r="K99" t="s">
        <v>477</v>
      </c>
      <c r="M99" t="str">
        <f t="shared" ref="M99:M130" si="15">CONCATENATE("INSERT INTO s_tab_cols_m (table_col_id,table_id,col_name,col_desc,data_type) VALUES (",G99&amp;","&amp;H99&amp;",'"&amp;I99&amp;"','"&amp;J99&amp;"','"&amp;K99&amp;"');")</f>
        <v>INSERT INTO s_tab_cols_m (table_col_id,table_id,col_name,col_desc,data_type) VALUES (30033,3,'religion_id','RELIGION_ID','N');</v>
      </c>
    </row>
    <row r="100" spans="4:13" x14ac:dyDescent="0.25">
      <c r="D100" t="str">
        <f t="shared" si="13"/>
        <v>public static final int C_CUSTOMER__COL__CASTE_ID=    30034;</v>
      </c>
      <c r="E100" t="str">
        <f t="shared" si="12"/>
        <v>CASTE_ID</v>
      </c>
      <c r="F100">
        <v>34</v>
      </c>
      <c r="G100" t="str">
        <f t="shared" si="14"/>
        <v>30034</v>
      </c>
      <c r="H100">
        <v>3</v>
      </c>
      <c r="I100" t="s">
        <v>663</v>
      </c>
      <c r="J100" t="s">
        <v>664</v>
      </c>
      <c r="K100" t="s">
        <v>477</v>
      </c>
      <c r="M100" t="str">
        <f t="shared" si="15"/>
        <v>INSERT INTO s_tab_cols_m (table_col_id,table_id,col_name,col_desc,data_type) VALUES (30034,3,'caste_id','CASTE_ID','N');</v>
      </c>
    </row>
    <row r="101" spans="4:13" x14ac:dyDescent="0.25">
      <c r="D101" t="str">
        <f t="shared" si="13"/>
        <v>public static final int C_CUSTOMER__COL__GAURDIAN_CUST_ID=    30035;</v>
      </c>
      <c r="E101" t="str">
        <f t="shared" si="12"/>
        <v>GAURDIAN_CUST_ID</v>
      </c>
      <c r="F101">
        <v>35</v>
      </c>
      <c r="G101" t="str">
        <f t="shared" si="14"/>
        <v>30035</v>
      </c>
      <c r="H101">
        <v>3</v>
      </c>
      <c r="I101" t="s">
        <v>665</v>
      </c>
      <c r="J101" t="s">
        <v>666</v>
      </c>
      <c r="K101" t="s">
        <v>477</v>
      </c>
      <c r="M101" t="str">
        <f t="shared" si="15"/>
        <v>INSERT INTO s_tab_cols_m (table_col_id,table_id,col_name,col_desc,data_type) VALUES (30035,3,'gaurdian_cust_id','GAURDIAN_CUST_ID','N');</v>
      </c>
    </row>
    <row r="102" spans="4:13" x14ac:dyDescent="0.25">
      <c r="D102" t="str">
        <f t="shared" si="13"/>
        <v>public static final int C_CUSTOMER__COL__GAURDIAN_RELATION_ID=    30036;</v>
      </c>
      <c r="E102" t="str">
        <f t="shared" si="12"/>
        <v>GAURDIAN_RELATION_ID</v>
      </c>
      <c r="F102">
        <v>36</v>
      </c>
      <c r="G102" t="str">
        <f t="shared" si="14"/>
        <v>30036</v>
      </c>
      <c r="H102">
        <v>3</v>
      </c>
      <c r="I102" t="s">
        <v>667</v>
      </c>
      <c r="J102" t="s">
        <v>668</v>
      </c>
      <c r="K102" t="s">
        <v>477</v>
      </c>
      <c r="M102" t="str">
        <f t="shared" si="15"/>
        <v>INSERT INTO s_tab_cols_m (table_col_id,table_id,col_name,col_desc,data_type) VALUES (30036,3,'gaurdian_relation_id','GAURDIAN_RELATION_ID','N');</v>
      </c>
    </row>
    <row r="103" spans="4:13" x14ac:dyDescent="0.25">
      <c r="D103" t="str">
        <f t="shared" si="13"/>
        <v>public static final int C_CUSTOMER__COL__RELATED_PERSON_TYPE_ID=    30037;</v>
      </c>
      <c r="E103" t="str">
        <f t="shared" si="12"/>
        <v>RELATED_PERSON_TYPE_ID</v>
      </c>
      <c r="F103">
        <v>37</v>
      </c>
      <c r="G103" t="str">
        <f t="shared" si="14"/>
        <v>30037</v>
      </c>
      <c r="H103">
        <v>3</v>
      </c>
      <c r="I103" t="s">
        <v>669</v>
      </c>
      <c r="J103" t="s">
        <v>670</v>
      </c>
      <c r="K103" t="s">
        <v>477</v>
      </c>
      <c r="M103" t="str">
        <f t="shared" si="15"/>
        <v>INSERT INTO s_tab_cols_m (table_col_id,table_id,col_name,col_desc,data_type) VALUES (30037,3,'related_person_type_id','RELATED_PERSON_TYPE_ID','N');</v>
      </c>
    </row>
    <row r="104" spans="4:13" x14ac:dyDescent="0.25">
      <c r="D104" t="str">
        <f t="shared" si="13"/>
        <v>public static final int C_CUSTOMER__COL__IS_INTRODUCED=    30038;</v>
      </c>
      <c r="E104" t="str">
        <f t="shared" si="12"/>
        <v>IS_INTRODUCED</v>
      </c>
      <c r="F104">
        <v>38</v>
      </c>
      <c r="G104" t="str">
        <f t="shared" si="14"/>
        <v>30038</v>
      </c>
      <c r="H104">
        <v>3</v>
      </c>
      <c r="I104" t="s">
        <v>671</v>
      </c>
      <c r="J104" t="s">
        <v>672</v>
      </c>
      <c r="K104" t="s">
        <v>477</v>
      </c>
      <c r="M104" t="str">
        <f t="shared" si="15"/>
        <v>INSERT INTO s_tab_cols_m (table_col_id,table_id,col_name,col_desc,data_type) VALUES (30038,3,'is_introduced','IS_INTRODUCED','N');</v>
      </c>
    </row>
    <row r="105" spans="4:13" x14ac:dyDescent="0.25">
      <c r="D105" t="str">
        <f t="shared" si="13"/>
        <v>public static final int C_CUSTOMER__COL__INTRODUCER_CM_ID=    30039;</v>
      </c>
      <c r="E105" t="str">
        <f t="shared" si="12"/>
        <v>INTRODUCER_CM_ID</v>
      </c>
      <c r="F105">
        <v>39</v>
      </c>
      <c r="G105" t="str">
        <f t="shared" si="14"/>
        <v>30039</v>
      </c>
      <c r="H105">
        <v>3</v>
      </c>
      <c r="I105" t="s">
        <v>673</v>
      </c>
      <c r="J105" t="s">
        <v>674</v>
      </c>
      <c r="K105" t="s">
        <v>477</v>
      </c>
      <c r="M105" t="str">
        <f t="shared" si="15"/>
        <v>INSERT INTO s_tab_cols_m (table_col_id,table_id,col_name,col_desc,data_type) VALUES (30039,3,'introducer_cm_id','INTRODUCER_CM_ID','N');</v>
      </c>
    </row>
    <row r="106" spans="4:13" x14ac:dyDescent="0.25">
      <c r="D106" t="str">
        <f t="shared" si="13"/>
        <v>public static final int C_CUSTOMER__COL__RELATIONSHIP_MGR_ID=    30040;</v>
      </c>
      <c r="E106" t="str">
        <f t="shared" si="12"/>
        <v>RELATIONSHIP_MGR_ID</v>
      </c>
      <c r="F106">
        <v>40</v>
      </c>
      <c r="G106" t="str">
        <f t="shared" si="14"/>
        <v>30040</v>
      </c>
      <c r="H106">
        <v>3</v>
      </c>
      <c r="I106" t="s">
        <v>675</v>
      </c>
      <c r="J106" t="s">
        <v>676</v>
      </c>
      <c r="K106" t="s">
        <v>477</v>
      </c>
      <c r="M106" t="str">
        <f t="shared" si="15"/>
        <v>INSERT INTO s_tab_cols_m (table_col_id,table_id,col_name,col_desc,data_type) VALUES (30040,3,'relationship_mgr_id','RELATIONSHIP_MGR_ID','N');</v>
      </c>
    </row>
    <row r="107" spans="4:13" x14ac:dyDescent="0.25">
      <c r="D107" t="str">
        <f t="shared" si="13"/>
        <v>public static final int C_CUSTOMER__COL__REMARK=    30041;</v>
      </c>
      <c r="E107" t="str">
        <f t="shared" si="12"/>
        <v>REMARK</v>
      </c>
      <c r="F107">
        <v>41</v>
      </c>
      <c r="G107" t="str">
        <f t="shared" si="14"/>
        <v>30041</v>
      </c>
      <c r="H107">
        <v>3</v>
      </c>
      <c r="I107" t="s">
        <v>677</v>
      </c>
      <c r="J107" t="s">
        <v>678</v>
      </c>
      <c r="K107" t="s">
        <v>478</v>
      </c>
      <c r="M107" t="str">
        <f t="shared" si="15"/>
        <v>INSERT INTO s_tab_cols_m (table_col_id,table_id,col_name,col_desc,data_type) VALUES (30041,3,'remark','REMARK','C');</v>
      </c>
    </row>
    <row r="108" spans="4:13" x14ac:dyDescent="0.25">
      <c r="D108" t="str">
        <f t="shared" si="13"/>
        <v>public static final int C_CUSTOMER__COL__CUST_STATUS=    30042;</v>
      </c>
      <c r="E108" t="str">
        <f t="shared" si="12"/>
        <v>CUST_STATUS</v>
      </c>
      <c r="F108">
        <v>42</v>
      </c>
      <c r="G108" t="str">
        <f t="shared" si="14"/>
        <v>30042</v>
      </c>
      <c r="H108">
        <v>3</v>
      </c>
      <c r="I108" t="s">
        <v>679</v>
      </c>
      <c r="J108" t="s">
        <v>680</v>
      </c>
      <c r="K108" t="s">
        <v>478</v>
      </c>
      <c r="M108" t="str">
        <f t="shared" si="15"/>
        <v>INSERT INTO s_tab_cols_m (table_col_id,table_id,col_name,col_desc,data_type) VALUES (30042,3,'cust_status','CUST_STATUS','C');</v>
      </c>
    </row>
    <row r="109" spans="4:13" x14ac:dyDescent="0.25">
      <c r="D109" t="str">
        <f t="shared" si="13"/>
        <v>public static final int C_CUSTOMER__COL__CR_BY=    30043;</v>
      </c>
      <c r="E109" t="str">
        <f t="shared" si="12"/>
        <v>CR_BY</v>
      </c>
      <c r="F109">
        <v>43</v>
      </c>
      <c r="G109" t="str">
        <f t="shared" si="14"/>
        <v>30043</v>
      </c>
      <c r="H109">
        <v>3</v>
      </c>
      <c r="I109" t="s">
        <v>547</v>
      </c>
      <c r="J109" t="s">
        <v>548</v>
      </c>
      <c r="K109" t="s">
        <v>477</v>
      </c>
      <c r="M109" t="str">
        <f t="shared" si="15"/>
        <v>INSERT INTO s_tab_cols_m (table_col_id,table_id,col_name,col_desc,data_type) VALUES (30043,3,'cr_by','CR_BY','N');</v>
      </c>
    </row>
    <row r="110" spans="4:13" x14ac:dyDescent="0.25">
      <c r="D110" t="str">
        <f t="shared" si="13"/>
        <v>public static final int C_CUSTOMER__COL__CR_DT=    30044;</v>
      </c>
      <c r="E110" t="str">
        <f t="shared" si="12"/>
        <v>CR_DT</v>
      </c>
      <c r="F110">
        <v>44</v>
      </c>
      <c r="G110" t="str">
        <f t="shared" si="14"/>
        <v>30044</v>
      </c>
      <c r="H110">
        <v>3</v>
      </c>
      <c r="I110" t="s">
        <v>549</v>
      </c>
      <c r="J110" t="s">
        <v>550</v>
      </c>
      <c r="K110" t="s">
        <v>489</v>
      </c>
      <c r="M110" t="str">
        <f t="shared" si="15"/>
        <v>INSERT INTO s_tab_cols_m (table_col_id,table_id,col_name,col_desc,data_type) VALUES (30044,3,'cr_dt','CR_DT','T');</v>
      </c>
    </row>
    <row r="111" spans="4:13" x14ac:dyDescent="0.25">
      <c r="D111" t="str">
        <f t="shared" si="13"/>
        <v>public static final int C_CUSTOMER__COL__UPD_BY=    30045;</v>
      </c>
      <c r="E111" t="str">
        <f t="shared" si="12"/>
        <v>UPD_BY</v>
      </c>
      <c r="F111">
        <v>45</v>
      </c>
      <c r="G111" t="str">
        <f t="shared" si="14"/>
        <v>30045</v>
      </c>
      <c r="H111">
        <v>3</v>
      </c>
      <c r="I111" t="s">
        <v>551</v>
      </c>
      <c r="J111" t="s">
        <v>552</v>
      </c>
      <c r="K111" t="s">
        <v>477</v>
      </c>
      <c r="M111" t="str">
        <f t="shared" si="15"/>
        <v>INSERT INTO s_tab_cols_m (table_col_id,table_id,col_name,col_desc,data_type) VALUES (30045,3,'upd_by','UPD_BY','N');</v>
      </c>
    </row>
    <row r="112" spans="4:13" x14ac:dyDescent="0.25">
      <c r="D112" t="str">
        <f t="shared" si="13"/>
        <v>public static final int C_CUSTOMER__COL__UPD_DT=    30046;</v>
      </c>
      <c r="E112" t="str">
        <f t="shared" si="12"/>
        <v>UPD_DT</v>
      </c>
      <c r="F112">
        <v>46</v>
      </c>
      <c r="G112" t="str">
        <f t="shared" si="14"/>
        <v>30046</v>
      </c>
      <c r="H112">
        <v>3</v>
      </c>
      <c r="I112" t="s">
        <v>553</v>
      </c>
      <c r="J112" t="s">
        <v>554</v>
      </c>
      <c r="K112" t="s">
        <v>489</v>
      </c>
      <c r="M112" t="str">
        <f t="shared" si="15"/>
        <v>INSERT INTO s_tab_cols_m (table_col_id,table_id,col_name,col_desc,data_type) VALUES (30046,3,'upd_dt','UPD_DT','T');</v>
      </c>
    </row>
    <row r="113" spans="4:13" x14ac:dyDescent="0.25">
      <c r="D113" t="str">
        <f t="shared" si="13"/>
        <v>public static final int C_CUSTOMER__COL__AUTH_BY=    30047;</v>
      </c>
      <c r="E113" t="str">
        <f t="shared" si="12"/>
        <v>AUTH_BY</v>
      </c>
      <c r="F113">
        <v>47</v>
      </c>
      <c r="G113" t="str">
        <f t="shared" si="14"/>
        <v>30047</v>
      </c>
      <c r="H113">
        <v>3</v>
      </c>
      <c r="I113" t="s">
        <v>555</v>
      </c>
      <c r="J113" t="s">
        <v>556</v>
      </c>
      <c r="K113" t="s">
        <v>477</v>
      </c>
      <c r="M113" t="str">
        <f t="shared" si="15"/>
        <v>INSERT INTO s_tab_cols_m (table_col_id,table_id,col_name,col_desc,data_type) VALUES (30047,3,'auth_by','AUTH_BY','N');</v>
      </c>
    </row>
    <row r="114" spans="4:13" x14ac:dyDescent="0.25">
      <c r="D114" t="str">
        <f t="shared" si="13"/>
        <v>public static final int C_CUSTOMER__COL__AUTH_DT=    30048;</v>
      </c>
      <c r="E114" t="str">
        <f t="shared" si="12"/>
        <v>AUTH_DT</v>
      </c>
      <c r="F114">
        <v>48</v>
      </c>
      <c r="G114" t="str">
        <f t="shared" si="14"/>
        <v>30048</v>
      </c>
      <c r="H114">
        <v>3</v>
      </c>
      <c r="I114" t="s">
        <v>557</v>
      </c>
      <c r="J114" t="s">
        <v>558</v>
      </c>
      <c r="K114" t="s">
        <v>489</v>
      </c>
      <c r="M114" t="str">
        <f t="shared" si="15"/>
        <v>INSERT INTO s_tab_cols_m (table_col_id,table_id,col_name,col_desc,data_type) VALUES (30048,3,'auth_dt','AUTH_DT','T');</v>
      </c>
    </row>
    <row r="115" spans="4:13" x14ac:dyDescent="0.25">
      <c r="D115" t="str">
        <f t="shared" si="13"/>
        <v>public static final int C_CUSTOMER__COL__CN_ID=    30049;</v>
      </c>
      <c r="E115" t="str">
        <f t="shared" si="12"/>
        <v>CN_ID</v>
      </c>
      <c r="F115">
        <v>49</v>
      </c>
      <c r="G115" t="str">
        <f t="shared" si="14"/>
        <v>30049</v>
      </c>
      <c r="H115">
        <v>3</v>
      </c>
      <c r="I115" t="s">
        <v>559</v>
      </c>
      <c r="J115" t="s">
        <v>560</v>
      </c>
      <c r="K115" t="s">
        <v>477</v>
      </c>
      <c r="M115" t="str">
        <f t="shared" si="15"/>
        <v>INSERT INTO s_tab_cols_m (table_col_id,table_id,col_name,col_desc,data_type) VALUES (30049,3,'cn_id','CN_ID','N');</v>
      </c>
    </row>
    <row r="116" spans="4:13" x14ac:dyDescent="0.25">
      <c r="D116" t="str">
        <f t="shared" si="13"/>
        <v>public static final int C_CUSTOMER__COL__CUST_NO=    30050;</v>
      </c>
      <c r="E116" t="str">
        <f t="shared" si="12"/>
        <v>CUST_NO</v>
      </c>
      <c r="F116">
        <v>50</v>
      </c>
      <c r="G116" t="str">
        <f t="shared" si="14"/>
        <v>30050</v>
      </c>
      <c r="H116">
        <v>3</v>
      </c>
      <c r="I116" t="s">
        <v>681</v>
      </c>
      <c r="J116" t="s">
        <v>682</v>
      </c>
      <c r="K116" t="s">
        <v>477</v>
      </c>
      <c r="M116" t="str">
        <f t="shared" si="15"/>
        <v>INSERT INTO s_tab_cols_m (table_col_id,table_id,col_name,col_desc,data_type) VALUES (30050,3,'cust_no','CUST_NO','N');</v>
      </c>
    </row>
    <row r="117" spans="4:13" x14ac:dyDescent="0.25">
      <c r="D117" t="str">
        <f t="shared" si="13"/>
        <v>public static final int C_CUSTOMER__COL__AGE_CATEGORY=    30051;</v>
      </c>
      <c r="E117" t="str">
        <f t="shared" si="12"/>
        <v>AGE_CATEGORY</v>
      </c>
      <c r="F117">
        <v>51</v>
      </c>
      <c r="G117" t="str">
        <f t="shared" si="14"/>
        <v>30051</v>
      </c>
      <c r="H117">
        <v>3</v>
      </c>
      <c r="I117" t="s">
        <v>683</v>
      </c>
      <c r="J117" t="s">
        <v>684</v>
      </c>
      <c r="K117" t="s">
        <v>478</v>
      </c>
      <c r="M117" t="str">
        <f t="shared" si="15"/>
        <v>INSERT INTO s_tab_cols_m (table_col_id,table_id,col_name,col_desc,data_type) VALUES (30051,3,'age_category','AGE_CATEGORY','C');</v>
      </c>
    </row>
    <row r="118" spans="4:13" x14ac:dyDescent="0.25">
      <c r="D118" t="str">
        <f t="shared" si="13"/>
        <v>public static final int C_CUSTOMER__COL__KYC_NAME1=    30052;</v>
      </c>
      <c r="E118" t="str">
        <f t="shared" si="12"/>
        <v>KYC_NAME1</v>
      </c>
      <c r="F118">
        <v>52</v>
      </c>
      <c r="G118" t="str">
        <f t="shared" si="14"/>
        <v>30052</v>
      </c>
      <c r="H118">
        <v>3</v>
      </c>
      <c r="I118" t="s">
        <v>685</v>
      </c>
      <c r="J118" t="s">
        <v>686</v>
      </c>
      <c r="K118" t="s">
        <v>478</v>
      </c>
      <c r="M118" t="str">
        <f t="shared" si="15"/>
        <v>INSERT INTO s_tab_cols_m (table_col_id,table_id,col_name,col_desc,data_type) VALUES (30052,3,'kyc_name1','KYC_NAME1','C');</v>
      </c>
    </row>
    <row r="119" spans="4:13" x14ac:dyDescent="0.25">
      <c r="D119" t="str">
        <f t="shared" si="13"/>
        <v>public static final int C_CUSTOMER__COL__KYC_NAME2=    30053;</v>
      </c>
      <c r="E119" t="str">
        <f t="shared" si="12"/>
        <v>KYC_NAME2</v>
      </c>
      <c r="F119">
        <v>53</v>
      </c>
      <c r="G119" t="str">
        <f t="shared" si="14"/>
        <v>30053</v>
      </c>
      <c r="H119">
        <v>3</v>
      </c>
      <c r="I119" t="s">
        <v>687</v>
      </c>
      <c r="J119" t="s">
        <v>688</v>
      </c>
      <c r="K119" t="s">
        <v>478</v>
      </c>
      <c r="M119" t="str">
        <f t="shared" si="15"/>
        <v>INSERT INTO s_tab_cols_m (table_col_id,table_id,col_name,col_desc,data_type) VALUES (30053,3,'kyc_name2','KYC_NAME2','C');</v>
      </c>
    </row>
    <row r="120" spans="4:13" x14ac:dyDescent="0.25">
      <c r="D120" t="str">
        <f t="shared" si="13"/>
        <v>public static final int C_CUSTOMER__COL__KYC_NAME3=    30054;</v>
      </c>
      <c r="E120" t="str">
        <f t="shared" si="12"/>
        <v>KYC_NAME3</v>
      </c>
      <c r="F120">
        <v>54</v>
      </c>
      <c r="G120" t="str">
        <f t="shared" si="14"/>
        <v>30054</v>
      </c>
      <c r="H120">
        <v>3</v>
      </c>
      <c r="I120" t="s">
        <v>689</v>
      </c>
      <c r="J120" t="s">
        <v>690</v>
      </c>
      <c r="K120" t="s">
        <v>478</v>
      </c>
      <c r="M120" t="str">
        <f t="shared" si="15"/>
        <v>INSERT INTO s_tab_cols_m (table_col_id,table_id,col_name,col_desc,data_type) VALUES (30054,3,'kyc_name3','KYC_NAME3','C');</v>
      </c>
    </row>
    <row r="121" spans="4:13" x14ac:dyDescent="0.25">
      <c r="D121" t="str">
        <f t="shared" si="13"/>
        <v>public static final int C_CUSTOMER__COL__KYC_FULL_NAME=    30055;</v>
      </c>
      <c r="E121" t="str">
        <f t="shared" si="12"/>
        <v>KYC_FULL_NAME</v>
      </c>
      <c r="F121">
        <v>55</v>
      </c>
      <c r="G121" t="str">
        <f t="shared" si="14"/>
        <v>30055</v>
      </c>
      <c r="H121">
        <v>3</v>
      </c>
      <c r="I121" t="s">
        <v>691</v>
      </c>
      <c r="J121" t="s">
        <v>692</v>
      </c>
      <c r="K121" t="s">
        <v>478</v>
      </c>
      <c r="M121" t="str">
        <f t="shared" si="15"/>
        <v>INSERT INTO s_tab_cols_m (table_col_id,table_id,col_name,col_desc,data_type) VALUES (30055,3,'kyc_full_name','KYC_FULL_NAME','C');</v>
      </c>
    </row>
    <row r="122" spans="4:13" x14ac:dyDescent="0.25">
      <c r="D122" t="str">
        <f t="shared" si="13"/>
        <v>public static final int C_CUSTOMER__COL__FATHER_TITLE=    30056;</v>
      </c>
      <c r="E122" t="str">
        <f t="shared" si="12"/>
        <v>FATHER_TITLE</v>
      </c>
      <c r="F122">
        <v>56</v>
      </c>
      <c r="G122" t="str">
        <f t="shared" si="14"/>
        <v>30056</v>
      </c>
      <c r="H122">
        <v>3</v>
      </c>
      <c r="I122" t="s">
        <v>693</v>
      </c>
      <c r="J122" t="s">
        <v>694</v>
      </c>
      <c r="K122" t="s">
        <v>478</v>
      </c>
      <c r="M122" t="str">
        <f t="shared" si="15"/>
        <v>INSERT INTO s_tab_cols_m (table_col_id,table_id,col_name,col_desc,data_type) VALUES (30056,3,'father_title','FATHER_TITLE','C');</v>
      </c>
    </row>
    <row r="123" spans="4:13" x14ac:dyDescent="0.25">
      <c r="D123" t="str">
        <f t="shared" si="13"/>
        <v>public static final int C_CUSTOMER__COL__FATHER_NAME1=    30057;</v>
      </c>
      <c r="E123" t="str">
        <f t="shared" si="12"/>
        <v>FATHER_NAME1</v>
      </c>
      <c r="F123">
        <v>57</v>
      </c>
      <c r="G123" t="str">
        <f t="shared" si="14"/>
        <v>30057</v>
      </c>
      <c r="H123">
        <v>3</v>
      </c>
      <c r="I123" t="s">
        <v>695</v>
      </c>
      <c r="J123" t="s">
        <v>696</v>
      </c>
      <c r="K123" t="s">
        <v>478</v>
      </c>
      <c r="M123" t="str">
        <f t="shared" si="15"/>
        <v>INSERT INTO s_tab_cols_m (table_col_id,table_id,col_name,col_desc,data_type) VALUES (30057,3,'father_name1','FATHER_NAME1','C');</v>
      </c>
    </row>
    <row r="124" spans="4:13" x14ac:dyDescent="0.25">
      <c r="D124" t="str">
        <f t="shared" si="13"/>
        <v>public static final int C_CUSTOMER__COL__FATHER_NAME2=    30058;</v>
      </c>
      <c r="E124" t="str">
        <f t="shared" si="12"/>
        <v>FATHER_NAME2</v>
      </c>
      <c r="F124">
        <v>58</v>
      </c>
      <c r="G124" t="str">
        <f t="shared" si="14"/>
        <v>30058</v>
      </c>
      <c r="H124">
        <v>3</v>
      </c>
      <c r="I124" t="s">
        <v>697</v>
      </c>
      <c r="J124" t="s">
        <v>698</v>
      </c>
      <c r="K124" t="s">
        <v>478</v>
      </c>
      <c r="M124" t="str">
        <f t="shared" si="15"/>
        <v>INSERT INTO s_tab_cols_m (table_col_id,table_id,col_name,col_desc,data_type) VALUES (30058,3,'father_name2','FATHER_NAME2','C');</v>
      </c>
    </row>
    <row r="125" spans="4:13" x14ac:dyDescent="0.25">
      <c r="D125" t="str">
        <f t="shared" si="13"/>
        <v>public static final int C_CUSTOMER__COL__FATHER_NAME3=    30059;</v>
      </c>
      <c r="E125" t="str">
        <f t="shared" si="12"/>
        <v>FATHER_NAME3</v>
      </c>
      <c r="F125">
        <v>59</v>
      </c>
      <c r="G125" t="str">
        <f t="shared" si="14"/>
        <v>30059</v>
      </c>
      <c r="H125">
        <v>3</v>
      </c>
      <c r="I125" t="s">
        <v>699</v>
      </c>
      <c r="J125" t="s">
        <v>700</v>
      </c>
      <c r="K125" t="s">
        <v>478</v>
      </c>
      <c r="M125" t="str">
        <f t="shared" si="15"/>
        <v>INSERT INTO s_tab_cols_m (table_col_id,table_id,col_name,col_desc,data_type) VALUES (30059,3,'father_name3','FATHER_NAME3','C');</v>
      </c>
    </row>
    <row r="126" spans="4:13" x14ac:dyDescent="0.25">
      <c r="D126" t="str">
        <f t="shared" si="13"/>
        <v>public static final int C_CUSTOMER__COL__SPOUSE_TITLE=    30060;</v>
      </c>
      <c r="E126" t="str">
        <f t="shared" si="12"/>
        <v>SPOUSE_TITLE</v>
      </c>
      <c r="F126">
        <v>60</v>
      </c>
      <c r="G126" t="str">
        <f t="shared" si="14"/>
        <v>30060</v>
      </c>
      <c r="H126">
        <v>3</v>
      </c>
      <c r="I126" t="s">
        <v>701</v>
      </c>
      <c r="J126" t="s">
        <v>702</v>
      </c>
      <c r="K126" t="s">
        <v>478</v>
      </c>
      <c r="M126" t="str">
        <f t="shared" si="15"/>
        <v>INSERT INTO s_tab_cols_m (table_col_id,table_id,col_name,col_desc,data_type) VALUES (30060,3,'spouse_title','SPOUSE_TITLE','C');</v>
      </c>
    </row>
    <row r="127" spans="4:13" x14ac:dyDescent="0.25">
      <c r="D127" t="str">
        <f t="shared" si="13"/>
        <v>public static final int C_CUSTOMER__COL__SPOUSE_NAME1=    30061;</v>
      </c>
      <c r="E127" t="str">
        <f t="shared" si="12"/>
        <v>SPOUSE_NAME1</v>
      </c>
      <c r="F127">
        <v>61</v>
      </c>
      <c r="G127" t="str">
        <f t="shared" si="14"/>
        <v>30061</v>
      </c>
      <c r="H127">
        <v>3</v>
      </c>
      <c r="I127" t="s">
        <v>703</v>
      </c>
      <c r="J127" t="s">
        <v>704</v>
      </c>
      <c r="K127" t="s">
        <v>478</v>
      </c>
      <c r="M127" t="str">
        <f t="shared" si="15"/>
        <v>INSERT INTO s_tab_cols_m (table_col_id,table_id,col_name,col_desc,data_type) VALUES (30061,3,'spouse_name1','SPOUSE_NAME1','C');</v>
      </c>
    </row>
    <row r="128" spans="4:13" x14ac:dyDescent="0.25">
      <c r="D128" t="str">
        <f t="shared" si="13"/>
        <v>public static final int C_CUSTOMER__COL__SPOUSE_NAME2=    30062;</v>
      </c>
      <c r="E128" t="str">
        <f t="shared" si="12"/>
        <v>SPOUSE_NAME2</v>
      </c>
      <c r="F128">
        <v>62</v>
      </c>
      <c r="G128" t="str">
        <f t="shared" si="14"/>
        <v>30062</v>
      </c>
      <c r="H128">
        <v>3</v>
      </c>
      <c r="I128" t="s">
        <v>705</v>
      </c>
      <c r="J128" t="s">
        <v>706</v>
      </c>
      <c r="K128" t="s">
        <v>478</v>
      </c>
      <c r="M128" t="str">
        <f t="shared" si="15"/>
        <v>INSERT INTO s_tab_cols_m (table_col_id,table_id,col_name,col_desc,data_type) VALUES (30062,3,'spouse_name2','SPOUSE_NAME2','C');</v>
      </c>
    </row>
    <row r="129" spans="3:13" x14ac:dyDescent="0.25">
      <c r="D129" t="str">
        <f t="shared" si="13"/>
        <v>public static final int C_CUSTOMER__COL__SPOUSE_NAME3=    30063;</v>
      </c>
      <c r="E129" t="str">
        <f t="shared" si="12"/>
        <v>SPOUSE_NAME3</v>
      </c>
      <c r="F129">
        <v>63</v>
      </c>
      <c r="G129" t="str">
        <f t="shared" si="14"/>
        <v>30063</v>
      </c>
      <c r="H129">
        <v>3</v>
      </c>
      <c r="I129" t="s">
        <v>707</v>
      </c>
      <c r="J129" t="s">
        <v>708</v>
      </c>
      <c r="K129" t="s">
        <v>478</v>
      </c>
      <c r="M129" t="str">
        <f t="shared" si="15"/>
        <v>INSERT INTO s_tab_cols_m (table_col_id,table_id,col_name,col_desc,data_type) VALUES (30063,3,'spouse_name3','SPOUSE_NAME3','C');</v>
      </c>
    </row>
    <row r="130" spans="3:13" x14ac:dyDescent="0.25">
      <c r="D130" t="str">
        <f t="shared" si="13"/>
        <v>public static final int C_CUSTOMER__COL__KYC_TITLE=    30064;</v>
      </c>
      <c r="E130" t="str">
        <f t="shared" si="12"/>
        <v>KYC_TITLE</v>
      </c>
      <c r="F130">
        <v>64</v>
      </c>
      <c r="G130" t="str">
        <f t="shared" si="14"/>
        <v>30064</v>
      </c>
      <c r="H130">
        <v>3</v>
      </c>
      <c r="I130" t="s">
        <v>709</v>
      </c>
      <c r="J130" t="s">
        <v>710</v>
      </c>
      <c r="K130" t="s">
        <v>478</v>
      </c>
      <c r="M130" t="str">
        <f t="shared" si="15"/>
        <v>INSERT INTO s_tab_cols_m (table_col_id,table_id,col_name,col_desc,data_type) VALUES (30064,3,'kyc_title','KYC_TITLE','C');</v>
      </c>
    </row>
    <row r="134" spans="3:13" x14ac:dyDescent="0.25">
      <c r="E134" t="str">
        <f t="shared" ref="E134:E145" si="16">UPPER(I134)</f>
        <v/>
      </c>
    </row>
    <row r="135" spans="3:13" x14ac:dyDescent="0.25">
      <c r="C135" s="18" t="s">
        <v>132</v>
      </c>
      <c r="D135" t="str">
        <f t="shared" ref="D135:D145" si="17">CONCATENATE("public static final int C_ALL_BANK__COL__",E135,"=    ",G135,";")</f>
        <v>public static final int C_ALL_BANK__COL__BANK_ID=    40001;</v>
      </c>
      <c r="E135" t="str">
        <f t="shared" si="16"/>
        <v>BANK_ID</v>
      </c>
      <c r="F135">
        <v>1</v>
      </c>
      <c r="G135" t="str">
        <f t="shared" ref="G135:G145" si="18">CONCATENATE(H135,REPT("0",4-LEN(F135)),F135)</f>
        <v>40001</v>
      </c>
      <c r="H135">
        <v>4</v>
      </c>
      <c r="I135" t="s">
        <v>711</v>
      </c>
      <c r="J135" t="s">
        <v>712</v>
      </c>
      <c r="K135" t="s">
        <v>477</v>
      </c>
      <c r="M135" t="str">
        <f t="shared" ref="M135:M145" si="19">CONCATENATE("INSERT INTO s_tab_cols_m (table_col_id,table_id,col_name,col_desc,data_type) VALUES (",G135&amp;","&amp;H135&amp;",'"&amp;I135&amp;"','"&amp;J135&amp;"','"&amp;K135&amp;"');")</f>
        <v>INSERT INTO s_tab_cols_m (table_col_id,table_id,col_name,col_desc,data_type) VALUES (40001,4,'bank_id','BANK_ID','N');</v>
      </c>
    </row>
    <row r="136" spans="3:13" x14ac:dyDescent="0.25">
      <c r="D136" t="str">
        <f t="shared" si="17"/>
        <v>public static final int C_ALL_BANK__COL__BANK_CODE=    40002;</v>
      </c>
      <c r="E136" t="str">
        <f t="shared" si="16"/>
        <v>BANK_CODE</v>
      </c>
      <c r="F136">
        <v>2</v>
      </c>
      <c r="G136" t="str">
        <f t="shared" si="18"/>
        <v>40002</v>
      </c>
      <c r="H136">
        <v>4</v>
      </c>
      <c r="I136" t="s">
        <v>713</v>
      </c>
      <c r="J136" t="s">
        <v>714</v>
      </c>
      <c r="K136" t="s">
        <v>478</v>
      </c>
      <c r="M136" t="str">
        <f t="shared" si="19"/>
        <v>INSERT INTO s_tab_cols_m (table_col_id,table_id,col_name,col_desc,data_type) VALUES (40002,4,'bank_code','BANK_CODE','C');</v>
      </c>
    </row>
    <row r="137" spans="3:13" x14ac:dyDescent="0.25">
      <c r="D137" t="str">
        <f t="shared" si="17"/>
        <v>public static final int C_ALL_BANK__COL__BANK_GROUP_ID=    40003;</v>
      </c>
      <c r="E137" t="str">
        <f t="shared" si="16"/>
        <v>BANK_GROUP_ID</v>
      </c>
      <c r="F137">
        <v>3</v>
      </c>
      <c r="G137" t="str">
        <f t="shared" si="18"/>
        <v>40003</v>
      </c>
      <c r="H137">
        <v>4</v>
      </c>
      <c r="I137" t="s">
        <v>715</v>
      </c>
      <c r="J137" t="s">
        <v>716</v>
      </c>
      <c r="K137" t="s">
        <v>477</v>
      </c>
      <c r="M137" t="str">
        <f t="shared" si="19"/>
        <v>INSERT INTO s_tab_cols_m (table_col_id,table_id,col_name,col_desc,data_type) VALUES (40003,4,'bank_group_id','BANK_GROUP_ID','N');</v>
      </c>
    </row>
    <row r="138" spans="3:13" x14ac:dyDescent="0.25">
      <c r="D138" t="str">
        <f t="shared" si="17"/>
        <v>public static final int C_ALL_BANK__COL__BANK_NAME=    40004;</v>
      </c>
      <c r="E138" t="str">
        <f t="shared" si="16"/>
        <v>BANK_NAME</v>
      </c>
      <c r="F138">
        <v>4</v>
      </c>
      <c r="G138" t="str">
        <f t="shared" si="18"/>
        <v>40004</v>
      </c>
      <c r="H138">
        <v>4</v>
      </c>
      <c r="I138" t="s">
        <v>717</v>
      </c>
      <c r="J138" t="s">
        <v>718</v>
      </c>
      <c r="K138" t="s">
        <v>478</v>
      </c>
      <c r="M138" t="str">
        <f t="shared" si="19"/>
        <v>INSERT INTO s_tab_cols_m (table_col_id,table_id,col_name,col_desc,data_type) VALUES (40004,4,'bank_name','BANK_NAME','C');</v>
      </c>
    </row>
    <row r="139" spans="3:13" x14ac:dyDescent="0.25">
      <c r="D139" t="str">
        <f t="shared" si="17"/>
        <v>public static final int C_ALL_BANK__COL__CR_BY=    40005;</v>
      </c>
      <c r="E139" t="str">
        <f t="shared" si="16"/>
        <v>CR_BY</v>
      </c>
      <c r="F139">
        <v>5</v>
      </c>
      <c r="G139" t="str">
        <f t="shared" si="18"/>
        <v>40005</v>
      </c>
      <c r="H139">
        <v>4</v>
      </c>
      <c r="I139" t="s">
        <v>547</v>
      </c>
      <c r="J139" t="s">
        <v>548</v>
      </c>
      <c r="K139" t="s">
        <v>477</v>
      </c>
      <c r="M139" t="str">
        <f t="shared" si="19"/>
        <v>INSERT INTO s_tab_cols_m (table_col_id,table_id,col_name,col_desc,data_type) VALUES (40005,4,'cr_by','CR_BY','N');</v>
      </c>
    </row>
    <row r="140" spans="3:13" x14ac:dyDescent="0.25">
      <c r="D140" t="str">
        <f t="shared" si="17"/>
        <v>public static final int C_ALL_BANK__COL__CR_DT=    40006;</v>
      </c>
      <c r="E140" t="str">
        <f t="shared" si="16"/>
        <v>CR_DT</v>
      </c>
      <c r="F140">
        <v>6</v>
      </c>
      <c r="G140" t="str">
        <f t="shared" si="18"/>
        <v>40006</v>
      </c>
      <c r="H140">
        <v>4</v>
      </c>
      <c r="I140" t="s">
        <v>549</v>
      </c>
      <c r="J140" t="s">
        <v>550</v>
      </c>
      <c r="K140" t="s">
        <v>489</v>
      </c>
      <c r="M140" t="str">
        <f t="shared" si="19"/>
        <v>INSERT INTO s_tab_cols_m (table_col_id,table_id,col_name,col_desc,data_type) VALUES (40006,4,'cr_dt','CR_DT','T');</v>
      </c>
    </row>
    <row r="141" spans="3:13" x14ac:dyDescent="0.25">
      <c r="D141" t="str">
        <f t="shared" si="17"/>
        <v>public static final int C_ALL_BANK__COL__UPD_BY=    40007;</v>
      </c>
      <c r="E141" t="str">
        <f t="shared" si="16"/>
        <v>UPD_BY</v>
      </c>
      <c r="F141">
        <v>7</v>
      </c>
      <c r="G141" t="str">
        <f t="shared" si="18"/>
        <v>40007</v>
      </c>
      <c r="H141">
        <v>4</v>
      </c>
      <c r="I141" t="s">
        <v>551</v>
      </c>
      <c r="J141" t="s">
        <v>552</v>
      </c>
      <c r="K141" t="s">
        <v>477</v>
      </c>
      <c r="M141" t="str">
        <f t="shared" si="19"/>
        <v>INSERT INTO s_tab_cols_m (table_col_id,table_id,col_name,col_desc,data_type) VALUES (40007,4,'upd_by','UPD_BY','N');</v>
      </c>
    </row>
    <row r="142" spans="3:13" x14ac:dyDescent="0.25">
      <c r="D142" t="str">
        <f t="shared" si="17"/>
        <v>public static final int C_ALL_BANK__COL__UPD_DT=    40008;</v>
      </c>
      <c r="E142" t="str">
        <f t="shared" si="16"/>
        <v>UPD_DT</v>
      </c>
      <c r="F142">
        <v>8</v>
      </c>
      <c r="G142" t="str">
        <f t="shared" si="18"/>
        <v>40008</v>
      </c>
      <c r="H142">
        <v>4</v>
      </c>
      <c r="I142" t="s">
        <v>553</v>
      </c>
      <c r="J142" t="s">
        <v>554</v>
      </c>
      <c r="K142" t="s">
        <v>489</v>
      </c>
      <c r="M142" t="str">
        <f t="shared" si="19"/>
        <v>INSERT INTO s_tab_cols_m (table_col_id,table_id,col_name,col_desc,data_type) VALUES (40008,4,'upd_dt','UPD_DT','T');</v>
      </c>
    </row>
    <row r="143" spans="3:13" x14ac:dyDescent="0.25">
      <c r="D143" t="str">
        <f t="shared" si="17"/>
        <v>public static final int C_ALL_BANK__COL__AUTH_BY=    40009;</v>
      </c>
      <c r="E143" t="str">
        <f t="shared" si="16"/>
        <v>AUTH_BY</v>
      </c>
      <c r="F143">
        <v>9</v>
      </c>
      <c r="G143" t="str">
        <f t="shared" si="18"/>
        <v>40009</v>
      </c>
      <c r="H143">
        <v>4</v>
      </c>
      <c r="I143" t="s">
        <v>555</v>
      </c>
      <c r="J143" t="s">
        <v>556</v>
      </c>
      <c r="K143" t="s">
        <v>477</v>
      </c>
      <c r="M143" t="str">
        <f t="shared" si="19"/>
        <v>INSERT INTO s_tab_cols_m (table_col_id,table_id,col_name,col_desc,data_type) VALUES (40009,4,'auth_by','AUTH_BY','N');</v>
      </c>
    </row>
    <row r="144" spans="3:13" x14ac:dyDescent="0.25">
      <c r="D144" t="str">
        <f t="shared" si="17"/>
        <v>public static final int C_ALL_BANK__COL__AUTH_DT=    40010;</v>
      </c>
      <c r="E144" t="str">
        <f t="shared" si="16"/>
        <v>AUTH_DT</v>
      </c>
      <c r="F144">
        <v>10</v>
      </c>
      <c r="G144" t="str">
        <f t="shared" si="18"/>
        <v>40010</v>
      </c>
      <c r="H144">
        <v>4</v>
      </c>
      <c r="I144" t="s">
        <v>557</v>
      </c>
      <c r="J144" t="s">
        <v>558</v>
      </c>
      <c r="K144" t="s">
        <v>489</v>
      </c>
      <c r="M144" t="str">
        <f t="shared" si="19"/>
        <v>INSERT INTO s_tab_cols_m (table_col_id,table_id,col_name,col_desc,data_type) VALUES (40010,4,'auth_dt','AUTH_DT','T');</v>
      </c>
    </row>
    <row r="145" spans="3:13" x14ac:dyDescent="0.25">
      <c r="D145" t="str">
        <f t="shared" si="17"/>
        <v>public static final int C_ALL_BANK__COL__CN_ID=    40011;</v>
      </c>
      <c r="E145" t="str">
        <f t="shared" si="16"/>
        <v>CN_ID</v>
      </c>
      <c r="F145">
        <v>11</v>
      </c>
      <c r="G145" t="str">
        <f t="shared" si="18"/>
        <v>40011</v>
      </c>
      <c r="H145">
        <v>4</v>
      </c>
      <c r="I145" t="s">
        <v>559</v>
      </c>
      <c r="J145" t="s">
        <v>560</v>
      </c>
      <c r="K145" t="s">
        <v>477</v>
      </c>
      <c r="M145" t="str">
        <f t="shared" si="19"/>
        <v>INSERT INTO s_tab_cols_m (table_col_id,table_id,col_name,col_desc,data_type) VALUES (40011,4,'cn_id','CN_ID','N');</v>
      </c>
    </row>
    <row r="147" spans="3:13" x14ac:dyDescent="0.25">
      <c r="E147" t="str">
        <f t="shared" ref="E147:E178" si="20">UPPER(I147)</f>
        <v/>
      </c>
    </row>
    <row r="148" spans="3:13" x14ac:dyDescent="0.25">
      <c r="C148" s="18" t="s">
        <v>135</v>
      </c>
      <c r="D148" t="str">
        <f t="shared" ref="D148:D171" si="21">CONCATENATE("public static final int C_ALL_BANK_BRANCH__COL__",E148,"=    ",G148,";")</f>
        <v>public static final int C_ALL_BANK_BRANCH__COL__BRANCH_ID=    50001;</v>
      </c>
      <c r="E148" t="str">
        <f t="shared" si="20"/>
        <v>BRANCH_ID</v>
      </c>
      <c r="F148">
        <v>1</v>
      </c>
      <c r="G148" t="str">
        <f t="shared" ref="G148:G171" si="22">CONCATENATE(H148,REPT("0",4-LEN(F148)),F148)</f>
        <v>50001</v>
      </c>
      <c r="H148">
        <v>5</v>
      </c>
      <c r="I148" t="s">
        <v>719</v>
      </c>
      <c r="J148" t="s">
        <v>720</v>
      </c>
      <c r="K148" t="s">
        <v>477</v>
      </c>
      <c r="M148" t="str">
        <f t="shared" ref="M148:M171" si="23">CONCATENATE("INSERT INTO s_tab_cols_m (table_col_id,table_id,col_name,col_desc,data_type) VALUES (",G148&amp;","&amp;H148&amp;",'"&amp;I148&amp;"','"&amp;J148&amp;"','"&amp;K148&amp;"');")</f>
        <v>INSERT INTO s_tab_cols_m (table_col_id,table_id,col_name,col_desc,data_type) VALUES (50001,5,'branch_id','BRANCH_ID','N');</v>
      </c>
    </row>
    <row r="149" spans="3:13" x14ac:dyDescent="0.25">
      <c r="D149" t="str">
        <f t="shared" si="21"/>
        <v>public static final int C_ALL_BANK_BRANCH__COL__BANK_ID=    50002;</v>
      </c>
      <c r="E149" t="str">
        <f t="shared" si="20"/>
        <v>BANK_ID</v>
      </c>
      <c r="F149">
        <v>2</v>
      </c>
      <c r="G149" t="str">
        <f t="shared" si="22"/>
        <v>50002</v>
      </c>
      <c r="H149">
        <v>5</v>
      </c>
      <c r="I149" t="s">
        <v>711</v>
      </c>
      <c r="J149" t="s">
        <v>712</v>
      </c>
      <c r="K149" t="s">
        <v>477</v>
      </c>
      <c r="M149" t="str">
        <f t="shared" si="23"/>
        <v>INSERT INTO s_tab_cols_m (table_col_id,table_id,col_name,col_desc,data_type) VALUES (50002,5,'bank_id','BANK_ID','N');</v>
      </c>
    </row>
    <row r="150" spans="3:13" x14ac:dyDescent="0.25">
      <c r="D150" t="str">
        <f t="shared" si="21"/>
        <v>public static final int C_ALL_BANK_BRANCH__COL__BRANCH_NAME=    50003;</v>
      </c>
      <c r="E150" t="str">
        <f t="shared" si="20"/>
        <v>BRANCH_NAME</v>
      </c>
      <c r="F150">
        <v>3</v>
      </c>
      <c r="G150" t="str">
        <f t="shared" si="22"/>
        <v>50003</v>
      </c>
      <c r="H150">
        <v>5</v>
      </c>
      <c r="I150" t="s">
        <v>721</v>
      </c>
      <c r="J150" t="s">
        <v>722</v>
      </c>
      <c r="K150" t="s">
        <v>478</v>
      </c>
      <c r="M150" t="str">
        <f t="shared" si="23"/>
        <v>INSERT INTO s_tab_cols_m (table_col_id,table_id,col_name,col_desc,data_type) VALUES (50003,5,'branch_name','BRANCH_NAME','C');</v>
      </c>
    </row>
    <row r="151" spans="3:13" x14ac:dyDescent="0.25">
      <c r="D151" t="str">
        <f t="shared" si="21"/>
        <v>public static final int C_ALL_BANK_BRANCH__COL__CITY_CODE=    50004;</v>
      </c>
      <c r="E151" t="str">
        <f t="shared" si="20"/>
        <v>CITY_CODE</v>
      </c>
      <c r="F151">
        <v>4</v>
      </c>
      <c r="G151" t="str">
        <f t="shared" si="22"/>
        <v>50004</v>
      </c>
      <c r="H151">
        <v>5</v>
      </c>
      <c r="I151" t="s">
        <v>723</v>
      </c>
      <c r="J151" t="s">
        <v>724</v>
      </c>
      <c r="K151" t="s">
        <v>478</v>
      </c>
      <c r="M151" t="str">
        <f t="shared" si="23"/>
        <v>INSERT INTO s_tab_cols_m (table_col_id,table_id,col_name,col_desc,data_type) VALUES (50004,5,'city_code','CITY_CODE','C');</v>
      </c>
    </row>
    <row r="152" spans="3:13" x14ac:dyDescent="0.25">
      <c r="D152" t="str">
        <f t="shared" si="21"/>
        <v>public static final int C_ALL_BANK_BRANCH__COL__BANK_CODE=    50005;</v>
      </c>
      <c r="E152" t="str">
        <f t="shared" si="20"/>
        <v>BANK_CODE</v>
      </c>
      <c r="F152">
        <v>5</v>
      </c>
      <c r="G152" t="str">
        <f t="shared" si="22"/>
        <v>50005</v>
      </c>
      <c r="H152">
        <v>5</v>
      </c>
      <c r="I152" t="s">
        <v>713</v>
      </c>
      <c r="J152" t="s">
        <v>714</v>
      </c>
      <c r="K152" t="s">
        <v>478</v>
      </c>
      <c r="M152" t="str">
        <f t="shared" si="23"/>
        <v>INSERT INTO s_tab_cols_m (table_col_id,table_id,col_name,col_desc,data_type) VALUES (50005,5,'bank_code','BANK_CODE','C');</v>
      </c>
    </row>
    <row r="153" spans="3:13" x14ac:dyDescent="0.25">
      <c r="D153" t="str">
        <f t="shared" si="21"/>
        <v>public static final int C_ALL_BANK_BRANCH__COL__BRANCH_CODE=    50006;</v>
      </c>
      <c r="E153" t="str">
        <f t="shared" si="20"/>
        <v>BRANCH_CODE</v>
      </c>
      <c r="F153">
        <v>6</v>
      </c>
      <c r="G153" t="str">
        <f t="shared" si="22"/>
        <v>50006</v>
      </c>
      <c r="H153">
        <v>5</v>
      </c>
      <c r="I153" t="s">
        <v>725</v>
      </c>
      <c r="J153" t="s">
        <v>726</v>
      </c>
      <c r="K153" t="s">
        <v>478</v>
      </c>
      <c r="M153" t="str">
        <f t="shared" si="23"/>
        <v>INSERT INTO s_tab_cols_m (table_col_id,table_id,col_name,col_desc,data_type) VALUES (50006,5,'branch_code','BRANCH_CODE','C');</v>
      </c>
    </row>
    <row r="154" spans="3:13" x14ac:dyDescent="0.25">
      <c r="D154" t="str">
        <f t="shared" si="21"/>
        <v>public static final int C_ALL_BANK_BRANCH__COL__IFSC_CODE=    50007;</v>
      </c>
      <c r="E154" t="str">
        <f t="shared" si="20"/>
        <v>IFSC_CODE</v>
      </c>
      <c r="F154">
        <v>7</v>
      </c>
      <c r="G154" t="str">
        <f t="shared" si="22"/>
        <v>50007</v>
      </c>
      <c r="H154">
        <v>5</v>
      </c>
      <c r="I154" t="s">
        <v>504</v>
      </c>
      <c r="J154" t="s">
        <v>505</v>
      </c>
      <c r="K154" t="s">
        <v>478</v>
      </c>
      <c r="M154" t="str">
        <f t="shared" si="23"/>
        <v>INSERT INTO s_tab_cols_m (table_col_id,table_id,col_name,col_desc,data_type) VALUES (50007,5,'ifsc_code','IFSC_CODE','C');</v>
      </c>
    </row>
    <row r="155" spans="3:13" x14ac:dyDescent="0.25">
      <c r="D155" t="str">
        <f t="shared" si="21"/>
        <v>public static final int C_ALL_BANK_BRANCH__COL__MICR_CODE=    50008;</v>
      </c>
      <c r="E155" t="str">
        <f t="shared" si="20"/>
        <v>MICR_CODE</v>
      </c>
      <c r="F155">
        <v>8</v>
      </c>
      <c r="G155" t="str">
        <f t="shared" si="22"/>
        <v>50008</v>
      </c>
      <c r="H155">
        <v>5</v>
      </c>
      <c r="I155" t="s">
        <v>508</v>
      </c>
      <c r="J155" t="s">
        <v>509</v>
      </c>
      <c r="K155" t="s">
        <v>478</v>
      </c>
      <c r="M155" t="str">
        <f t="shared" si="23"/>
        <v>INSERT INTO s_tab_cols_m (table_col_id,table_id,col_name,col_desc,data_type) VALUES (50008,5,'micr_code','MICR_CODE','C');</v>
      </c>
    </row>
    <row r="156" spans="3:13" x14ac:dyDescent="0.25">
      <c r="D156" t="str">
        <f t="shared" si="21"/>
        <v>public static final int C_ALL_BANK_BRANCH__COL__SWIFT_CODE=    50009;</v>
      </c>
      <c r="E156" t="str">
        <f t="shared" si="20"/>
        <v>SWIFT_CODE</v>
      </c>
      <c r="F156">
        <v>9</v>
      </c>
      <c r="G156" t="str">
        <f t="shared" si="22"/>
        <v>50009</v>
      </c>
      <c r="H156">
        <v>5</v>
      </c>
      <c r="I156" t="s">
        <v>506</v>
      </c>
      <c r="J156" t="s">
        <v>507</v>
      </c>
      <c r="K156" t="s">
        <v>478</v>
      </c>
      <c r="M156" t="str">
        <f t="shared" si="23"/>
        <v>INSERT INTO s_tab_cols_m (table_col_id,table_id,col_name,col_desc,data_type) VALUES (50009,5,'swift_code','SWIFT_CODE','C');</v>
      </c>
    </row>
    <row r="157" spans="3:13" x14ac:dyDescent="0.25">
      <c r="D157" t="str">
        <f t="shared" si="21"/>
        <v>public static final int C_ALL_BANK_BRANCH__COL__BRANCH_ADDRESS=    50010;</v>
      </c>
      <c r="E157" t="str">
        <f t="shared" si="20"/>
        <v>BRANCH_ADDRESS</v>
      </c>
      <c r="F157">
        <v>10</v>
      </c>
      <c r="G157" t="str">
        <f t="shared" si="22"/>
        <v>50010</v>
      </c>
      <c r="H157">
        <v>5</v>
      </c>
      <c r="I157" t="s">
        <v>727</v>
      </c>
      <c r="J157" t="s">
        <v>728</v>
      </c>
      <c r="K157" t="s">
        <v>478</v>
      </c>
      <c r="M157" t="str">
        <f t="shared" si="23"/>
        <v>INSERT INTO s_tab_cols_m (table_col_id,table_id,col_name,col_desc,data_type) VALUES (50010,5,'branch_address','BRANCH_ADDRESS','C');</v>
      </c>
    </row>
    <row r="158" spans="3:13" x14ac:dyDescent="0.25">
      <c r="D158" t="str">
        <f t="shared" si="21"/>
        <v>public static final int C_ALL_BANK_BRANCH__COL__PIN_CODE=    50011;</v>
      </c>
      <c r="E158" t="str">
        <f t="shared" si="20"/>
        <v>PIN_CODE</v>
      </c>
      <c r="F158">
        <v>11</v>
      </c>
      <c r="G158" t="str">
        <f t="shared" si="22"/>
        <v>50011</v>
      </c>
      <c r="H158">
        <v>5</v>
      </c>
      <c r="I158" t="s">
        <v>527</v>
      </c>
      <c r="J158" t="s">
        <v>528</v>
      </c>
      <c r="K158" t="s">
        <v>477</v>
      </c>
      <c r="M158" t="str">
        <f t="shared" si="23"/>
        <v>INSERT INTO s_tab_cols_m (table_col_id,table_id,col_name,col_desc,data_type) VALUES (50011,5,'pin_code','PIN_CODE','N');</v>
      </c>
    </row>
    <row r="159" spans="3:13" x14ac:dyDescent="0.25">
      <c r="D159" t="str">
        <f t="shared" si="21"/>
        <v>public static final int C_ALL_BANK_BRANCH__COL__AREA_ID=    50012;</v>
      </c>
      <c r="E159" t="str">
        <f t="shared" si="20"/>
        <v>AREA_ID</v>
      </c>
      <c r="F159">
        <v>12</v>
      </c>
      <c r="G159" t="str">
        <f t="shared" si="22"/>
        <v>50012</v>
      </c>
      <c r="H159">
        <v>5</v>
      </c>
      <c r="I159" t="s">
        <v>530</v>
      </c>
      <c r="J159" t="s">
        <v>531</v>
      </c>
      <c r="K159" t="s">
        <v>477</v>
      </c>
      <c r="M159" t="str">
        <f t="shared" si="23"/>
        <v>INSERT INTO s_tab_cols_m (table_col_id,table_id,col_name,col_desc,data_type) VALUES (50012,5,'area_id','AREA_ID','N');</v>
      </c>
    </row>
    <row r="160" spans="3:13" x14ac:dyDescent="0.25">
      <c r="D160" t="str">
        <f t="shared" si="21"/>
        <v>public static final int C_ALL_BANK_BRANCH__COL__CITY_ID=    50013;</v>
      </c>
      <c r="E160" t="str">
        <f t="shared" si="20"/>
        <v>CITY_ID</v>
      </c>
      <c r="F160">
        <v>13</v>
      </c>
      <c r="G160" t="str">
        <f t="shared" si="22"/>
        <v>50013</v>
      </c>
      <c r="H160">
        <v>5</v>
      </c>
      <c r="I160" t="s">
        <v>533</v>
      </c>
      <c r="J160" t="s">
        <v>534</v>
      </c>
      <c r="K160" t="s">
        <v>477</v>
      </c>
      <c r="M160" t="str">
        <f t="shared" si="23"/>
        <v>INSERT INTO s_tab_cols_m (table_col_id,table_id,col_name,col_desc,data_type) VALUES (50013,5,'city_id','CITY_ID','N');</v>
      </c>
    </row>
    <row r="161" spans="3:13" x14ac:dyDescent="0.25">
      <c r="D161" t="str">
        <f t="shared" si="21"/>
        <v>public static final int C_ALL_BANK_BRANCH__COL__DISTRICT_ID=    50014;</v>
      </c>
      <c r="E161" t="str">
        <f t="shared" si="20"/>
        <v>DISTRICT_ID</v>
      </c>
      <c r="F161">
        <v>14</v>
      </c>
      <c r="G161" t="str">
        <f t="shared" si="22"/>
        <v>50014</v>
      </c>
      <c r="H161">
        <v>5</v>
      </c>
      <c r="I161" t="s">
        <v>535</v>
      </c>
      <c r="J161" t="s">
        <v>536</v>
      </c>
      <c r="K161" t="s">
        <v>477</v>
      </c>
      <c r="M161" t="str">
        <f t="shared" si="23"/>
        <v>INSERT INTO s_tab_cols_m (table_col_id,table_id,col_name,col_desc,data_type) VALUES (50014,5,'district_id','DISTRICT_ID','N');</v>
      </c>
    </row>
    <row r="162" spans="3:13" x14ac:dyDescent="0.25">
      <c r="D162" t="str">
        <f t="shared" si="21"/>
        <v>public static final int C_ALL_BANK_BRANCH__COL__STATE_ID=    50015;</v>
      </c>
      <c r="E162" t="str">
        <f t="shared" si="20"/>
        <v>STATE_ID</v>
      </c>
      <c r="F162">
        <v>15</v>
      </c>
      <c r="G162" t="str">
        <f t="shared" si="22"/>
        <v>50015</v>
      </c>
      <c r="H162">
        <v>5</v>
      </c>
      <c r="I162" t="s">
        <v>537</v>
      </c>
      <c r="J162" t="s">
        <v>538</v>
      </c>
      <c r="K162" t="s">
        <v>477</v>
      </c>
      <c r="M162" t="str">
        <f t="shared" si="23"/>
        <v>INSERT INTO s_tab_cols_m (table_col_id,table_id,col_name,col_desc,data_type) VALUES (50015,5,'state_id','STATE_ID','N');</v>
      </c>
    </row>
    <row r="163" spans="3:13" x14ac:dyDescent="0.25">
      <c r="D163" t="str">
        <f t="shared" si="21"/>
        <v>public static final int C_ALL_BANK_BRANCH__COL__PHONE_NO=    50016;</v>
      </c>
      <c r="E163" t="str">
        <f t="shared" si="20"/>
        <v>PHONE_NO</v>
      </c>
      <c r="F163">
        <v>16</v>
      </c>
      <c r="G163" t="str">
        <f t="shared" si="22"/>
        <v>50016</v>
      </c>
      <c r="H163">
        <v>5</v>
      </c>
      <c r="I163" t="s">
        <v>539</v>
      </c>
      <c r="J163" t="s">
        <v>540</v>
      </c>
      <c r="K163" t="s">
        <v>478</v>
      </c>
      <c r="M163" t="str">
        <f t="shared" si="23"/>
        <v>INSERT INTO s_tab_cols_m (table_col_id,table_id,col_name,col_desc,data_type) VALUES (50016,5,'phone_no','PHONE_NO','C');</v>
      </c>
    </row>
    <row r="164" spans="3:13" x14ac:dyDescent="0.25">
      <c r="D164" t="str">
        <f t="shared" si="21"/>
        <v>public static final int C_ALL_BANK_BRANCH__COL__MOBILE_NO=    50017;</v>
      </c>
      <c r="E164" t="str">
        <f t="shared" si="20"/>
        <v>MOBILE_NO</v>
      </c>
      <c r="F164">
        <v>17</v>
      </c>
      <c r="G164" t="str">
        <f t="shared" si="22"/>
        <v>50017</v>
      </c>
      <c r="H164">
        <v>5</v>
      </c>
      <c r="I164" t="s">
        <v>541</v>
      </c>
      <c r="J164" t="s">
        <v>542</v>
      </c>
      <c r="K164" t="s">
        <v>477</v>
      </c>
      <c r="M164" t="str">
        <f t="shared" si="23"/>
        <v>INSERT INTO s_tab_cols_m (table_col_id,table_id,col_name,col_desc,data_type) VALUES (50017,5,'mobile_no','MOBILE_NO','N');</v>
      </c>
    </row>
    <row r="165" spans="3:13" x14ac:dyDescent="0.25">
      <c r="D165" t="str">
        <f t="shared" si="21"/>
        <v>public static final int C_ALL_BANK_BRANCH__COL__CR_BY=    50018;</v>
      </c>
      <c r="E165" t="str">
        <f t="shared" si="20"/>
        <v>CR_BY</v>
      </c>
      <c r="F165">
        <v>18</v>
      </c>
      <c r="G165" t="str">
        <f t="shared" si="22"/>
        <v>50018</v>
      </c>
      <c r="H165">
        <v>5</v>
      </c>
      <c r="I165" t="s">
        <v>547</v>
      </c>
      <c r="J165" t="s">
        <v>548</v>
      </c>
      <c r="K165" t="s">
        <v>477</v>
      </c>
      <c r="M165" t="str">
        <f t="shared" si="23"/>
        <v>INSERT INTO s_tab_cols_m (table_col_id,table_id,col_name,col_desc,data_type) VALUES (50018,5,'cr_by','CR_BY','N');</v>
      </c>
    </row>
    <row r="166" spans="3:13" x14ac:dyDescent="0.25">
      <c r="D166" t="str">
        <f t="shared" si="21"/>
        <v>public static final int C_ALL_BANK_BRANCH__COL__CR_DT=    50019;</v>
      </c>
      <c r="E166" t="str">
        <f t="shared" si="20"/>
        <v>CR_DT</v>
      </c>
      <c r="F166">
        <v>19</v>
      </c>
      <c r="G166" t="str">
        <f t="shared" si="22"/>
        <v>50019</v>
      </c>
      <c r="H166">
        <v>5</v>
      </c>
      <c r="I166" t="s">
        <v>549</v>
      </c>
      <c r="J166" t="s">
        <v>550</v>
      </c>
      <c r="K166" t="s">
        <v>489</v>
      </c>
      <c r="M166" t="str">
        <f t="shared" si="23"/>
        <v>INSERT INTO s_tab_cols_m (table_col_id,table_id,col_name,col_desc,data_type) VALUES (50019,5,'cr_dt','CR_DT','T');</v>
      </c>
    </row>
    <row r="167" spans="3:13" x14ac:dyDescent="0.25">
      <c r="D167" t="str">
        <f t="shared" si="21"/>
        <v>public static final int C_ALL_BANK_BRANCH__COL__UPD_BY=    50020;</v>
      </c>
      <c r="E167" t="str">
        <f t="shared" si="20"/>
        <v>UPD_BY</v>
      </c>
      <c r="F167">
        <v>20</v>
      </c>
      <c r="G167" t="str">
        <f t="shared" si="22"/>
        <v>50020</v>
      </c>
      <c r="H167">
        <v>5</v>
      </c>
      <c r="I167" t="s">
        <v>551</v>
      </c>
      <c r="J167" t="s">
        <v>552</v>
      </c>
      <c r="K167" t="s">
        <v>477</v>
      </c>
      <c r="M167" t="str">
        <f t="shared" si="23"/>
        <v>INSERT INTO s_tab_cols_m (table_col_id,table_id,col_name,col_desc,data_type) VALUES (50020,5,'upd_by','UPD_BY','N');</v>
      </c>
    </row>
    <row r="168" spans="3:13" x14ac:dyDescent="0.25">
      <c r="D168" t="str">
        <f t="shared" si="21"/>
        <v>public static final int C_ALL_BANK_BRANCH__COL__UPD_DT=    50021;</v>
      </c>
      <c r="E168" t="str">
        <f t="shared" si="20"/>
        <v>UPD_DT</v>
      </c>
      <c r="F168">
        <v>21</v>
      </c>
      <c r="G168" t="str">
        <f t="shared" si="22"/>
        <v>50021</v>
      </c>
      <c r="H168">
        <v>5</v>
      </c>
      <c r="I168" t="s">
        <v>553</v>
      </c>
      <c r="J168" t="s">
        <v>554</v>
      </c>
      <c r="K168" t="s">
        <v>489</v>
      </c>
      <c r="M168" t="str">
        <f t="shared" si="23"/>
        <v>INSERT INTO s_tab_cols_m (table_col_id,table_id,col_name,col_desc,data_type) VALUES (50021,5,'upd_dt','UPD_DT','T');</v>
      </c>
    </row>
    <row r="169" spans="3:13" x14ac:dyDescent="0.25">
      <c r="D169" t="str">
        <f t="shared" si="21"/>
        <v>public static final int C_ALL_BANK_BRANCH__COL__AUTH_BY=    50022;</v>
      </c>
      <c r="E169" t="str">
        <f t="shared" si="20"/>
        <v>AUTH_BY</v>
      </c>
      <c r="F169">
        <v>22</v>
      </c>
      <c r="G169" t="str">
        <f t="shared" si="22"/>
        <v>50022</v>
      </c>
      <c r="H169">
        <v>5</v>
      </c>
      <c r="I169" t="s">
        <v>555</v>
      </c>
      <c r="J169" t="s">
        <v>556</v>
      </c>
      <c r="K169" t="s">
        <v>477</v>
      </c>
      <c r="M169" t="str">
        <f t="shared" si="23"/>
        <v>INSERT INTO s_tab_cols_m (table_col_id,table_id,col_name,col_desc,data_type) VALUES (50022,5,'auth_by','AUTH_BY','N');</v>
      </c>
    </row>
    <row r="170" spans="3:13" x14ac:dyDescent="0.25">
      <c r="D170" t="str">
        <f t="shared" si="21"/>
        <v>public static final int C_ALL_BANK_BRANCH__COL__AUTH_DT=    50023;</v>
      </c>
      <c r="E170" t="str">
        <f t="shared" si="20"/>
        <v>AUTH_DT</v>
      </c>
      <c r="F170">
        <v>23</v>
      </c>
      <c r="G170" t="str">
        <f t="shared" si="22"/>
        <v>50023</v>
      </c>
      <c r="H170">
        <v>5</v>
      </c>
      <c r="I170" t="s">
        <v>557</v>
      </c>
      <c r="J170" t="s">
        <v>558</v>
      </c>
      <c r="K170" t="s">
        <v>489</v>
      </c>
      <c r="M170" t="str">
        <f t="shared" si="23"/>
        <v>INSERT INTO s_tab_cols_m (table_col_id,table_id,col_name,col_desc,data_type) VALUES (50023,5,'auth_dt','AUTH_DT','T');</v>
      </c>
    </row>
    <row r="171" spans="3:13" x14ac:dyDescent="0.25">
      <c r="D171" t="str">
        <f t="shared" si="21"/>
        <v>public static final int C_ALL_BANK_BRANCH__COL__CN_ID=    50024;</v>
      </c>
      <c r="E171" t="str">
        <f t="shared" si="20"/>
        <v>CN_ID</v>
      </c>
      <c r="F171">
        <v>24</v>
      </c>
      <c r="G171" t="str">
        <f t="shared" si="22"/>
        <v>50024</v>
      </c>
      <c r="H171">
        <v>5</v>
      </c>
      <c r="I171" t="s">
        <v>559</v>
      </c>
      <c r="J171" t="s">
        <v>560</v>
      </c>
      <c r="K171" t="s">
        <v>477</v>
      </c>
      <c r="M171" t="str">
        <f t="shared" si="23"/>
        <v>INSERT INTO s_tab_cols_m (table_col_id,table_id,col_name,col_desc,data_type) VALUES (50024,5,'cn_id','CN_ID','N');</v>
      </c>
    </row>
    <row r="172" spans="3:13" x14ac:dyDescent="0.25">
      <c r="E172" t="str">
        <f t="shared" si="20"/>
        <v/>
      </c>
    </row>
    <row r="173" spans="3:13" x14ac:dyDescent="0.25">
      <c r="E173" t="str">
        <f t="shared" si="20"/>
        <v/>
      </c>
    </row>
    <row r="174" spans="3:13" x14ac:dyDescent="0.25">
      <c r="E174" t="str">
        <f t="shared" si="20"/>
        <v/>
      </c>
    </row>
    <row r="175" spans="3:13" x14ac:dyDescent="0.25">
      <c r="E175" t="str">
        <f t="shared" si="20"/>
        <v/>
      </c>
    </row>
    <row r="176" spans="3:13" x14ac:dyDescent="0.25">
      <c r="C176" s="18" t="s">
        <v>138</v>
      </c>
      <c r="D176" t="str">
        <f t="shared" ref="D176:D197" si="24">CONCATENATE("public static final int C_INSTRUMENT_TYPE__COL__",E176,"=    ",G176,";")</f>
        <v>public static final int C_INSTRUMENT_TYPE__COL__INSTR_TYPE_ID=    60001;</v>
      </c>
      <c r="E176" t="str">
        <f t="shared" si="20"/>
        <v>INSTR_TYPE_ID</v>
      </c>
      <c r="F176">
        <v>1</v>
      </c>
      <c r="G176" t="str">
        <f t="shared" ref="G176:G197" si="25">CONCATENATE(H176,REPT("0",4-LEN(F176)),F176)</f>
        <v>60001</v>
      </c>
      <c r="H176">
        <v>6</v>
      </c>
      <c r="I176" t="s">
        <v>729</v>
      </c>
      <c r="J176" t="s">
        <v>730</v>
      </c>
      <c r="K176" t="s">
        <v>477</v>
      </c>
      <c r="M176" t="str">
        <f t="shared" ref="M176:M197" si="26">CONCATENATE("INSERT INTO s_tab_cols_m (table_col_id,table_id,col_name,col_desc,data_type) VALUES (",G176&amp;","&amp;H176&amp;",'"&amp;I176&amp;"','"&amp;J176&amp;"','"&amp;K176&amp;"');")</f>
        <v>INSERT INTO s_tab_cols_m (table_col_id,table_id,col_name,col_desc,data_type) VALUES (60001,6,'instr_type_id','INSTR_TYPE_ID','N');</v>
      </c>
    </row>
    <row r="177" spans="4:13" x14ac:dyDescent="0.25">
      <c r="D177" t="str">
        <f t="shared" si="24"/>
        <v>public static final int C_INSTRUMENT_TYPE__COL__INSTR_TYPE_NAME=    60002;</v>
      </c>
      <c r="E177" t="str">
        <f t="shared" si="20"/>
        <v>INSTR_TYPE_NAME</v>
      </c>
      <c r="F177">
        <v>2</v>
      </c>
      <c r="G177" t="str">
        <f t="shared" si="25"/>
        <v>60002</v>
      </c>
      <c r="H177">
        <v>6</v>
      </c>
      <c r="I177" t="s">
        <v>731</v>
      </c>
      <c r="J177" t="s">
        <v>732</v>
      </c>
      <c r="K177" t="s">
        <v>478</v>
      </c>
      <c r="M177" t="str">
        <f t="shared" si="26"/>
        <v>INSERT INTO s_tab_cols_m (table_col_id,table_id,col_name,col_desc,data_type) VALUES (60002,6,'instr_type_name','INSTR_TYPE_NAME','C');</v>
      </c>
    </row>
    <row r="178" spans="4:13" x14ac:dyDescent="0.25">
      <c r="D178" t="str">
        <f t="shared" si="24"/>
        <v>public static final int C_INSTRUMENT_TYPE__COL__INSTR_BASE_TYPE_ID=    60003;</v>
      </c>
      <c r="E178" t="str">
        <f t="shared" si="20"/>
        <v>INSTR_BASE_TYPE_ID</v>
      </c>
      <c r="F178">
        <v>3</v>
      </c>
      <c r="G178" t="str">
        <f t="shared" si="25"/>
        <v>60003</v>
      </c>
      <c r="H178">
        <v>6</v>
      </c>
      <c r="I178" t="s">
        <v>733</v>
      </c>
      <c r="J178" t="s">
        <v>734</v>
      </c>
      <c r="K178" t="s">
        <v>477</v>
      </c>
      <c r="M178" t="str">
        <f t="shared" si="26"/>
        <v>INSERT INTO s_tab_cols_m (table_col_id,table_id,col_name,col_desc,data_type) VALUES (60003,6,'instr_base_type_id','INSTR_BASE_TYPE_ID','N');</v>
      </c>
    </row>
    <row r="179" spans="4:13" x14ac:dyDescent="0.25">
      <c r="D179" t="str">
        <f t="shared" si="24"/>
        <v>public static final int C_INSTRUMENT_TYPE__COL__VALID_PERIOD_DAYS=    60004;</v>
      </c>
      <c r="E179" t="str">
        <f t="shared" ref="E179:E210" si="27">UPPER(I179)</f>
        <v>VALID_PERIOD_DAYS</v>
      </c>
      <c r="F179">
        <v>4</v>
      </c>
      <c r="G179" t="str">
        <f t="shared" si="25"/>
        <v>60004</v>
      </c>
      <c r="H179">
        <v>6</v>
      </c>
      <c r="I179" t="s">
        <v>735</v>
      </c>
      <c r="J179" t="s">
        <v>736</v>
      </c>
      <c r="K179" t="s">
        <v>477</v>
      </c>
      <c r="M179" t="str">
        <f t="shared" si="26"/>
        <v>INSERT INTO s_tab_cols_m (table_col_id,table_id,col_name,col_desc,data_type) VALUES (60004,6,'valid_period_days','VALID_PERIOD_DAYS','N');</v>
      </c>
    </row>
    <row r="180" spans="4:13" x14ac:dyDescent="0.25">
      <c r="D180" t="str">
        <f t="shared" si="24"/>
        <v>public static final int C_INSTRUMENT_TYPE__COL__INSTR_PRESENT_TYPE=    60005;</v>
      </c>
      <c r="E180" t="str">
        <f t="shared" si="27"/>
        <v>INSTR_PRESENT_TYPE</v>
      </c>
      <c r="F180">
        <v>5</v>
      </c>
      <c r="G180" t="str">
        <f t="shared" si="25"/>
        <v>60005</v>
      </c>
      <c r="H180">
        <v>6</v>
      </c>
      <c r="I180" t="s">
        <v>737</v>
      </c>
      <c r="J180" t="s">
        <v>738</v>
      </c>
      <c r="K180" t="s">
        <v>478</v>
      </c>
      <c r="M180" t="str">
        <f t="shared" si="26"/>
        <v>INSERT INTO s_tab_cols_m (table_col_id,table_id,col_name,col_desc,data_type) VALUES (60005,6,'instr_present_type','INSTR_PRESENT_TYPE','C');</v>
      </c>
    </row>
    <row r="181" spans="4:13" x14ac:dyDescent="0.25">
      <c r="D181" t="str">
        <f t="shared" si="24"/>
        <v>public static final int C_INSTRUMENT_TYPE__COL__ISSUED_TO=    60006;</v>
      </c>
      <c r="E181" t="str">
        <f t="shared" si="27"/>
        <v>ISSUED_TO</v>
      </c>
      <c r="F181">
        <v>6</v>
      </c>
      <c r="G181" t="str">
        <f t="shared" si="25"/>
        <v>60006</v>
      </c>
      <c r="H181">
        <v>6</v>
      </c>
      <c r="I181" t="s">
        <v>739</v>
      </c>
      <c r="J181" t="s">
        <v>740</v>
      </c>
      <c r="K181" t="s">
        <v>478</v>
      </c>
      <c r="M181" t="str">
        <f t="shared" si="26"/>
        <v>INSERT INTO s_tab_cols_m (table_col_id,table_id,col_name,col_desc,data_type) VALUES (60006,6,'issued_to','ISSUED_TO','C');</v>
      </c>
    </row>
    <row r="182" spans="4:13" x14ac:dyDescent="0.25">
      <c r="D182" t="str">
        <f t="shared" si="24"/>
        <v>public static final int C_INSTRUMENT_TYPE__COL__IS_TRAN_VALIDATION=    60007;</v>
      </c>
      <c r="E182" t="str">
        <f t="shared" si="27"/>
        <v>IS_TRAN_VALIDATION</v>
      </c>
      <c r="F182">
        <v>7</v>
      </c>
      <c r="G182" t="str">
        <f t="shared" si="25"/>
        <v>60007</v>
      </c>
      <c r="H182">
        <v>6</v>
      </c>
      <c r="I182" t="s">
        <v>741</v>
      </c>
      <c r="J182" t="s">
        <v>742</v>
      </c>
      <c r="K182" t="s">
        <v>477</v>
      </c>
      <c r="M182" t="str">
        <f t="shared" si="26"/>
        <v>INSERT INTO s_tab_cols_m (table_col_id,table_id,col_name,col_desc,data_type) VALUES (60007,6,'is_tran_validation','IS_TRAN_VALIDATION','N');</v>
      </c>
    </row>
    <row r="183" spans="4:13" x14ac:dyDescent="0.25">
      <c r="D183" t="str">
        <f t="shared" si="24"/>
        <v>public static final int C_INSTRUMENT_TYPE__COL__IS_AUTO_SERIAL_NO=    60008;</v>
      </c>
      <c r="E183" t="str">
        <f t="shared" si="27"/>
        <v>IS_AUTO_SERIAL_NO</v>
      </c>
      <c r="F183">
        <v>8</v>
      </c>
      <c r="G183" t="str">
        <f t="shared" si="25"/>
        <v>60008</v>
      </c>
      <c r="H183">
        <v>6</v>
      </c>
      <c r="I183" t="s">
        <v>743</v>
      </c>
      <c r="J183" t="s">
        <v>744</v>
      </c>
      <c r="K183" t="s">
        <v>477</v>
      </c>
      <c r="M183" t="str">
        <f t="shared" si="26"/>
        <v>INSERT INTO s_tab_cols_m (table_col_id,table_id,col_name,col_desc,data_type) VALUES (60008,6,'is_auto_serial_no','IS_AUTO_SERIAL_NO','N');</v>
      </c>
    </row>
    <row r="184" spans="4:13" x14ac:dyDescent="0.25">
      <c r="D184" t="str">
        <f t="shared" si="24"/>
        <v>public static final int C_INSTRUMENT_TYPE__COL__NUM_LENGTH=    60009;</v>
      </c>
      <c r="E184" t="str">
        <f t="shared" si="27"/>
        <v>NUM_LENGTH</v>
      </c>
      <c r="F184">
        <v>9</v>
      </c>
      <c r="G184" t="str">
        <f t="shared" si="25"/>
        <v>60009</v>
      </c>
      <c r="H184">
        <v>6</v>
      </c>
      <c r="I184" t="s">
        <v>745</v>
      </c>
      <c r="J184" t="s">
        <v>746</v>
      </c>
      <c r="K184" t="s">
        <v>477</v>
      </c>
      <c r="M184" t="str">
        <f t="shared" si="26"/>
        <v>INSERT INTO s_tab_cols_m (table_col_id,table_id,col_name,col_desc,data_type) VALUES (60009,6,'num_length','NUM_LENGTH','N');</v>
      </c>
    </row>
    <row r="185" spans="4:13" x14ac:dyDescent="0.25">
      <c r="D185" t="str">
        <f t="shared" si="24"/>
        <v>public static final int C_INSTRUMENT_TYPE__COL__IS_IBT_CASH=    60010;</v>
      </c>
      <c r="E185" t="str">
        <f t="shared" si="27"/>
        <v>IS_IBT_CASH</v>
      </c>
      <c r="F185">
        <v>10</v>
      </c>
      <c r="G185" t="str">
        <f t="shared" si="25"/>
        <v>60010</v>
      </c>
      <c r="H185">
        <v>6</v>
      </c>
      <c r="I185" t="s">
        <v>747</v>
      </c>
      <c r="J185" t="s">
        <v>748</v>
      </c>
      <c r="K185" t="s">
        <v>477</v>
      </c>
      <c r="M185" t="str">
        <f t="shared" si="26"/>
        <v>INSERT INTO s_tab_cols_m (table_col_id,table_id,col_name,col_desc,data_type) VALUES (60010,6,'is_ibt_cash','IS_IBT_CASH','N');</v>
      </c>
    </row>
    <row r="186" spans="4:13" x14ac:dyDescent="0.25">
      <c r="D186" t="str">
        <f t="shared" si="24"/>
        <v>public static final int C_INSTRUMENT_TYPE__COL__IS_IBT_TRANSFER=    60011;</v>
      </c>
      <c r="E186" t="str">
        <f t="shared" si="27"/>
        <v>IS_IBT_TRANSFER</v>
      </c>
      <c r="F186">
        <v>11</v>
      </c>
      <c r="G186" t="str">
        <f t="shared" si="25"/>
        <v>60011</v>
      </c>
      <c r="H186">
        <v>6</v>
      </c>
      <c r="I186" t="s">
        <v>749</v>
      </c>
      <c r="J186" t="s">
        <v>750</v>
      </c>
      <c r="K186" t="s">
        <v>477</v>
      </c>
      <c r="M186" t="str">
        <f t="shared" si="26"/>
        <v>INSERT INTO s_tab_cols_m (table_col_id,table_id,col_name,col_desc,data_type) VALUES (60011,6,'is_ibt_transfer','IS_IBT_TRANSFER','N');</v>
      </c>
    </row>
    <row r="187" spans="4:13" x14ac:dyDescent="0.25">
      <c r="D187" t="str">
        <f t="shared" si="24"/>
        <v>public static final int C_INSTRUMENT_TYPE__COL__IS_IBT_INWARD=    60012;</v>
      </c>
      <c r="E187" t="str">
        <f t="shared" si="27"/>
        <v>IS_IBT_INWARD</v>
      </c>
      <c r="F187">
        <v>12</v>
      </c>
      <c r="G187" t="str">
        <f t="shared" si="25"/>
        <v>60012</v>
      </c>
      <c r="H187">
        <v>6</v>
      </c>
      <c r="I187" t="s">
        <v>751</v>
      </c>
      <c r="J187" t="s">
        <v>752</v>
      </c>
      <c r="K187" t="s">
        <v>477</v>
      </c>
      <c r="M187" t="str">
        <f t="shared" si="26"/>
        <v>INSERT INTO s_tab_cols_m (table_col_id,table_id,col_name,col_desc,data_type) VALUES (60012,6,'is_ibt_inward','IS_IBT_INWARD','N');</v>
      </c>
    </row>
    <row r="188" spans="4:13" x14ac:dyDescent="0.25">
      <c r="D188" t="str">
        <f t="shared" si="24"/>
        <v>public static final int C_INSTRUMENT_TYPE__COL__INSTR_TYPE_STATUS=    60013;</v>
      </c>
      <c r="E188" t="str">
        <f t="shared" si="27"/>
        <v>INSTR_TYPE_STATUS</v>
      </c>
      <c r="F188">
        <v>13</v>
      </c>
      <c r="G188" t="str">
        <f t="shared" si="25"/>
        <v>60013</v>
      </c>
      <c r="H188">
        <v>6</v>
      </c>
      <c r="I188" t="s">
        <v>753</v>
      </c>
      <c r="J188" t="s">
        <v>754</v>
      </c>
      <c r="K188" t="s">
        <v>478</v>
      </c>
      <c r="M188" t="str">
        <f t="shared" si="26"/>
        <v>INSERT INTO s_tab_cols_m (table_col_id,table_id,col_name,col_desc,data_type) VALUES (60013,6,'instr_type_status','INSTR_TYPE_STATUS','C');</v>
      </c>
    </row>
    <row r="189" spans="4:13" x14ac:dyDescent="0.25">
      <c r="D189" t="str">
        <f t="shared" si="24"/>
        <v>public static final int C_INSTRUMENT_TYPE__COL__CR_BY=    60014;</v>
      </c>
      <c r="E189" t="str">
        <f t="shared" si="27"/>
        <v>CR_BY</v>
      </c>
      <c r="F189">
        <v>14</v>
      </c>
      <c r="G189" t="str">
        <f t="shared" si="25"/>
        <v>60014</v>
      </c>
      <c r="H189">
        <v>6</v>
      </c>
      <c r="I189" t="s">
        <v>547</v>
      </c>
      <c r="J189" t="s">
        <v>548</v>
      </c>
      <c r="K189" t="s">
        <v>477</v>
      </c>
      <c r="M189" t="str">
        <f t="shared" si="26"/>
        <v>INSERT INTO s_tab_cols_m (table_col_id,table_id,col_name,col_desc,data_type) VALUES (60014,6,'cr_by','CR_BY','N');</v>
      </c>
    </row>
    <row r="190" spans="4:13" x14ac:dyDescent="0.25">
      <c r="D190" t="str">
        <f t="shared" si="24"/>
        <v>public static final int C_INSTRUMENT_TYPE__COL__CR_DT=    60015;</v>
      </c>
      <c r="E190" t="str">
        <f t="shared" si="27"/>
        <v>CR_DT</v>
      </c>
      <c r="F190">
        <v>15</v>
      </c>
      <c r="G190" t="str">
        <f t="shared" si="25"/>
        <v>60015</v>
      </c>
      <c r="H190">
        <v>6</v>
      </c>
      <c r="I190" t="s">
        <v>549</v>
      </c>
      <c r="J190" t="s">
        <v>550</v>
      </c>
      <c r="K190" t="s">
        <v>489</v>
      </c>
      <c r="M190" t="str">
        <f t="shared" si="26"/>
        <v>INSERT INTO s_tab_cols_m (table_col_id,table_id,col_name,col_desc,data_type) VALUES (60015,6,'cr_dt','CR_DT','T');</v>
      </c>
    </row>
    <row r="191" spans="4:13" x14ac:dyDescent="0.25">
      <c r="D191" t="str">
        <f t="shared" si="24"/>
        <v>public static final int C_INSTRUMENT_TYPE__COL__UPD_BY=    60016;</v>
      </c>
      <c r="E191" t="str">
        <f t="shared" si="27"/>
        <v>UPD_BY</v>
      </c>
      <c r="F191">
        <v>16</v>
      </c>
      <c r="G191" t="str">
        <f t="shared" si="25"/>
        <v>60016</v>
      </c>
      <c r="H191">
        <v>6</v>
      </c>
      <c r="I191" t="s">
        <v>551</v>
      </c>
      <c r="J191" t="s">
        <v>552</v>
      </c>
      <c r="K191" t="s">
        <v>477</v>
      </c>
      <c r="M191" t="str">
        <f t="shared" si="26"/>
        <v>INSERT INTO s_tab_cols_m (table_col_id,table_id,col_name,col_desc,data_type) VALUES (60016,6,'upd_by','UPD_BY','N');</v>
      </c>
    </row>
    <row r="192" spans="4:13" x14ac:dyDescent="0.25">
      <c r="D192" t="str">
        <f t="shared" si="24"/>
        <v>public static final int C_INSTRUMENT_TYPE__COL__UPD_DT=    60017;</v>
      </c>
      <c r="E192" t="str">
        <f t="shared" si="27"/>
        <v>UPD_DT</v>
      </c>
      <c r="F192">
        <v>17</v>
      </c>
      <c r="G192" t="str">
        <f t="shared" si="25"/>
        <v>60017</v>
      </c>
      <c r="H192">
        <v>6</v>
      </c>
      <c r="I192" t="s">
        <v>553</v>
      </c>
      <c r="J192" t="s">
        <v>554</v>
      </c>
      <c r="K192" t="s">
        <v>489</v>
      </c>
      <c r="M192" t="str">
        <f t="shared" si="26"/>
        <v>INSERT INTO s_tab_cols_m (table_col_id,table_id,col_name,col_desc,data_type) VALUES (60017,6,'upd_dt','UPD_DT','T');</v>
      </c>
    </row>
    <row r="193" spans="3:13" x14ac:dyDescent="0.25">
      <c r="D193" t="str">
        <f t="shared" si="24"/>
        <v>public static final int C_INSTRUMENT_TYPE__COL__AUTH_BY=    60018;</v>
      </c>
      <c r="E193" t="str">
        <f t="shared" si="27"/>
        <v>AUTH_BY</v>
      </c>
      <c r="F193">
        <v>18</v>
      </c>
      <c r="G193" t="str">
        <f t="shared" si="25"/>
        <v>60018</v>
      </c>
      <c r="H193">
        <v>6</v>
      </c>
      <c r="I193" t="s">
        <v>555</v>
      </c>
      <c r="J193" t="s">
        <v>556</v>
      </c>
      <c r="K193" t="s">
        <v>477</v>
      </c>
      <c r="M193" t="str">
        <f t="shared" si="26"/>
        <v>INSERT INTO s_tab_cols_m (table_col_id,table_id,col_name,col_desc,data_type) VALUES (60018,6,'auth_by','AUTH_BY','N');</v>
      </c>
    </row>
    <row r="194" spans="3:13" x14ac:dyDescent="0.25">
      <c r="D194" t="str">
        <f t="shared" si="24"/>
        <v>public static final int C_INSTRUMENT_TYPE__COL__AUTH_DT=    60019;</v>
      </c>
      <c r="E194" t="str">
        <f t="shared" si="27"/>
        <v>AUTH_DT</v>
      </c>
      <c r="F194">
        <v>19</v>
      </c>
      <c r="G194" t="str">
        <f t="shared" si="25"/>
        <v>60019</v>
      </c>
      <c r="H194">
        <v>6</v>
      </c>
      <c r="I194" t="s">
        <v>557</v>
      </c>
      <c r="J194" t="s">
        <v>558</v>
      </c>
      <c r="K194" t="s">
        <v>489</v>
      </c>
      <c r="M194" t="str">
        <f t="shared" si="26"/>
        <v>INSERT INTO s_tab_cols_m (table_col_id,table_id,col_name,col_desc,data_type) VALUES (60019,6,'auth_dt','AUTH_DT','T');</v>
      </c>
    </row>
    <row r="195" spans="3:13" x14ac:dyDescent="0.25">
      <c r="D195" t="str">
        <f t="shared" si="24"/>
        <v>public static final int C_INSTRUMENT_TYPE__COL__CN_ID=    60020;</v>
      </c>
      <c r="E195" t="str">
        <f t="shared" si="27"/>
        <v>CN_ID</v>
      </c>
      <c r="F195">
        <v>20</v>
      </c>
      <c r="G195" t="str">
        <f t="shared" si="25"/>
        <v>60020</v>
      </c>
      <c r="H195">
        <v>6</v>
      </c>
      <c r="I195" t="s">
        <v>559</v>
      </c>
      <c r="J195" t="s">
        <v>560</v>
      </c>
      <c r="K195" t="s">
        <v>477</v>
      </c>
      <c r="M195" t="str">
        <f t="shared" si="26"/>
        <v>INSERT INTO s_tab_cols_m (table_col_id,table_id,col_name,col_desc,data_type) VALUES (60020,6,'cn_id','CN_ID','N');</v>
      </c>
    </row>
    <row r="196" spans="3:13" x14ac:dyDescent="0.25">
      <c r="D196" t="str">
        <f t="shared" si="24"/>
        <v>public static final int C_INSTRUMENT_TYPE__COL__INSTR_SERIES_CODE=    60021;</v>
      </c>
      <c r="E196" t="str">
        <f t="shared" si="27"/>
        <v>INSTR_SERIES_CODE</v>
      </c>
      <c r="F196">
        <v>21</v>
      </c>
      <c r="G196" t="str">
        <f t="shared" si="25"/>
        <v>60021</v>
      </c>
      <c r="H196">
        <v>6</v>
      </c>
      <c r="I196" t="s">
        <v>755</v>
      </c>
      <c r="J196" t="s">
        <v>756</v>
      </c>
      <c r="K196" t="s">
        <v>478</v>
      </c>
      <c r="M196" t="str">
        <f t="shared" si="26"/>
        <v>INSERT INTO s_tab_cols_m (table_col_id,table_id,col_name,col_desc,data_type) VALUES (60021,6,'instr_series_code','INSTR_SERIES_CODE','C');</v>
      </c>
    </row>
    <row r="197" spans="3:13" x14ac:dyDescent="0.25">
      <c r="D197" t="str">
        <f t="shared" si="24"/>
        <v>public static final int C_INSTRUMENT_TYPE__COL__GL_GROUP_ID=    60022;</v>
      </c>
      <c r="E197" t="str">
        <f t="shared" si="27"/>
        <v>GL_GROUP_ID</v>
      </c>
      <c r="F197">
        <v>22</v>
      </c>
      <c r="G197" t="str">
        <f t="shared" si="25"/>
        <v>60022</v>
      </c>
      <c r="H197">
        <v>6</v>
      </c>
      <c r="I197" t="s">
        <v>581</v>
      </c>
      <c r="J197" t="s">
        <v>582</v>
      </c>
      <c r="K197" t="s">
        <v>477</v>
      </c>
      <c r="M197" t="str">
        <f t="shared" si="26"/>
        <v>INSERT INTO s_tab_cols_m (table_col_id,table_id,col_name,col_desc,data_type) VALUES (60022,6,'gl_group_id','GL_GROUP_ID','N');</v>
      </c>
    </row>
    <row r="198" spans="3:13" x14ac:dyDescent="0.25">
      <c r="E198" t="str">
        <f t="shared" si="27"/>
        <v/>
      </c>
    </row>
    <row r="199" spans="3:13" x14ac:dyDescent="0.25">
      <c r="E199" t="str">
        <f t="shared" si="27"/>
        <v/>
      </c>
    </row>
    <row r="200" spans="3:13" x14ac:dyDescent="0.25">
      <c r="C200" s="19" t="s">
        <v>141</v>
      </c>
      <c r="D200" t="str">
        <f t="shared" ref="D200:D219" si="28">CONCATENATE("public static final int C_INSTRUMENT_BOOK_INVENTORY__COL__",E200,"=    ",G200,";")</f>
        <v>public static final int C_INSTRUMENT_BOOK_INVENTORY__COL__INSTR_BOOK_INV_ID=    70001;</v>
      </c>
      <c r="E200" t="str">
        <f t="shared" si="27"/>
        <v>INSTR_BOOK_INV_ID</v>
      </c>
      <c r="F200">
        <v>1</v>
      </c>
      <c r="G200" t="str">
        <f t="shared" ref="G200:G219" si="29">CONCATENATE(H200,REPT("0",4-LEN(F200)),F200)</f>
        <v>70001</v>
      </c>
      <c r="H200">
        <v>7</v>
      </c>
      <c r="I200" t="s">
        <v>757</v>
      </c>
      <c r="J200" t="s">
        <v>758</v>
      </c>
      <c r="K200" t="s">
        <v>477</v>
      </c>
      <c r="M200" t="str">
        <f t="shared" ref="M200:M219" si="30">CONCATENATE("INSERT INTO s_tab_cols_m (table_col_id,table_id,col_name,col_desc,data_type) VALUES (",G200&amp;","&amp;H200&amp;",'"&amp;I200&amp;"','"&amp;J200&amp;"','"&amp;K200&amp;"');")</f>
        <v>INSERT INTO s_tab_cols_m (table_col_id,table_id,col_name,col_desc,data_type) VALUES (70001,7,'instr_book_inv_id','INSTR_BOOK_INV_ID','N');</v>
      </c>
    </row>
    <row r="201" spans="3:13" x14ac:dyDescent="0.25">
      <c r="D201" t="str">
        <f t="shared" si="28"/>
        <v>public static final int C_INSTRUMENT_BOOK_INVENTORY__COL__CBR_ID=    70002;</v>
      </c>
      <c r="E201" t="str">
        <f t="shared" si="27"/>
        <v>CBR_ID</v>
      </c>
      <c r="F201">
        <v>2</v>
      </c>
      <c r="G201" t="str">
        <f t="shared" si="29"/>
        <v>70002</v>
      </c>
      <c r="H201">
        <v>7</v>
      </c>
      <c r="I201" t="s">
        <v>475</v>
      </c>
      <c r="J201" t="s">
        <v>476</v>
      </c>
      <c r="K201" t="s">
        <v>477</v>
      </c>
      <c r="M201" t="str">
        <f t="shared" si="30"/>
        <v>INSERT INTO s_tab_cols_m (table_col_id,table_id,col_name,col_desc,data_type) VALUES (70002,7,'cbr_id','CBR_ID','N');</v>
      </c>
    </row>
    <row r="202" spans="3:13" x14ac:dyDescent="0.25">
      <c r="D202" t="str">
        <f t="shared" si="28"/>
        <v>public static final int C_INSTRUMENT_BOOK_INVENTORY__COL__INV_DATE=    70003;</v>
      </c>
      <c r="E202" t="str">
        <f t="shared" si="27"/>
        <v>INV_DATE</v>
      </c>
      <c r="F202">
        <v>3</v>
      </c>
      <c r="G202" t="str">
        <f t="shared" si="29"/>
        <v>70003</v>
      </c>
      <c r="H202">
        <v>7</v>
      </c>
      <c r="I202" t="s">
        <v>759</v>
      </c>
      <c r="J202" t="s">
        <v>760</v>
      </c>
      <c r="K202" t="s">
        <v>482</v>
      </c>
      <c r="M202" t="str">
        <f t="shared" si="30"/>
        <v>INSERT INTO s_tab_cols_m (table_col_id,table_id,col_name,col_desc,data_type) VALUES (70003,7,'inv_date','INV_DATE','D');</v>
      </c>
    </row>
    <row r="203" spans="3:13" x14ac:dyDescent="0.25">
      <c r="D203" t="str">
        <f t="shared" si="28"/>
        <v>public static final int C_INSTRUMENT_BOOK_INVENTORY__COL__INV_REFNO=    70004;</v>
      </c>
      <c r="E203" t="str">
        <f t="shared" si="27"/>
        <v>INV_REFNO</v>
      </c>
      <c r="F203">
        <v>4</v>
      </c>
      <c r="G203" t="str">
        <f t="shared" si="29"/>
        <v>70004</v>
      </c>
      <c r="H203">
        <v>7</v>
      </c>
      <c r="I203" t="s">
        <v>761</v>
      </c>
      <c r="J203" t="s">
        <v>762</v>
      </c>
      <c r="K203" t="s">
        <v>478</v>
      </c>
      <c r="M203" t="str">
        <f t="shared" si="30"/>
        <v>INSERT INTO s_tab_cols_m (table_col_id,table_id,col_name,col_desc,data_type) VALUES (70004,7,'inv_refno','INV_REFNO','C');</v>
      </c>
    </row>
    <row r="204" spans="3:13" x14ac:dyDescent="0.25">
      <c r="D204" t="str">
        <f t="shared" si="28"/>
        <v>public static final int C_INSTRUMENT_BOOK_INVENTORY__COL__INSTR_TYPE_ID=    70005;</v>
      </c>
      <c r="E204" t="str">
        <f t="shared" si="27"/>
        <v>INSTR_TYPE_ID</v>
      </c>
      <c r="F204">
        <v>5</v>
      </c>
      <c r="G204" t="str">
        <f t="shared" si="29"/>
        <v>70005</v>
      </c>
      <c r="H204">
        <v>7</v>
      </c>
      <c r="I204" t="s">
        <v>729</v>
      </c>
      <c r="J204" t="s">
        <v>730</v>
      </c>
      <c r="K204" t="s">
        <v>477</v>
      </c>
      <c r="M204" t="str">
        <f t="shared" si="30"/>
        <v>INSERT INTO s_tab_cols_m (table_col_id,table_id,col_name,col_desc,data_type) VALUES (70005,7,'instr_type_id','INSTR_TYPE_ID','N');</v>
      </c>
    </row>
    <row r="205" spans="3:13" x14ac:dyDescent="0.25">
      <c r="D205" t="str">
        <f t="shared" si="28"/>
        <v>public static final int C_INSTRUMENT_BOOK_INVENTORY__COL__INSTR_SERIES_CODE=    70006;</v>
      </c>
      <c r="E205" t="str">
        <f t="shared" si="27"/>
        <v>INSTR_SERIES_CODE</v>
      </c>
      <c r="F205">
        <v>6</v>
      </c>
      <c r="G205" t="str">
        <f t="shared" si="29"/>
        <v>70006</v>
      </c>
      <c r="H205">
        <v>7</v>
      </c>
      <c r="I205" t="s">
        <v>755</v>
      </c>
      <c r="J205" t="s">
        <v>756</v>
      </c>
      <c r="K205" t="s">
        <v>478</v>
      </c>
      <c r="M205" t="str">
        <f t="shared" si="30"/>
        <v>INSERT INTO s_tab_cols_m (table_col_id,table_id,col_name,col_desc,data_type) VALUES (70006,7,'instr_series_code','INSTR_SERIES_CODE','C');</v>
      </c>
    </row>
    <row r="206" spans="3:13" x14ac:dyDescent="0.25">
      <c r="D206" t="str">
        <f t="shared" si="28"/>
        <v>public static final int C_INSTRUMENT_BOOK_INVENTORY__COL__INSTR_FROM_NO=    70007;</v>
      </c>
      <c r="E206" t="str">
        <f t="shared" si="27"/>
        <v>INSTR_FROM_NO</v>
      </c>
      <c r="F206">
        <v>7</v>
      </c>
      <c r="G206" t="str">
        <f t="shared" si="29"/>
        <v>70007</v>
      </c>
      <c r="H206">
        <v>7</v>
      </c>
      <c r="I206" t="s">
        <v>763</v>
      </c>
      <c r="J206" t="s">
        <v>764</v>
      </c>
      <c r="K206" t="s">
        <v>477</v>
      </c>
      <c r="M206" t="str">
        <f t="shared" si="30"/>
        <v>INSERT INTO s_tab_cols_m (table_col_id,table_id,col_name,col_desc,data_type) VALUES (70007,7,'instr_from_no','INSTR_FROM_NO','N');</v>
      </c>
    </row>
    <row r="207" spans="3:13" x14ac:dyDescent="0.25">
      <c r="D207" t="str">
        <f t="shared" si="28"/>
        <v>public static final int C_INSTRUMENT_BOOK_INVENTORY__COL__INSTR_TO_NO=    70008;</v>
      </c>
      <c r="E207" t="str">
        <f t="shared" si="27"/>
        <v>INSTR_TO_NO</v>
      </c>
      <c r="F207">
        <v>8</v>
      </c>
      <c r="G207" t="str">
        <f t="shared" si="29"/>
        <v>70008</v>
      </c>
      <c r="H207">
        <v>7</v>
      </c>
      <c r="I207" t="s">
        <v>765</v>
      </c>
      <c r="J207" t="s">
        <v>766</v>
      </c>
      <c r="K207" t="s">
        <v>477</v>
      </c>
      <c r="M207" t="str">
        <f t="shared" si="30"/>
        <v>INSERT INTO s_tab_cols_m (table_col_id,table_id,col_name,col_desc,data_type) VALUES (70008,7,'instr_to_no','INSTR_TO_NO','N');</v>
      </c>
    </row>
    <row r="208" spans="3:13" x14ac:dyDescent="0.25">
      <c r="D208" t="str">
        <f t="shared" si="28"/>
        <v>public static final int C_INSTRUMENT_BOOK_INVENTORY__COL__INSTR_BOOK_SIZE=    70009;</v>
      </c>
      <c r="E208" t="str">
        <f t="shared" si="27"/>
        <v>INSTR_BOOK_SIZE</v>
      </c>
      <c r="F208">
        <v>9</v>
      </c>
      <c r="G208" t="str">
        <f t="shared" si="29"/>
        <v>70009</v>
      </c>
      <c r="H208">
        <v>7</v>
      </c>
      <c r="I208" t="s">
        <v>767</v>
      </c>
      <c r="J208" t="s">
        <v>768</v>
      </c>
      <c r="K208" t="s">
        <v>477</v>
      </c>
      <c r="M208" t="str">
        <f t="shared" si="30"/>
        <v>INSERT INTO s_tab_cols_m (table_col_id,table_id,col_name,col_desc,data_type) VALUES (70009,7,'instr_book_size','INSTR_BOOK_SIZE','N');</v>
      </c>
    </row>
    <row r="209" spans="3:13" x14ac:dyDescent="0.25">
      <c r="D209" t="str">
        <f t="shared" si="28"/>
        <v>public static final int C_INSTRUMENT_BOOK_INVENTORY__COL__NO_OF_BOOKS=    70010;</v>
      </c>
      <c r="E209" t="str">
        <f t="shared" si="27"/>
        <v>NO_OF_BOOKS</v>
      </c>
      <c r="F209">
        <v>10</v>
      </c>
      <c r="G209" t="str">
        <f t="shared" si="29"/>
        <v>70010</v>
      </c>
      <c r="H209">
        <v>7</v>
      </c>
      <c r="I209" t="s">
        <v>769</v>
      </c>
      <c r="J209" t="s">
        <v>770</v>
      </c>
      <c r="K209" t="s">
        <v>477</v>
      </c>
      <c r="M209" t="str">
        <f t="shared" si="30"/>
        <v>INSERT INTO s_tab_cols_m (table_col_id,table_id,col_name,col_desc,data_type) VALUES (70010,7,'no_of_books','NO_OF_BOOKS','N');</v>
      </c>
    </row>
    <row r="210" spans="3:13" x14ac:dyDescent="0.25">
      <c r="D210" t="str">
        <f t="shared" si="28"/>
        <v>public static final int C_INSTRUMENT_BOOK_INVENTORY__COL__REMARKS=    70011;</v>
      </c>
      <c r="E210" t="str">
        <f t="shared" si="27"/>
        <v>REMARKS</v>
      </c>
      <c r="F210">
        <v>11</v>
      </c>
      <c r="G210" t="str">
        <f t="shared" si="29"/>
        <v>70011</v>
      </c>
      <c r="H210">
        <v>7</v>
      </c>
      <c r="I210" t="s">
        <v>771</v>
      </c>
      <c r="J210" t="s">
        <v>772</v>
      </c>
      <c r="K210" t="s">
        <v>478</v>
      </c>
      <c r="M210" t="str">
        <f t="shared" si="30"/>
        <v>INSERT INTO s_tab_cols_m (table_col_id,table_id,col_name,col_desc,data_type) VALUES (70011,7,'remarks','REMARKS','C');</v>
      </c>
    </row>
    <row r="211" spans="3:13" x14ac:dyDescent="0.25">
      <c r="D211" t="str">
        <f t="shared" si="28"/>
        <v>public static final int C_INSTRUMENT_BOOK_INVENTORY__COL__IBI_STATUS=    70012;</v>
      </c>
      <c r="E211" t="str">
        <f t="shared" ref="E211:E242" si="31">UPPER(I211)</f>
        <v>IBI_STATUS</v>
      </c>
      <c r="F211">
        <v>12</v>
      </c>
      <c r="G211" t="str">
        <f t="shared" si="29"/>
        <v>70012</v>
      </c>
      <c r="H211">
        <v>7</v>
      </c>
      <c r="I211" t="s">
        <v>773</v>
      </c>
      <c r="J211" t="s">
        <v>774</v>
      </c>
      <c r="K211" t="s">
        <v>478</v>
      </c>
      <c r="M211" t="str">
        <f t="shared" si="30"/>
        <v>INSERT INTO s_tab_cols_m (table_col_id,table_id,col_name,col_desc,data_type) VALUES (70012,7,'ibi_status','IBI_STATUS','C');</v>
      </c>
    </row>
    <row r="212" spans="3:13" x14ac:dyDescent="0.25">
      <c r="D212" t="str">
        <f t="shared" si="28"/>
        <v>public static final int C_INSTRUMENT_BOOK_INVENTORY__COL__CR_BY=    70013;</v>
      </c>
      <c r="E212" t="str">
        <f t="shared" si="31"/>
        <v>CR_BY</v>
      </c>
      <c r="F212">
        <v>13</v>
      </c>
      <c r="G212" t="str">
        <f t="shared" si="29"/>
        <v>70013</v>
      </c>
      <c r="H212">
        <v>7</v>
      </c>
      <c r="I212" t="s">
        <v>547</v>
      </c>
      <c r="J212" t="s">
        <v>548</v>
      </c>
      <c r="K212" t="s">
        <v>477</v>
      </c>
      <c r="M212" t="str">
        <f t="shared" si="30"/>
        <v>INSERT INTO s_tab_cols_m (table_col_id,table_id,col_name,col_desc,data_type) VALUES (70013,7,'cr_by','CR_BY','N');</v>
      </c>
    </row>
    <row r="213" spans="3:13" x14ac:dyDescent="0.25">
      <c r="D213" t="str">
        <f t="shared" si="28"/>
        <v>public static final int C_INSTRUMENT_BOOK_INVENTORY__COL__CR_DT=    70014;</v>
      </c>
      <c r="E213" t="str">
        <f t="shared" si="31"/>
        <v>CR_DT</v>
      </c>
      <c r="F213">
        <v>14</v>
      </c>
      <c r="G213" t="str">
        <f t="shared" si="29"/>
        <v>70014</v>
      </c>
      <c r="H213">
        <v>7</v>
      </c>
      <c r="I213" t="s">
        <v>549</v>
      </c>
      <c r="J213" t="s">
        <v>550</v>
      </c>
      <c r="K213" t="s">
        <v>489</v>
      </c>
      <c r="M213" t="str">
        <f t="shared" si="30"/>
        <v>INSERT INTO s_tab_cols_m (table_col_id,table_id,col_name,col_desc,data_type) VALUES (70014,7,'cr_dt','CR_DT','T');</v>
      </c>
    </row>
    <row r="214" spans="3:13" x14ac:dyDescent="0.25">
      <c r="D214" t="str">
        <f t="shared" si="28"/>
        <v>public static final int C_INSTRUMENT_BOOK_INVENTORY__COL__UPD_BY=    70015;</v>
      </c>
      <c r="E214" t="str">
        <f t="shared" si="31"/>
        <v>UPD_BY</v>
      </c>
      <c r="F214">
        <v>15</v>
      </c>
      <c r="G214" t="str">
        <f t="shared" si="29"/>
        <v>70015</v>
      </c>
      <c r="H214">
        <v>7</v>
      </c>
      <c r="I214" t="s">
        <v>551</v>
      </c>
      <c r="J214" t="s">
        <v>552</v>
      </c>
      <c r="K214" t="s">
        <v>477</v>
      </c>
      <c r="M214" t="str">
        <f t="shared" si="30"/>
        <v>INSERT INTO s_tab_cols_m (table_col_id,table_id,col_name,col_desc,data_type) VALUES (70015,7,'upd_by','UPD_BY','N');</v>
      </c>
    </row>
    <row r="215" spans="3:13" x14ac:dyDescent="0.25">
      <c r="D215" t="str">
        <f t="shared" si="28"/>
        <v>public static final int C_INSTRUMENT_BOOK_INVENTORY__COL__UPD_DT=    70016;</v>
      </c>
      <c r="E215" t="str">
        <f t="shared" si="31"/>
        <v>UPD_DT</v>
      </c>
      <c r="F215">
        <v>16</v>
      </c>
      <c r="G215" t="str">
        <f t="shared" si="29"/>
        <v>70016</v>
      </c>
      <c r="H215">
        <v>7</v>
      </c>
      <c r="I215" t="s">
        <v>553</v>
      </c>
      <c r="J215" t="s">
        <v>554</v>
      </c>
      <c r="K215" t="s">
        <v>489</v>
      </c>
      <c r="M215" t="str">
        <f t="shared" si="30"/>
        <v>INSERT INTO s_tab_cols_m (table_col_id,table_id,col_name,col_desc,data_type) VALUES (70016,7,'upd_dt','UPD_DT','T');</v>
      </c>
    </row>
    <row r="216" spans="3:13" x14ac:dyDescent="0.25">
      <c r="D216" t="str">
        <f t="shared" si="28"/>
        <v>public static final int C_INSTRUMENT_BOOK_INVENTORY__COL__AUTH_BY=    70017;</v>
      </c>
      <c r="E216" t="str">
        <f t="shared" si="31"/>
        <v>AUTH_BY</v>
      </c>
      <c r="F216">
        <v>17</v>
      </c>
      <c r="G216" t="str">
        <f t="shared" si="29"/>
        <v>70017</v>
      </c>
      <c r="H216">
        <v>7</v>
      </c>
      <c r="I216" t="s">
        <v>555</v>
      </c>
      <c r="J216" t="s">
        <v>556</v>
      </c>
      <c r="K216" t="s">
        <v>477</v>
      </c>
      <c r="M216" t="str">
        <f t="shared" si="30"/>
        <v>INSERT INTO s_tab_cols_m (table_col_id,table_id,col_name,col_desc,data_type) VALUES (70017,7,'auth_by','AUTH_BY','N');</v>
      </c>
    </row>
    <row r="217" spans="3:13" x14ac:dyDescent="0.25">
      <c r="D217" t="str">
        <f t="shared" si="28"/>
        <v>public static final int C_INSTRUMENT_BOOK_INVENTORY__COL__AUTH_DT=    70018;</v>
      </c>
      <c r="E217" t="str">
        <f t="shared" si="31"/>
        <v>AUTH_DT</v>
      </c>
      <c r="F217">
        <v>18</v>
      </c>
      <c r="G217" t="str">
        <f t="shared" si="29"/>
        <v>70018</v>
      </c>
      <c r="H217">
        <v>7</v>
      </c>
      <c r="I217" t="s">
        <v>557</v>
      </c>
      <c r="J217" t="s">
        <v>558</v>
      </c>
      <c r="K217" t="s">
        <v>489</v>
      </c>
      <c r="M217" t="str">
        <f t="shared" si="30"/>
        <v>INSERT INTO s_tab_cols_m (table_col_id,table_id,col_name,col_desc,data_type) VALUES (70018,7,'auth_dt','AUTH_DT','T');</v>
      </c>
    </row>
    <row r="218" spans="3:13" x14ac:dyDescent="0.25">
      <c r="D218" t="str">
        <f t="shared" si="28"/>
        <v>public static final int C_INSTRUMENT_BOOK_INVENTORY__COL__CN_ID=    70019;</v>
      </c>
      <c r="E218" t="str">
        <f t="shared" si="31"/>
        <v>CN_ID</v>
      </c>
      <c r="F218">
        <v>19</v>
      </c>
      <c r="G218" t="str">
        <f t="shared" si="29"/>
        <v>70019</v>
      </c>
      <c r="H218">
        <v>7</v>
      </c>
      <c r="I218" t="s">
        <v>559</v>
      </c>
      <c r="J218" t="s">
        <v>560</v>
      </c>
      <c r="K218" t="s">
        <v>477</v>
      </c>
      <c r="M218" t="str">
        <f t="shared" si="30"/>
        <v>INSERT INTO s_tab_cols_m (table_col_id,table_id,col_name,col_desc,data_type) VALUES (70019,7,'cn_id','CN_ID','N');</v>
      </c>
    </row>
    <row r="219" spans="3:13" x14ac:dyDescent="0.25">
      <c r="D219" t="str">
        <f t="shared" si="28"/>
        <v>public static final int C_INSTRUMENT_BOOK_INVENTORY__COL__INSTR_ISSUE_MODE=    70020;</v>
      </c>
      <c r="E219" t="str">
        <f t="shared" si="31"/>
        <v>INSTR_ISSUE_MODE</v>
      </c>
      <c r="F219">
        <v>20</v>
      </c>
      <c r="G219" t="str">
        <f t="shared" si="29"/>
        <v>70020</v>
      </c>
      <c r="H219">
        <v>7</v>
      </c>
      <c r="I219" t="s">
        <v>775</v>
      </c>
      <c r="J219" t="s">
        <v>776</v>
      </c>
      <c r="K219" t="s">
        <v>478</v>
      </c>
      <c r="M219" t="str">
        <f t="shared" si="30"/>
        <v>INSERT INTO s_tab_cols_m (table_col_id,table_id,col_name,col_desc,data_type) VALUES (70020,7,'instr_issue_mode','INSTR_ISSUE_MODE','C');</v>
      </c>
    </row>
    <row r="220" spans="3:13" x14ac:dyDescent="0.25">
      <c r="E220" t="str">
        <f t="shared" si="31"/>
        <v/>
      </c>
    </row>
    <row r="221" spans="3:13" x14ac:dyDescent="0.25">
      <c r="C221" s="18" t="s">
        <v>144</v>
      </c>
      <c r="D221" t="str">
        <f t="shared" ref="D221:D240" si="32">CONCATENATE("public static final int C_ACCOUNT_INSTRUMENT_STOP__COL__",E221,"=    ",G221,";")</f>
        <v>public static final int C_ACCOUNT_INSTRUMENT_STOP__COL__INSTR_STOP_ID=    80001;</v>
      </c>
      <c r="E221" t="str">
        <f t="shared" si="31"/>
        <v>INSTR_STOP_ID</v>
      </c>
      <c r="F221">
        <v>1</v>
      </c>
      <c r="G221" t="str">
        <f t="shared" ref="G221:G240" si="33">CONCATENATE(H221,REPT("0",4-LEN(F221)),F221)</f>
        <v>80001</v>
      </c>
      <c r="H221">
        <v>8</v>
      </c>
      <c r="I221" t="s">
        <v>777</v>
      </c>
      <c r="J221" t="s">
        <v>778</v>
      </c>
      <c r="K221" t="s">
        <v>477</v>
      </c>
      <c r="M221" t="str">
        <f t="shared" ref="M221:M240" si="34">CONCATENATE("INSERT INTO s_tab_cols_m (table_col_id,table_id,col_name,col_desc,data_type) VALUES (",G221&amp;","&amp;H221&amp;",'"&amp;I221&amp;"','"&amp;J221&amp;"','"&amp;K221&amp;"');")</f>
        <v>INSERT INTO s_tab_cols_m (table_col_id,table_id,col_name,col_desc,data_type) VALUES (80001,8,'instr_stop_id','INSTR_STOP_ID','N');</v>
      </c>
    </row>
    <row r="222" spans="3:13" x14ac:dyDescent="0.25">
      <c r="D222" t="str">
        <f t="shared" si="32"/>
        <v>public static final int C_ACCOUNT_INSTRUMENT_STOP__COL__STOP_DATE=    80002;</v>
      </c>
      <c r="E222" t="str">
        <f t="shared" si="31"/>
        <v>STOP_DATE</v>
      </c>
      <c r="F222">
        <v>2</v>
      </c>
      <c r="G222" t="str">
        <f t="shared" si="33"/>
        <v>80002</v>
      </c>
      <c r="H222">
        <v>8</v>
      </c>
      <c r="I222" t="s">
        <v>779</v>
      </c>
      <c r="J222" t="s">
        <v>780</v>
      </c>
      <c r="K222" t="s">
        <v>482</v>
      </c>
      <c r="M222" t="str">
        <f t="shared" si="34"/>
        <v>INSERT INTO s_tab_cols_m (table_col_id,table_id,col_name,col_desc,data_type) VALUES (80002,8,'stop_date','STOP_DATE','D');</v>
      </c>
    </row>
    <row r="223" spans="3:13" x14ac:dyDescent="0.25">
      <c r="D223" t="str">
        <f t="shared" si="32"/>
        <v>public static final int C_ACCOUNT_INSTRUMENT_STOP__COL__ACCT_ID=    80003;</v>
      </c>
      <c r="E223" t="str">
        <f t="shared" si="31"/>
        <v>ACCT_ID</v>
      </c>
      <c r="F223">
        <v>3</v>
      </c>
      <c r="G223" t="str">
        <f t="shared" si="33"/>
        <v>80003</v>
      </c>
      <c r="H223">
        <v>8</v>
      </c>
      <c r="I223" t="s">
        <v>781</v>
      </c>
      <c r="J223" t="s">
        <v>782</v>
      </c>
      <c r="K223" t="s">
        <v>477</v>
      </c>
      <c r="M223" t="str">
        <f t="shared" si="34"/>
        <v>INSERT INTO s_tab_cols_m (table_col_id,table_id,col_name,col_desc,data_type) VALUES (80003,8,'acct_id','ACCT_ID','N');</v>
      </c>
    </row>
    <row r="224" spans="3:13" x14ac:dyDescent="0.25">
      <c r="D224" t="str">
        <f t="shared" si="32"/>
        <v>public static final int C_ACCOUNT_INSTRUMENT_STOP__COL__PAYEE_NAME=    80004;</v>
      </c>
      <c r="E224" t="str">
        <f t="shared" si="31"/>
        <v>PAYEE_NAME</v>
      </c>
      <c r="F224">
        <v>4</v>
      </c>
      <c r="G224" t="str">
        <f t="shared" si="33"/>
        <v>80004</v>
      </c>
      <c r="H224">
        <v>8</v>
      </c>
      <c r="I224" t="s">
        <v>783</v>
      </c>
      <c r="J224" t="s">
        <v>784</v>
      </c>
      <c r="K224" t="s">
        <v>478</v>
      </c>
      <c r="M224" t="str">
        <f t="shared" si="34"/>
        <v>INSERT INTO s_tab_cols_m (table_col_id,table_id,col_name,col_desc,data_type) VALUES (80004,8,'payee_name','PAYEE_NAME','C');</v>
      </c>
    </row>
    <row r="225" spans="4:13" x14ac:dyDescent="0.25">
      <c r="D225" t="str">
        <f t="shared" si="32"/>
        <v>public static final int C_ACCOUNT_INSTRUMENT_STOP__COL__INSTR_TYPE_ID=    80005;</v>
      </c>
      <c r="E225" t="str">
        <f t="shared" si="31"/>
        <v>INSTR_TYPE_ID</v>
      </c>
      <c r="F225">
        <v>5</v>
      </c>
      <c r="G225" t="str">
        <f t="shared" si="33"/>
        <v>80005</v>
      </c>
      <c r="H225">
        <v>8</v>
      </c>
      <c r="I225" t="s">
        <v>729</v>
      </c>
      <c r="J225" t="s">
        <v>730</v>
      </c>
      <c r="K225" t="s">
        <v>477</v>
      </c>
      <c r="M225" t="str">
        <f t="shared" si="34"/>
        <v>INSERT INTO s_tab_cols_m (table_col_id,table_id,col_name,col_desc,data_type) VALUES (80005,8,'instr_type_id','INSTR_TYPE_ID','N');</v>
      </c>
    </row>
    <row r="226" spans="4:13" x14ac:dyDescent="0.25">
      <c r="D226" t="str">
        <f t="shared" si="32"/>
        <v>public static final int C_ACCOUNT_INSTRUMENT_STOP__COL__INSTR_AMOUNT=    80006;</v>
      </c>
      <c r="E226" t="str">
        <f t="shared" si="31"/>
        <v>INSTR_AMOUNT</v>
      </c>
      <c r="F226">
        <v>6</v>
      </c>
      <c r="G226" t="str">
        <f t="shared" si="33"/>
        <v>80006</v>
      </c>
      <c r="H226">
        <v>8</v>
      </c>
      <c r="I226" t="s">
        <v>785</v>
      </c>
      <c r="J226" t="s">
        <v>786</v>
      </c>
      <c r="K226" t="s">
        <v>477</v>
      </c>
      <c r="M226" t="str">
        <f t="shared" si="34"/>
        <v>INSERT INTO s_tab_cols_m (table_col_id,table_id,col_name,col_desc,data_type) VALUES (80006,8,'instr_amount','INSTR_AMOUNT','N');</v>
      </c>
    </row>
    <row r="227" spans="4:13" x14ac:dyDescent="0.25">
      <c r="D227" t="str">
        <f t="shared" si="32"/>
        <v>public static final int C_ACCOUNT_INSTRUMENT_STOP__COL__INSTR_DATE=    80007;</v>
      </c>
      <c r="E227" t="str">
        <f t="shared" si="31"/>
        <v>INSTR_DATE</v>
      </c>
      <c r="F227">
        <v>7</v>
      </c>
      <c r="G227" t="str">
        <f t="shared" si="33"/>
        <v>80007</v>
      </c>
      <c r="H227">
        <v>8</v>
      </c>
      <c r="I227" t="s">
        <v>787</v>
      </c>
      <c r="J227" t="s">
        <v>788</v>
      </c>
      <c r="K227" t="s">
        <v>482</v>
      </c>
      <c r="M227" t="str">
        <f t="shared" si="34"/>
        <v>INSERT INTO s_tab_cols_m (table_col_id,table_id,col_name,col_desc,data_type) VALUES (80007,8,'instr_date','INSTR_DATE','D');</v>
      </c>
    </row>
    <row r="228" spans="4:13" x14ac:dyDescent="0.25">
      <c r="D228" t="str">
        <f t="shared" si="32"/>
        <v>public static final int C_ACCOUNT_INSTRUMENT_STOP__COL__INSTR_FROM_NO=    80008;</v>
      </c>
      <c r="E228" t="str">
        <f t="shared" si="31"/>
        <v>INSTR_FROM_NO</v>
      </c>
      <c r="F228">
        <v>8</v>
      </c>
      <c r="G228" t="str">
        <f t="shared" si="33"/>
        <v>80008</v>
      </c>
      <c r="H228">
        <v>8</v>
      </c>
      <c r="I228" t="s">
        <v>763</v>
      </c>
      <c r="J228" t="s">
        <v>764</v>
      </c>
      <c r="K228" t="s">
        <v>477</v>
      </c>
      <c r="M228" t="str">
        <f t="shared" si="34"/>
        <v>INSERT INTO s_tab_cols_m (table_col_id,table_id,col_name,col_desc,data_type) VALUES (80008,8,'instr_from_no','INSTR_FROM_NO','N');</v>
      </c>
    </row>
    <row r="229" spans="4:13" x14ac:dyDescent="0.25">
      <c r="D229" t="str">
        <f t="shared" si="32"/>
        <v>public static final int C_ACCOUNT_INSTRUMENT_STOP__COL__INSTR_TO_NO=    80009;</v>
      </c>
      <c r="E229" t="str">
        <f t="shared" si="31"/>
        <v>INSTR_TO_NO</v>
      </c>
      <c r="F229">
        <v>9</v>
      </c>
      <c r="G229" t="str">
        <f t="shared" si="33"/>
        <v>80009</v>
      </c>
      <c r="H229">
        <v>8</v>
      </c>
      <c r="I229" t="s">
        <v>765</v>
      </c>
      <c r="J229" t="s">
        <v>766</v>
      </c>
      <c r="K229" t="s">
        <v>477</v>
      </c>
      <c r="M229" t="str">
        <f t="shared" si="34"/>
        <v>INSERT INTO s_tab_cols_m (table_col_id,table_id,col_name,col_desc,data_type) VALUES (80009,8,'instr_to_no','INSTR_TO_NO','N');</v>
      </c>
    </row>
    <row r="230" spans="4:13" x14ac:dyDescent="0.25">
      <c r="D230" t="str">
        <f t="shared" si="32"/>
        <v>public static final int C_ACCOUNT_INSTRUMENT_STOP__COL__NO_OF_LEAVES=    80010;</v>
      </c>
      <c r="E230" t="str">
        <f t="shared" si="31"/>
        <v>NO_OF_LEAVES</v>
      </c>
      <c r="F230">
        <v>10</v>
      </c>
      <c r="G230" t="str">
        <f t="shared" si="33"/>
        <v>80010</v>
      </c>
      <c r="H230">
        <v>8</v>
      </c>
      <c r="I230" t="s">
        <v>789</v>
      </c>
      <c r="J230" t="s">
        <v>790</v>
      </c>
      <c r="K230" t="s">
        <v>477</v>
      </c>
      <c r="M230" t="str">
        <f t="shared" si="34"/>
        <v>INSERT INTO s_tab_cols_m (table_col_id,table_id,col_name,col_desc,data_type) VALUES (80010,8,'no_of_leaves','NO_OF_LEAVES','N');</v>
      </c>
    </row>
    <row r="231" spans="4:13" x14ac:dyDescent="0.25">
      <c r="D231" t="str">
        <f t="shared" si="32"/>
        <v>public static final int C_ACCOUNT_INSTRUMENT_STOP__COL__STOP_REASON_ID=    80011;</v>
      </c>
      <c r="E231" t="str">
        <f t="shared" si="31"/>
        <v>STOP_REASON_ID</v>
      </c>
      <c r="F231">
        <v>11</v>
      </c>
      <c r="G231" t="str">
        <f t="shared" si="33"/>
        <v>80011</v>
      </c>
      <c r="H231">
        <v>8</v>
      </c>
      <c r="I231" t="s">
        <v>791</v>
      </c>
      <c r="J231" t="s">
        <v>792</v>
      </c>
      <c r="K231" t="s">
        <v>477</v>
      </c>
      <c r="M231" t="str">
        <f t="shared" si="34"/>
        <v>INSERT INTO s_tab_cols_m (table_col_id,table_id,col_name,col_desc,data_type) VALUES (80011,8,'stop_reason_id','STOP_REASON_ID','N');</v>
      </c>
    </row>
    <row r="232" spans="4:13" x14ac:dyDescent="0.25">
      <c r="D232" t="str">
        <f t="shared" si="32"/>
        <v>public static final int C_ACCOUNT_INSTRUMENT_STOP__COL__AIS_STATUS=    80012;</v>
      </c>
      <c r="E232" t="str">
        <f t="shared" si="31"/>
        <v>AIS_STATUS</v>
      </c>
      <c r="F232">
        <v>12</v>
      </c>
      <c r="G232" t="str">
        <f t="shared" si="33"/>
        <v>80012</v>
      </c>
      <c r="H232">
        <v>8</v>
      </c>
      <c r="I232" t="s">
        <v>793</v>
      </c>
      <c r="J232" t="s">
        <v>794</v>
      </c>
      <c r="K232" t="s">
        <v>478</v>
      </c>
      <c r="M232" t="str">
        <f t="shared" si="34"/>
        <v>INSERT INTO s_tab_cols_m (table_col_id,table_id,col_name,col_desc,data_type) VALUES (80012,8,'ais_status','AIS_STATUS','C');</v>
      </c>
    </row>
    <row r="233" spans="4:13" x14ac:dyDescent="0.25">
      <c r="D233" t="str">
        <f t="shared" si="32"/>
        <v>public static final int C_ACCOUNT_INSTRUMENT_STOP__COL__REMARK=    80013;</v>
      </c>
      <c r="E233" t="str">
        <f t="shared" si="31"/>
        <v>REMARK</v>
      </c>
      <c r="F233">
        <v>13</v>
      </c>
      <c r="G233" t="str">
        <f t="shared" si="33"/>
        <v>80013</v>
      </c>
      <c r="H233">
        <v>8</v>
      </c>
      <c r="I233" t="s">
        <v>677</v>
      </c>
      <c r="J233" t="s">
        <v>678</v>
      </c>
      <c r="K233" t="s">
        <v>478</v>
      </c>
      <c r="M233" t="str">
        <f t="shared" si="34"/>
        <v>INSERT INTO s_tab_cols_m (table_col_id,table_id,col_name,col_desc,data_type) VALUES (80013,8,'remark','REMARK','C');</v>
      </c>
    </row>
    <row r="234" spans="4:13" x14ac:dyDescent="0.25">
      <c r="D234" t="str">
        <f t="shared" si="32"/>
        <v>public static final int C_ACCOUNT_INSTRUMENT_STOP__COL__CR_BY=    80014;</v>
      </c>
      <c r="E234" t="str">
        <f t="shared" si="31"/>
        <v>CR_BY</v>
      </c>
      <c r="F234">
        <v>14</v>
      </c>
      <c r="G234" t="str">
        <f t="shared" si="33"/>
        <v>80014</v>
      </c>
      <c r="H234">
        <v>8</v>
      </c>
      <c r="I234" t="s">
        <v>547</v>
      </c>
      <c r="J234" t="s">
        <v>548</v>
      </c>
      <c r="K234" t="s">
        <v>477</v>
      </c>
      <c r="M234" t="str">
        <f t="shared" si="34"/>
        <v>INSERT INTO s_tab_cols_m (table_col_id,table_id,col_name,col_desc,data_type) VALUES (80014,8,'cr_by','CR_BY','N');</v>
      </c>
    </row>
    <row r="235" spans="4:13" x14ac:dyDescent="0.25">
      <c r="D235" t="str">
        <f t="shared" si="32"/>
        <v>public static final int C_ACCOUNT_INSTRUMENT_STOP__COL__CR_DT=    80015;</v>
      </c>
      <c r="E235" t="str">
        <f t="shared" si="31"/>
        <v>CR_DT</v>
      </c>
      <c r="F235">
        <v>15</v>
      </c>
      <c r="G235" t="str">
        <f t="shared" si="33"/>
        <v>80015</v>
      </c>
      <c r="H235">
        <v>8</v>
      </c>
      <c r="I235" t="s">
        <v>549</v>
      </c>
      <c r="J235" t="s">
        <v>550</v>
      </c>
      <c r="K235" t="s">
        <v>489</v>
      </c>
      <c r="M235" t="str">
        <f t="shared" si="34"/>
        <v>INSERT INTO s_tab_cols_m (table_col_id,table_id,col_name,col_desc,data_type) VALUES (80015,8,'cr_dt','CR_DT','T');</v>
      </c>
    </row>
    <row r="236" spans="4:13" x14ac:dyDescent="0.25">
      <c r="D236" t="str">
        <f t="shared" si="32"/>
        <v>public static final int C_ACCOUNT_INSTRUMENT_STOP__COL__UPD_BY=    80016;</v>
      </c>
      <c r="E236" t="str">
        <f t="shared" si="31"/>
        <v>UPD_BY</v>
      </c>
      <c r="F236">
        <v>16</v>
      </c>
      <c r="G236" t="str">
        <f t="shared" si="33"/>
        <v>80016</v>
      </c>
      <c r="H236">
        <v>8</v>
      </c>
      <c r="I236" t="s">
        <v>551</v>
      </c>
      <c r="J236" t="s">
        <v>552</v>
      </c>
      <c r="K236" t="s">
        <v>477</v>
      </c>
      <c r="M236" t="str">
        <f t="shared" si="34"/>
        <v>INSERT INTO s_tab_cols_m (table_col_id,table_id,col_name,col_desc,data_type) VALUES (80016,8,'upd_by','UPD_BY','N');</v>
      </c>
    </row>
    <row r="237" spans="4:13" x14ac:dyDescent="0.25">
      <c r="D237" t="str">
        <f t="shared" si="32"/>
        <v>public static final int C_ACCOUNT_INSTRUMENT_STOP__COL__UPD_DT=    80017;</v>
      </c>
      <c r="E237" t="str">
        <f t="shared" si="31"/>
        <v>UPD_DT</v>
      </c>
      <c r="F237">
        <v>17</v>
      </c>
      <c r="G237" t="str">
        <f t="shared" si="33"/>
        <v>80017</v>
      </c>
      <c r="H237">
        <v>8</v>
      </c>
      <c r="I237" t="s">
        <v>553</v>
      </c>
      <c r="J237" t="s">
        <v>554</v>
      </c>
      <c r="K237" t="s">
        <v>489</v>
      </c>
      <c r="M237" t="str">
        <f t="shared" si="34"/>
        <v>INSERT INTO s_tab_cols_m (table_col_id,table_id,col_name,col_desc,data_type) VALUES (80017,8,'upd_dt','UPD_DT','T');</v>
      </c>
    </row>
    <row r="238" spans="4:13" x14ac:dyDescent="0.25">
      <c r="D238" t="str">
        <f t="shared" si="32"/>
        <v>public static final int C_ACCOUNT_INSTRUMENT_STOP__COL__AUTH_BY=    80018;</v>
      </c>
      <c r="E238" t="str">
        <f t="shared" si="31"/>
        <v>AUTH_BY</v>
      </c>
      <c r="F238">
        <v>18</v>
      </c>
      <c r="G238" t="str">
        <f t="shared" si="33"/>
        <v>80018</v>
      </c>
      <c r="H238">
        <v>8</v>
      </c>
      <c r="I238" t="s">
        <v>555</v>
      </c>
      <c r="J238" t="s">
        <v>556</v>
      </c>
      <c r="K238" t="s">
        <v>477</v>
      </c>
      <c r="M238" t="str">
        <f t="shared" si="34"/>
        <v>INSERT INTO s_tab_cols_m (table_col_id,table_id,col_name,col_desc,data_type) VALUES (80018,8,'auth_by','AUTH_BY','N');</v>
      </c>
    </row>
    <row r="239" spans="4:13" x14ac:dyDescent="0.25">
      <c r="D239" t="str">
        <f t="shared" si="32"/>
        <v>public static final int C_ACCOUNT_INSTRUMENT_STOP__COL__AUTH_DT=    80019;</v>
      </c>
      <c r="E239" t="str">
        <f t="shared" si="31"/>
        <v>AUTH_DT</v>
      </c>
      <c r="F239">
        <v>19</v>
      </c>
      <c r="G239" t="str">
        <f t="shared" si="33"/>
        <v>80019</v>
      </c>
      <c r="H239">
        <v>8</v>
      </c>
      <c r="I239" t="s">
        <v>557</v>
      </c>
      <c r="J239" t="s">
        <v>558</v>
      </c>
      <c r="K239" t="s">
        <v>489</v>
      </c>
      <c r="M239" t="str">
        <f t="shared" si="34"/>
        <v>INSERT INTO s_tab_cols_m (table_col_id,table_id,col_name,col_desc,data_type) VALUES (80019,8,'auth_dt','AUTH_DT','T');</v>
      </c>
    </row>
    <row r="240" spans="4:13" x14ac:dyDescent="0.25">
      <c r="D240" t="str">
        <f t="shared" si="32"/>
        <v>public static final int C_ACCOUNT_INSTRUMENT_STOP__COL__CN_ID=    80020;</v>
      </c>
      <c r="E240" t="str">
        <f t="shared" si="31"/>
        <v>CN_ID</v>
      </c>
      <c r="F240">
        <v>20</v>
      </c>
      <c r="G240" t="str">
        <f t="shared" si="33"/>
        <v>80020</v>
      </c>
      <c r="H240">
        <v>8</v>
      </c>
      <c r="I240" t="s">
        <v>559</v>
      </c>
      <c r="J240" t="s">
        <v>560</v>
      </c>
      <c r="K240" t="s">
        <v>477</v>
      </c>
      <c r="M240" t="str">
        <f t="shared" si="34"/>
        <v>INSERT INTO s_tab_cols_m (table_col_id,table_id,col_name,col_desc,data_type) VALUES (80020,8,'cn_id','CN_ID','N');</v>
      </c>
    </row>
    <row r="241" spans="3:13" x14ac:dyDescent="0.25">
      <c r="E241" t="str">
        <f t="shared" si="31"/>
        <v/>
      </c>
    </row>
    <row r="242" spans="3:13" x14ac:dyDescent="0.25">
      <c r="E242" t="str">
        <f t="shared" si="31"/>
        <v/>
      </c>
    </row>
    <row r="243" spans="3:13" x14ac:dyDescent="0.25">
      <c r="C243" s="18" t="s">
        <v>147</v>
      </c>
      <c r="D243" t="str">
        <f t="shared" ref="D243:D257" si="35">CONCATENATE("public static final int C_ACCOUNT_INSTRUMENT_STOP_REVOKE__COL__",E243,"=    ",G243,";")</f>
        <v>public static final int C_ACCOUNT_INSTRUMENT_STOP_REVOKE__COL__INSTR_STOP_REVOKE_ID=    90001;</v>
      </c>
      <c r="E243" t="str">
        <f t="shared" ref="E243:E274" si="36">UPPER(I243)</f>
        <v>INSTR_STOP_REVOKE_ID</v>
      </c>
      <c r="F243">
        <v>1</v>
      </c>
      <c r="G243" t="str">
        <f t="shared" ref="G243:G257" si="37">CONCATENATE(H243,REPT("0",4-LEN(F243)),F243)</f>
        <v>90001</v>
      </c>
      <c r="H243">
        <v>9</v>
      </c>
      <c r="I243" t="s">
        <v>795</v>
      </c>
      <c r="J243" t="s">
        <v>796</v>
      </c>
      <c r="K243" t="s">
        <v>477</v>
      </c>
      <c r="M243" t="str">
        <f t="shared" ref="M243:M257" si="38">CONCATENATE("INSERT INTO s_tab_cols_m (table_col_id,table_id,col_name,col_desc,data_type) VALUES (",G243&amp;","&amp;H243&amp;",'"&amp;I243&amp;"','"&amp;J243&amp;"','"&amp;K243&amp;"');")</f>
        <v>INSERT INTO s_tab_cols_m (table_col_id,table_id,col_name,col_desc,data_type) VALUES (90001,9,'instr_stop_revoke_id','INSTR_STOP_REVOKE_ID','N');</v>
      </c>
    </row>
    <row r="244" spans="3:13" x14ac:dyDescent="0.25">
      <c r="D244" t="str">
        <f t="shared" si="35"/>
        <v>public static final int C_ACCOUNT_INSTRUMENT_STOP_REVOKE__COL__REVOKE_DATE=    90002;</v>
      </c>
      <c r="E244" t="str">
        <f t="shared" si="36"/>
        <v>REVOKE_DATE</v>
      </c>
      <c r="F244">
        <v>2</v>
      </c>
      <c r="G244" t="str">
        <f t="shared" si="37"/>
        <v>90002</v>
      </c>
      <c r="H244">
        <v>9</v>
      </c>
      <c r="I244" t="s">
        <v>797</v>
      </c>
      <c r="J244" t="s">
        <v>798</v>
      </c>
      <c r="K244" t="s">
        <v>482</v>
      </c>
      <c r="M244" t="str">
        <f t="shared" si="38"/>
        <v>INSERT INTO s_tab_cols_m (table_col_id,table_id,col_name,col_desc,data_type) VALUES (90002,9,'revoke_date','REVOKE_DATE','D');</v>
      </c>
    </row>
    <row r="245" spans="3:13" x14ac:dyDescent="0.25">
      <c r="D245" t="str">
        <f t="shared" si="35"/>
        <v>public static final int C_ACCOUNT_INSTRUMENT_STOP_REVOKE__COL__INSTR_TYPE_ID=    90003;</v>
      </c>
      <c r="E245" t="str">
        <f t="shared" si="36"/>
        <v>INSTR_TYPE_ID</v>
      </c>
      <c r="F245">
        <v>3</v>
      </c>
      <c r="G245" t="str">
        <f t="shared" si="37"/>
        <v>90003</v>
      </c>
      <c r="H245">
        <v>9</v>
      </c>
      <c r="I245" t="s">
        <v>729</v>
      </c>
      <c r="J245" t="s">
        <v>730</v>
      </c>
      <c r="K245" t="s">
        <v>477</v>
      </c>
      <c r="M245" t="str">
        <f t="shared" si="38"/>
        <v>INSERT INTO s_tab_cols_m (table_col_id,table_id,col_name,col_desc,data_type) VALUES (90003,9,'instr_type_id','INSTR_TYPE_ID','N');</v>
      </c>
    </row>
    <row r="246" spans="3:13" x14ac:dyDescent="0.25">
      <c r="D246" t="str">
        <f t="shared" si="35"/>
        <v>public static final int C_ACCOUNT_INSTRUMENT_STOP_REVOKE__COL__ACCT_ID=    90004;</v>
      </c>
      <c r="E246" t="str">
        <f t="shared" si="36"/>
        <v>ACCT_ID</v>
      </c>
      <c r="F246">
        <v>4</v>
      </c>
      <c r="G246" t="str">
        <f t="shared" si="37"/>
        <v>90004</v>
      </c>
      <c r="H246">
        <v>9</v>
      </c>
      <c r="I246" t="s">
        <v>781</v>
      </c>
      <c r="J246" t="s">
        <v>782</v>
      </c>
      <c r="K246" t="s">
        <v>477</v>
      </c>
      <c r="M246" t="str">
        <f t="shared" si="38"/>
        <v>INSERT INTO s_tab_cols_m (table_col_id,table_id,col_name,col_desc,data_type) VALUES (90004,9,'acct_id','ACCT_ID','N');</v>
      </c>
    </row>
    <row r="247" spans="3:13" x14ac:dyDescent="0.25">
      <c r="D247" t="str">
        <f t="shared" si="35"/>
        <v>public static final int C_ACCOUNT_INSTRUMENT_STOP_REVOKE__COL__INSTR_FROM_NO=    90005;</v>
      </c>
      <c r="E247" t="str">
        <f t="shared" si="36"/>
        <v>INSTR_FROM_NO</v>
      </c>
      <c r="F247">
        <v>5</v>
      </c>
      <c r="G247" t="str">
        <f t="shared" si="37"/>
        <v>90005</v>
      </c>
      <c r="H247">
        <v>9</v>
      </c>
      <c r="I247" t="s">
        <v>763</v>
      </c>
      <c r="J247" t="s">
        <v>764</v>
      </c>
      <c r="K247" t="s">
        <v>477</v>
      </c>
      <c r="M247" t="str">
        <f t="shared" si="38"/>
        <v>INSERT INTO s_tab_cols_m (table_col_id,table_id,col_name,col_desc,data_type) VALUES (90005,9,'instr_from_no','INSTR_FROM_NO','N');</v>
      </c>
    </row>
    <row r="248" spans="3:13" x14ac:dyDescent="0.25">
      <c r="D248" t="str">
        <f t="shared" si="35"/>
        <v>public static final int C_ACCOUNT_INSTRUMENT_STOP_REVOKE__COL__INSTR_TO_NO=    90006;</v>
      </c>
      <c r="E248" t="str">
        <f t="shared" si="36"/>
        <v>INSTR_TO_NO</v>
      </c>
      <c r="F248">
        <v>6</v>
      </c>
      <c r="G248" t="str">
        <f t="shared" si="37"/>
        <v>90006</v>
      </c>
      <c r="H248">
        <v>9</v>
      </c>
      <c r="I248" t="s">
        <v>765</v>
      </c>
      <c r="J248" t="s">
        <v>766</v>
      </c>
      <c r="K248" t="s">
        <v>477</v>
      </c>
      <c r="M248" t="str">
        <f t="shared" si="38"/>
        <v>INSERT INTO s_tab_cols_m (table_col_id,table_id,col_name,col_desc,data_type) VALUES (90006,9,'instr_to_no','INSTR_TO_NO','N');</v>
      </c>
    </row>
    <row r="249" spans="3:13" x14ac:dyDescent="0.25">
      <c r="D249" t="str">
        <f t="shared" si="35"/>
        <v>public static final int C_ACCOUNT_INSTRUMENT_STOP_REVOKE__COL__REMARK=    90007;</v>
      </c>
      <c r="E249" t="str">
        <f t="shared" si="36"/>
        <v>REMARK</v>
      </c>
      <c r="F249">
        <v>7</v>
      </c>
      <c r="G249" t="str">
        <f t="shared" si="37"/>
        <v>90007</v>
      </c>
      <c r="H249">
        <v>9</v>
      </c>
      <c r="I249" t="s">
        <v>677</v>
      </c>
      <c r="J249" t="s">
        <v>678</v>
      </c>
      <c r="K249" t="s">
        <v>478</v>
      </c>
      <c r="M249" t="str">
        <f t="shared" si="38"/>
        <v>INSERT INTO s_tab_cols_m (table_col_id,table_id,col_name,col_desc,data_type) VALUES (90007,9,'remark','REMARK','C');</v>
      </c>
    </row>
    <row r="250" spans="3:13" x14ac:dyDescent="0.25">
      <c r="D250" t="str">
        <f t="shared" si="35"/>
        <v>public static final int C_ACCOUNT_INSTRUMENT_STOP_REVOKE__COL__AIR_STATUS=    90008;</v>
      </c>
      <c r="E250" t="str">
        <f t="shared" si="36"/>
        <v>AIR_STATUS</v>
      </c>
      <c r="F250">
        <v>8</v>
      </c>
      <c r="G250" t="str">
        <f t="shared" si="37"/>
        <v>90008</v>
      </c>
      <c r="H250">
        <v>9</v>
      </c>
      <c r="I250" t="s">
        <v>799</v>
      </c>
      <c r="J250" t="s">
        <v>800</v>
      </c>
      <c r="K250" t="s">
        <v>478</v>
      </c>
      <c r="M250" t="str">
        <f t="shared" si="38"/>
        <v>INSERT INTO s_tab_cols_m (table_col_id,table_id,col_name,col_desc,data_type) VALUES (90008,9,'air_status','AIR_STATUS','C');</v>
      </c>
    </row>
    <row r="251" spans="3:13" x14ac:dyDescent="0.25">
      <c r="D251" t="str">
        <f t="shared" si="35"/>
        <v>public static final int C_ACCOUNT_INSTRUMENT_STOP_REVOKE__COL__CR_BY=    90009;</v>
      </c>
      <c r="E251" t="str">
        <f t="shared" si="36"/>
        <v>CR_BY</v>
      </c>
      <c r="F251">
        <v>9</v>
      </c>
      <c r="G251" t="str">
        <f t="shared" si="37"/>
        <v>90009</v>
      </c>
      <c r="H251">
        <v>9</v>
      </c>
      <c r="I251" t="s">
        <v>547</v>
      </c>
      <c r="J251" t="s">
        <v>548</v>
      </c>
      <c r="K251" t="s">
        <v>477</v>
      </c>
      <c r="M251" t="str">
        <f t="shared" si="38"/>
        <v>INSERT INTO s_tab_cols_m (table_col_id,table_id,col_name,col_desc,data_type) VALUES (90009,9,'cr_by','CR_BY','N');</v>
      </c>
    </row>
    <row r="252" spans="3:13" x14ac:dyDescent="0.25">
      <c r="D252" t="str">
        <f t="shared" si="35"/>
        <v>public static final int C_ACCOUNT_INSTRUMENT_STOP_REVOKE__COL__CR_DT=    90010;</v>
      </c>
      <c r="E252" t="str">
        <f t="shared" si="36"/>
        <v>CR_DT</v>
      </c>
      <c r="F252">
        <v>10</v>
      </c>
      <c r="G252" t="str">
        <f t="shared" si="37"/>
        <v>90010</v>
      </c>
      <c r="H252">
        <v>9</v>
      </c>
      <c r="I252" t="s">
        <v>549</v>
      </c>
      <c r="J252" t="s">
        <v>550</v>
      </c>
      <c r="K252" t="s">
        <v>489</v>
      </c>
      <c r="M252" t="str">
        <f t="shared" si="38"/>
        <v>INSERT INTO s_tab_cols_m (table_col_id,table_id,col_name,col_desc,data_type) VALUES (90010,9,'cr_dt','CR_DT','T');</v>
      </c>
    </row>
    <row r="253" spans="3:13" x14ac:dyDescent="0.25">
      <c r="D253" t="str">
        <f t="shared" si="35"/>
        <v>public static final int C_ACCOUNT_INSTRUMENT_STOP_REVOKE__COL__UPD_BY=    90011;</v>
      </c>
      <c r="E253" t="str">
        <f t="shared" si="36"/>
        <v>UPD_BY</v>
      </c>
      <c r="F253">
        <v>11</v>
      </c>
      <c r="G253" t="str">
        <f t="shared" si="37"/>
        <v>90011</v>
      </c>
      <c r="H253">
        <v>9</v>
      </c>
      <c r="I253" t="s">
        <v>551</v>
      </c>
      <c r="J253" t="s">
        <v>552</v>
      </c>
      <c r="K253" t="s">
        <v>477</v>
      </c>
      <c r="M253" t="str">
        <f t="shared" si="38"/>
        <v>INSERT INTO s_tab_cols_m (table_col_id,table_id,col_name,col_desc,data_type) VALUES (90011,9,'upd_by','UPD_BY','N');</v>
      </c>
    </row>
    <row r="254" spans="3:13" x14ac:dyDescent="0.25">
      <c r="D254" t="str">
        <f t="shared" si="35"/>
        <v>public static final int C_ACCOUNT_INSTRUMENT_STOP_REVOKE__COL__UPD_DT=    90012;</v>
      </c>
      <c r="E254" t="str">
        <f t="shared" si="36"/>
        <v>UPD_DT</v>
      </c>
      <c r="F254">
        <v>12</v>
      </c>
      <c r="G254" t="str">
        <f t="shared" si="37"/>
        <v>90012</v>
      </c>
      <c r="H254">
        <v>9</v>
      </c>
      <c r="I254" t="s">
        <v>553</v>
      </c>
      <c r="J254" t="s">
        <v>554</v>
      </c>
      <c r="K254" t="s">
        <v>489</v>
      </c>
      <c r="M254" t="str">
        <f t="shared" si="38"/>
        <v>INSERT INTO s_tab_cols_m (table_col_id,table_id,col_name,col_desc,data_type) VALUES (90012,9,'upd_dt','UPD_DT','T');</v>
      </c>
    </row>
    <row r="255" spans="3:13" x14ac:dyDescent="0.25">
      <c r="D255" t="str">
        <f t="shared" si="35"/>
        <v>public static final int C_ACCOUNT_INSTRUMENT_STOP_REVOKE__COL__AUTH_BY=    90013;</v>
      </c>
      <c r="E255" t="str">
        <f t="shared" si="36"/>
        <v>AUTH_BY</v>
      </c>
      <c r="F255">
        <v>13</v>
      </c>
      <c r="G255" t="str">
        <f t="shared" si="37"/>
        <v>90013</v>
      </c>
      <c r="H255">
        <v>9</v>
      </c>
      <c r="I255" t="s">
        <v>555</v>
      </c>
      <c r="J255" t="s">
        <v>556</v>
      </c>
      <c r="K255" t="s">
        <v>477</v>
      </c>
      <c r="M255" t="str">
        <f t="shared" si="38"/>
        <v>INSERT INTO s_tab_cols_m (table_col_id,table_id,col_name,col_desc,data_type) VALUES (90013,9,'auth_by','AUTH_BY','N');</v>
      </c>
    </row>
    <row r="256" spans="3:13" x14ac:dyDescent="0.25">
      <c r="D256" t="str">
        <f t="shared" si="35"/>
        <v>public static final int C_ACCOUNT_INSTRUMENT_STOP_REVOKE__COL__AUTH_DT=    90014;</v>
      </c>
      <c r="E256" t="str">
        <f t="shared" si="36"/>
        <v>AUTH_DT</v>
      </c>
      <c r="F256">
        <v>14</v>
      </c>
      <c r="G256" t="str">
        <f t="shared" si="37"/>
        <v>90014</v>
      </c>
      <c r="H256">
        <v>9</v>
      </c>
      <c r="I256" t="s">
        <v>557</v>
      </c>
      <c r="J256" t="s">
        <v>558</v>
      </c>
      <c r="K256" t="s">
        <v>489</v>
      </c>
      <c r="M256" t="str">
        <f t="shared" si="38"/>
        <v>INSERT INTO s_tab_cols_m (table_col_id,table_id,col_name,col_desc,data_type) VALUES (90014,9,'auth_dt','AUTH_DT','T');</v>
      </c>
    </row>
    <row r="257" spans="3:13" x14ac:dyDescent="0.25">
      <c r="D257" t="str">
        <f t="shared" si="35"/>
        <v>public static final int C_ACCOUNT_INSTRUMENT_STOP_REVOKE__COL__CN_ID=    90015;</v>
      </c>
      <c r="E257" t="str">
        <f t="shared" si="36"/>
        <v>CN_ID</v>
      </c>
      <c r="F257">
        <v>15</v>
      </c>
      <c r="G257" t="str">
        <f t="shared" si="37"/>
        <v>90015</v>
      </c>
      <c r="H257">
        <v>9</v>
      </c>
      <c r="I257" t="s">
        <v>559</v>
      </c>
      <c r="J257" t="s">
        <v>560</v>
      </c>
      <c r="K257" t="s">
        <v>477</v>
      </c>
      <c r="M257" t="str">
        <f t="shared" si="38"/>
        <v>INSERT INTO s_tab_cols_m (table_col_id,table_id,col_name,col_desc,data_type) VALUES (90015,9,'cn_id','CN_ID','N');</v>
      </c>
    </row>
    <row r="258" spans="3:13" x14ac:dyDescent="0.25">
      <c r="E258" t="str">
        <f t="shared" si="36"/>
        <v/>
      </c>
    </row>
    <row r="259" spans="3:13" x14ac:dyDescent="0.25">
      <c r="E259" t="str">
        <f t="shared" si="36"/>
        <v/>
      </c>
    </row>
    <row r="260" spans="3:13" x14ac:dyDescent="0.25">
      <c r="C260" s="18" t="s">
        <v>150</v>
      </c>
      <c r="D260" t="str">
        <f t="shared" ref="D260:D283" si="39">CONCATENATE("public static final int C_INSTRUMENT_ACCOUNT_BOOK__COL__",E260,"=    ",G260,";")</f>
        <v>public static final int C_INSTRUMENT_ACCOUNT_BOOK__COL__ACCT_INSTR_BOOK_ID=    100001;</v>
      </c>
      <c r="E260" t="str">
        <f t="shared" si="36"/>
        <v>ACCT_INSTR_BOOK_ID</v>
      </c>
      <c r="F260">
        <v>1</v>
      </c>
      <c r="G260" t="str">
        <f t="shared" ref="G260:G283" si="40">CONCATENATE(H260,REPT("0",4-LEN(F260)),F260)</f>
        <v>100001</v>
      </c>
      <c r="H260">
        <v>10</v>
      </c>
      <c r="I260" t="s">
        <v>801</v>
      </c>
      <c r="J260" t="s">
        <v>802</v>
      </c>
      <c r="K260" t="s">
        <v>477</v>
      </c>
      <c r="M260" t="str">
        <f t="shared" ref="M260:M283" si="41">CONCATENATE("INSERT INTO s_tab_cols_m (table_col_id,table_id,col_name,col_desc,data_type) VALUES (",G260&amp;","&amp;H260&amp;",'"&amp;I260&amp;"','"&amp;J260&amp;"','"&amp;K260&amp;"');")</f>
        <v>INSERT INTO s_tab_cols_m (table_col_id,table_id,col_name,col_desc,data_type) VALUES (100001,10,'acct_instr_book_id','ACCT_INSTR_BOOK_ID','N');</v>
      </c>
    </row>
    <row r="261" spans="3:13" x14ac:dyDescent="0.25">
      <c r="D261" t="str">
        <f t="shared" si="39"/>
        <v>public static final int C_INSTRUMENT_ACCOUNT_BOOK__COL__ISSUER_CBR_ID=    100002;</v>
      </c>
      <c r="E261" t="str">
        <f t="shared" si="36"/>
        <v>ISSUER_CBR_ID</v>
      </c>
      <c r="F261">
        <v>2</v>
      </c>
      <c r="G261" t="str">
        <f t="shared" si="40"/>
        <v>100002</v>
      </c>
      <c r="H261">
        <v>10</v>
      </c>
      <c r="I261" t="s">
        <v>803</v>
      </c>
      <c r="J261" t="s">
        <v>804</v>
      </c>
      <c r="K261" t="s">
        <v>477</v>
      </c>
      <c r="M261" t="str">
        <f t="shared" si="41"/>
        <v>INSERT INTO s_tab_cols_m (table_col_id,table_id,col_name,col_desc,data_type) VALUES (100002,10,'issuer_cbr_id','ISSUER_CBR_ID','N');</v>
      </c>
    </row>
    <row r="262" spans="3:13" x14ac:dyDescent="0.25">
      <c r="D262" t="str">
        <f t="shared" si="39"/>
        <v>public static final int C_INSTRUMENT_ACCOUNT_BOOK__COL__ACCT_ID=    100003;</v>
      </c>
      <c r="E262" t="str">
        <f t="shared" si="36"/>
        <v>ACCT_ID</v>
      </c>
      <c r="F262">
        <v>3</v>
      </c>
      <c r="G262" t="str">
        <f t="shared" si="40"/>
        <v>100003</v>
      </c>
      <c r="H262">
        <v>10</v>
      </c>
      <c r="I262" t="s">
        <v>781</v>
      </c>
      <c r="J262" t="s">
        <v>782</v>
      </c>
      <c r="K262" t="s">
        <v>477</v>
      </c>
      <c r="M262" t="str">
        <f t="shared" si="41"/>
        <v>INSERT INTO s_tab_cols_m (table_col_id,table_id,col_name,col_desc,data_type) VALUES (100003,10,'acct_id','ACCT_ID','N');</v>
      </c>
    </row>
    <row r="263" spans="3:13" x14ac:dyDescent="0.25">
      <c r="D263" t="str">
        <f t="shared" si="39"/>
        <v>public static final int C_INSTRUMENT_ACCOUNT_BOOK__COL__INSTR_TYPE_ID=    100004;</v>
      </c>
      <c r="E263" t="str">
        <f t="shared" si="36"/>
        <v>INSTR_TYPE_ID</v>
      </c>
      <c r="F263">
        <v>4</v>
      </c>
      <c r="G263" t="str">
        <f t="shared" si="40"/>
        <v>100004</v>
      </c>
      <c r="H263">
        <v>10</v>
      </c>
      <c r="I263" t="s">
        <v>729</v>
      </c>
      <c r="J263" t="s">
        <v>730</v>
      </c>
      <c r="K263" t="s">
        <v>477</v>
      </c>
      <c r="M263" t="str">
        <f t="shared" si="41"/>
        <v>INSERT INTO s_tab_cols_m (table_col_id,table_id,col_name,col_desc,data_type) VALUES (100004,10,'instr_type_id','INSTR_TYPE_ID','N');</v>
      </c>
    </row>
    <row r="264" spans="3:13" x14ac:dyDescent="0.25">
      <c r="D264" t="str">
        <f t="shared" si="39"/>
        <v>public static final int C_INSTRUMENT_ACCOUNT_BOOK__COL__INSTR_SERIES_CODE=    100005;</v>
      </c>
      <c r="E264" t="str">
        <f t="shared" si="36"/>
        <v>INSTR_SERIES_CODE</v>
      </c>
      <c r="F264">
        <v>5</v>
      </c>
      <c r="G264" t="str">
        <f t="shared" si="40"/>
        <v>100005</v>
      </c>
      <c r="H264">
        <v>10</v>
      </c>
      <c r="I264" t="s">
        <v>755</v>
      </c>
      <c r="J264" t="s">
        <v>756</v>
      </c>
      <c r="K264" t="s">
        <v>478</v>
      </c>
      <c r="M264" t="str">
        <f t="shared" si="41"/>
        <v>INSERT INTO s_tab_cols_m (table_col_id,table_id,col_name,col_desc,data_type) VALUES (100005,10,'instr_series_code','INSTR_SERIES_CODE','C');</v>
      </c>
    </row>
    <row r="265" spans="3:13" x14ac:dyDescent="0.25">
      <c r="D265" t="str">
        <f t="shared" si="39"/>
        <v>public static final int C_INSTRUMENT_ACCOUNT_BOOK__COL__INSTR_BOOK_SIZE=    100006;</v>
      </c>
      <c r="E265" t="str">
        <f t="shared" si="36"/>
        <v>INSTR_BOOK_SIZE</v>
      </c>
      <c r="F265">
        <v>6</v>
      </c>
      <c r="G265" t="str">
        <f t="shared" si="40"/>
        <v>100006</v>
      </c>
      <c r="H265">
        <v>10</v>
      </c>
      <c r="I265" t="s">
        <v>767</v>
      </c>
      <c r="J265" t="s">
        <v>768</v>
      </c>
      <c r="K265" t="s">
        <v>477</v>
      </c>
      <c r="M265" t="str">
        <f t="shared" si="41"/>
        <v>INSERT INTO s_tab_cols_m (table_col_id,table_id,col_name,col_desc,data_type) VALUES (100006,10,'instr_book_size','INSTR_BOOK_SIZE','N');</v>
      </c>
    </row>
    <row r="266" spans="3:13" x14ac:dyDescent="0.25">
      <c r="D266" t="str">
        <f t="shared" si="39"/>
        <v>public static final int C_INSTRUMENT_ACCOUNT_BOOK__COL__NO_OF_BOOKS=    100007;</v>
      </c>
      <c r="E266" t="str">
        <f t="shared" si="36"/>
        <v>NO_OF_BOOKS</v>
      </c>
      <c r="F266">
        <v>7</v>
      </c>
      <c r="G266" t="str">
        <f t="shared" si="40"/>
        <v>100007</v>
      </c>
      <c r="H266">
        <v>10</v>
      </c>
      <c r="I266" t="s">
        <v>769</v>
      </c>
      <c r="J266" t="s">
        <v>770</v>
      </c>
      <c r="K266" t="s">
        <v>477</v>
      </c>
      <c r="M266" t="str">
        <f t="shared" si="41"/>
        <v>INSERT INTO s_tab_cols_m (table_col_id,table_id,col_name,col_desc,data_type) VALUES (100007,10,'no_of_books','NO_OF_BOOKS','N');</v>
      </c>
    </row>
    <row r="267" spans="3:13" x14ac:dyDescent="0.25">
      <c r="D267" t="str">
        <f t="shared" si="39"/>
        <v>public static final int C_INSTRUMENT_ACCOUNT_BOOK__COL__INSTR_FROM_NO=    100008;</v>
      </c>
      <c r="E267" t="str">
        <f t="shared" si="36"/>
        <v>INSTR_FROM_NO</v>
      </c>
      <c r="F267">
        <v>8</v>
      </c>
      <c r="G267" t="str">
        <f t="shared" si="40"/>
        <v>100008</v>
      </c>
      <c r="H267">
        <v>10</v>
      </c>
      <c r="I267" t="s">
        <v>763</v>
      </c>
      <c r="J267" t="s">
        <v>764</v>
      </c>
      <c r="K267" t="s">
        <v>477</v>
      </c>
      <c r="M267" t="str">
        <f t="shared" si="41"/>
        <v>INSERT INTO s_tab_cols_m (table_col_id,table_id,col_name,col_desc,data_type) VALUES (100008,10,'instr_from_no','INSTR_FROM_NO','N');</v>
      </c>
    </row>
    <row r="268" spans="3:13" x14ac:dyDescent="0.25">
      <c r="D268" t="str">
        <f t="shared" si="39"/>
        <v>public static final int C_INSTRUMENT_ACCOUNT_BOOK__COL__INSTR_TO_NO=    100009;</v>
      </c>
      <c r="E268" t="str">
        <f t="shared" si="36"/>
        <v>INSTR_TO_NO</v>
      </c>
      <c r="F268">
        <v>9</v>
      </c>
      <c r="G268" t="str">
        <f t="shared" si="40"/>
        <v>100009</v>
      </c>
      <c r="H268">
        <v>10</v>
      </c>
      <c r="I268" t="s">
        <v>765</v>
      </c>
      <c r="J268" t="s">
        <v>766</v>
      </c>
      <c r="K268" t="s">
        <v>477</v>
      </c>
      <c r="M268" t="str">
        <f t="shared" si="41"/>
        <v>INSERT INTO s_tab_cols_m (table_col_id,table_id,col_name,col_desc,data_type) VALUES (100009,10,'instr_to_no','INSTR_TO_NO','N');</v>
      </c>
    </row>
    <row r="269" spans="3:13" x14ac:dyDescent="0.25">
      <c r="D269" t="str">
        <f t="shared" si="39"/>
        <v>public static final int C_INSTRUMENT_ACCOUNT_BOOK__COL__REQ_FROM=    100010;</v>
      </c>
      <c r="E269" t="str">
        <f t="shared" si="36"/>
        <v>REQ_FROM</v>
      </c>
      <c r="F269">
        <v>10</v>
      </c>
      <c r="G269" t="str">
        <f t="shared" si="40"/>
        <v>100010</v>
      </c>
      <c r="H269">
        <v>10</v>
      </c>
      <c r="I269" t="s">
        <v>805</v>
      </c>
      <c r="J269" t="s">
        <v>806</v>
      </c>
      <c r="K269" t="s">
        <v>478</v>
      </c>
      <c r="M269" t="str">
        <f t="shared" si="41"/>
        <v>INSERT INTO s_tab_cols_m (table_col_id,table_id,col_name,col_desc,data_type) VALUES (100010,10,'req_from','REQ_FROM','C');</v>
      </c>
    </row>
    <row r="270" spans="3:13" x14ac:dyDescent="0.25">
      <c r="D270" t="str">
        <f t="shared" si="39"/>
        <v>public static final int C_INSTRUMENT_ACCOUNT_BOOK__COL__REQ_DATE=    100011;</v>
      </c>
      <c r="E270" t="str">
        <f t="shared" si="36"/>
        <v>REQ_DATE</v>
      </c>
      <c r="F270">
        <v>11</v>
      </c>
      <c r="G270" t="str">
        <f t="shared" si="40"/>
        <v>100011</v>
      </c>
      <c r="H270">
        <v>10</v>
      </c>
      <c r="I270" t="s">
        <v>807</v>
      </c>
      <c r="J270" t="s">
        <v>808</v>
      </c>
      <c r="K270" t="s">
        <v>482</v>
      </c>
      <c r="M270" t="str">
        <f t="shared" si="41"/>
        <v>INSERT INTO s_tab_cols_m (table_col_id,table_id,col_name,col_desc,data_type) VALUES (100011,10,'req_date','REQ_DATE','D');</v>
      </c>
    </row>
    <row r="271" spans="3:13" x14ac:dyDescent="0.25">
      <c r="D271" t="str">
        <f t="shared" si="39"/>
        <v>public static final int C_INSTRUMENT_ACCOUNT_BOOK__COL__ISSUE_DATE=    100012;</v>
      </c>
      <c r="E271" t="str">
        <f t="shared" si="36"/>
        <v>ISSUE_DATE</v>
      </c>
      <c r="F271">
        <v>12</v>
      </c>
      <c r="G271" t="str">
        <f t="shared" si="40"/>
        <v>100012</v>
      </c>
      <c r="H271">
        <v>10</v>
      </c>
      <c r="I271" t="s">
        <v>809</v>
      </c>
      <c r="J271" t="s">
        <v>810</v>
      </c>
      <c r="K271" t="s">
        <v>482</v>
      </c>
      <c r="M271" t="str">
        <f t="shared" si="41"/>
        <v>INSERT INTO s_tab_cols_m (table_col_id,table_id,col_name,col_desc,data_type) VALUES (100012,10,'issue_date','ISSUE_DATE','D');</v>
      </c>
    </row>
    <row r="272" spans="3:13" x14ac:dyDescent="0.25">
      <c r="D272" t="str">
        <f t="shared" si="39"/>
        <v>public static final int C_INSTRUMENT_ACCOUNT_BOOK__COL__HAND_OVER_DATE=    100013;</v>
      </c>
      <c r="E272" t="str">
        <f t="shared" si="36"/>
        <v>HAND_OVER_DATE</v>
      </c>
      <c r="F272">
        <v>13</v>
      </c>
      <c r="G272" t="str">
        <f t="shared" si="40"/>
        <v>100013</v>
      </c>
      <c r="H272">
        <v>10</v>
      </c>
      <c r="I272" t="s">
        <v>811</v>
      </c>
      <c r="J272" t="s">
        <v>812</v>
      </c>
      <c r="K272" t="s">
        <v>482</v>
      </c>
      <c r="M272" t="str">
        <f t="shared" si="41"/>
        <v>INSERT INTO s_tab_cols_m (table_col_id,table_id,col_name,col_desc,data_type) VALUES (100013,10,'hand_over_date','HAND_OVER_DATE','D');</v>
      </c>
    </row>
    <row r="273" spans="3:13" x14ac:dyDescent="0.25">
      <c r="D273" t="str">
        <f t="shared" si="39"/>
        <v>public static final int C_INSTRUMENT_ACCOUNT_BOOK__COL__INSTR_BOOK_STOCK_ID=    100014;</v>
      </c>
      <c r="E273" t="str">
        <f t="shared" si="36"/>
        <v>INSTR_BOOK_STOCK_ID</v>
      </c>
      <c r="F273">
        <v>14</v>
      </c>
      <c r="G273" t="str">
        <f t="shared" si="40"/>
        <v>100014</v>
      </c>
      <c r="H273">
        <v>10</v>
      </c>
      <c r="I273" t="s">
        <v>813</v>
      </c>
      <c r="J273" t="s">
        <v>814</v>
      </c>
      <c r="K273" t="s">
        <v>477</v>
      </c>
      <c r="M273" t="str">
        <f t="shared" si="41"/>
        <v>INSERT INTO s_tab_cols_m (table_col_id,table_id,col_name,col_desc,data_type) VALUES (100014,10,'instr_book_stock_id','INSTR_BOOK_STOCK_ID','N');</v>
      </c>
    </row>
    <row r="274" spans="3:13" x14ac:dyDescent="0.25">
      <c r="D274" t="str">
        <f t="shared" si="39"/>
        <v>public static final int C_INSTRUMENT_ACCOUNT_BOOK__COL__AIB_STATUS=    100015;</v>
      </c>
      <c r="E274" t="str">
        <f t="shared" si="36"/>
        <v>AIB_STATUS</v>
      </c>
      <c r="F274">
        <v>15</v>
      </c>
      <c r="G274" t="str">
        <f t="shared" si="40"/>
        <v>100015</v>
      </c>
      <c r="H274">
        <v>10</v>
      </c>
      <c r="I274" t="s">
        <v>815</v>
      </c>
      <c r="J274" t="s">
        <v>816</v>
      </c>
      <c r="K274" t="s">
        <v>478</v>
      </c>
      <c r="M274" t="str">
        <f t="shared" si="41"/>
        <v>INSERT INTO s_tab_cols_m (table_col_id,table_id,col_name,col_desc,data_type) VALUES (100015,10,'aib_status','AIB_STATUS','C');</v>
      </c>
    </row>
    <row r="275" spans="3:13" x14ac:dyDescent="0.25">
      <c r="D275" t="str">
        <f t="shared" si="39"/>
        <v>public static final int C_INSTRUMENT_ACCOUNT_BOOK__COL__REMARK=    100016;</v>
      </c>
      <c r="E275" t="str">
        <f t="shared" ref="E275:E283" si="42">UPPER(I275)</f>
        <v>REMARK</v>
      </c>
      <c r="F275">
        <v>16</v>
      </c>
      <c r="G275" t="str">
        <f t="shared" si="40"/>
        <v>100016</v>
      </c>
      <c r="H275">
        <v>10</v>
      </c>
      <c r="I275" t="s">
        <v>677</v>
      </c>
      <c r="J275" t="s">
        <v>678</v>
      </c>
      <c r="K275" t="s">
        <v>478</v>
      </c>
      <c r="M275" t="str">
        <f t="shared" si="41"/>
        <v>INSERT INTO s_tab_cols_m (table_col_id,table_id,col_name,col_desc,data_type) VALUES (100016,10,'remark','REMARK','C');</v>
      </c>
    </row>
    <row r="276" spans="3:13" x14ac:dyDescent="0.25">
      <c r="D276" t="str">
        <f t="shared" si="39"/>
        <v>public static final int C_INSTRUMENT_ACCOUNT_BOOK__COL__CR_BY=    100017;</v>
      </c>
      <c r="E276" t="str">
        <f t="shared" si="42"/>
        <v>CR_BY</v>
      </c>
      <c r="F276">
        <v>17</v>
      </c>
      <c r="G276" t="str">
        <f t="shared" si="40"/>
        <v>100017</v>
      </c>
      <c r="H276">
        <v>10</v>
      </c>
      <c r="I276" t="s">
        <v>547</v>
      </c>
      <c r="J276" t="s">
        <v>548</v>
      </c>
      <c r="K276" t="s">
        <v>477</v>
      </c>
      <c r="M276" t="str">
        <f t="shared" si="41"/>
        <v>INSERT INTO s_tab_cols_m (table_col_id,table_id,col_name,col_desc,data_type) VALUES (100017,10,'cr_by','CR_BY','N');</v>
      </c>
    </row>
    <row r="277" spans="3:13" x14ac:dyDescent="0.25">
      <c r="D277" t="str">
        <f t="shared" si="39"/>
        <v>public static final int C_INSTRUMENT_ACCOUNT_BOOK__COL__CR_DT=    100018;</v>
      </c>
      <c r="E277" t="str">
        <f t="shared" si="42"/>
        <v>CR_DT</v>
      </c>
      <c r="F277">
        <v>18</v>
      </c>
      <c r="G277" t="str">
        <f t="shared" si="40"/>
        <v>100018</v>
      </c>
      <c r="H277">
        <v>10</v>
      </c>
      <c r="I277" t="s">
        <v>549</v>
      </c>
      <c r="J277" t="s">
        <v>550</v>
      </c>
      <c r="K277" t="s">
        <v>489</v>
      </c>
      <c r="M277" t="str">
        <f t="shared" si="41"/>
        <v>INSERT INTO s_tab_cols_m (table_col_id,table_id,col_name,col_desc,data_type) VALUES (100018,10,'cr_dt','CR_DT','T');</v>
      </c>
    </row>
    <row r="278" spans="3:13" x14ac:dyDescent="0.25">
      <c r="D278" t="str">
        <f t="shared" si="39"/>
        <v>public static final int C_INSTRUMENT_ACCOUNT_BOOK__COL__UPD_BY=    100019;</v>
      </c>
      <c r="E278" t="str">
        <f t="shared" si="42"/>
        <v>UPD_BY</v>
      </c>
      <c r="F278">
        <v>19</v>
      </c>
      <c r="G278" t="str">
        <f t="shared" si="40"/>
        <v>100019</v>
      </c>
      <c r="H278">
        <v>10</v>
      </c>
      <c r="I278" t="s">
        <v>551</v>
      </c>
      <c r="J278" t="s">
        <v>552</v>
      </c>
      <c r="K278" t="s">
        <v>477</v>
      </c>
      <c r="M278" t="str">
        <f t="shared" si="41"/>
        <v>INSERT INTO s_tab_cols_m (table_col_id,table_id,col_name,col_desc,data_type) VALUES (100019,10,'upd_by','UPD_BY','N');</v>
      </c>
    </row>
    <row r="279" spans="3:13" x14ac:dyDescent="0.25">
      <c r="D279" t="str">
        <f t="shared" si="39"/>
        <v>public static final int C_INSTRUMENT_ACCOUNT_BOOK__COL__UPD_DT=    100020;</v>
      </c>
      <c r="E279" t="str">
        <f t="shared" si="42"/>
        <v>UPD_DT</v>
      </c>
      <c r="F279">
        <v>20</v>
      </c>
      <c r="G279" t="str">
        <f t="shared" si="40"/>
        <v>100020</v>
      </c>
      <c r="H279">
        <v>10</v>
      </c>
      <c r="I279" t="s">
        <v>553</v>
      </c>
      <c r="J279" t="s">
        <v>554</v>
      </c>
      <c r="K279" t="s">
        <v>489</v>
      </c>
      <c r="M279" t="str">
        <f t="shared" si="41"/>
        <v>INSERT INTO s_tab_cols_m (table_col_id,table_id,col_name,col_desc,data_type) VALUES (100020,10,'upd_dt','UPD_DT','T');</v>
      </c>
    </row>
    <row r="280" spans="3:13" x14ac:dyDescent="0.25">
      <c r="D280" t="str">
        <f t="shared" si="39"/>
        <v>public static final int C_INSTRUMENT_ACCOUNT_BOOK__COL__AUTH_BY=    100021;</v>
      </c>
      <c r="E280" t="str">
        <f t="shared" si="42"/>
        <v>AUTH_BY</v>
      </c>
      <c r="F280">
        <v>21</v>
      </c>
      <c r="G280" t="str">
        <f t="shared" si="40"/>
        <v>100021</v>
      </c>
      <c r="H280">
        <v>10</v>
      </c>
      <c r="I280" t="s">
        <v>555</v>
      </c>
      <c r="J280" t="s">
        <v>556</v>
      </c>
      <c r="K280" t="s">
        <v>477</v>
      </c>
      <c r="M280" t="str">
        <f t="shared" si="41"/>
        <v>INSERT INTO s_tab_cols_m (table_col_id,table_id,col_name,col_desc,data_type) VALUES (100021,10,'auth_by','AUTH_BY','N');</v>
      </c>
    </row>
    <row r="281" spans="3:13" x14ac:dyDescent="0.25">
      <c r="D281" t="str">
        <f t="shared" si="39"/>
        <v>public static final int C_INSTRUMENT_ACCOUNT_BOOK__COL__AUTH_DT=    100022;</v>
      </c>
      <c r="E281" t="str">
        <f t="shared" si="42"/>
        <v>AUTH_DT</v>
      </c>
      <c r="F281">
        <v>22</v>
      </c>
      <c r="G281" t="str">
        <f t="shared" si="40"/>
        <v>100022</v>
      </c>
      <c r="H281">
        <v>10</v>
      </c>
      <c r="I281" t="s">
        <v>557</v>
      </c>
      <c r="J281" t="s">
        <v>558</v>
      </c>
      <c r="K281" t="s">
        <v>489</v>
      </c>
      <c r="M281" t="str">
        <f t="shared" si="41"/>
        <v>INSERT INTO s_tab_cols_m (table_col_id,table_id,col_name,col_desc,data_type) VALUES (100022,10,'auth_dt','AUTH_DT','T');</v>
      </c>
    </row>
    <row r="282" spans="3:13" x14ac:dyDescent="0.25">
      <c r="D282" t="str">
        <f t="shared" si="39"/>
        <v>public static final int C_INSTRUMENT_ACCOUNT_BOOK__COL__CN_ID=    100023;</v>
      </c>
      <c r="E282" t="str">
        <f t="shared" si="42"/>
        <v>CN_ID</v>
      </c>
      <c r="F282">
        <v>23</v>
      </c>
      <c r="G282" t="str">
        <f t="shared" si="40"/>
        <v>100023</v>
      </c>
      <c r="H282">
        <v>10</v>
      </c>
      <c r="I282" t="s">
        <v>559</v>
      </c>
      <c r="J282" t="s">
        <v>560</v>
      </c>
      <c r="K282" t="s">
        <v>477</v>
      </c>
      <c r="M282" t="str">
        <f t="shared" si="41"/>
        <v>INSERT INTO s_tab_cols_m (table_col_id,table_id,col_name,col_desc,data_type) VALUES (100023,10,'cn_id','CN_ID','N');</v>
      </c>
    </row>
    <row r="283" spans="3:13" x14ac:dyDescent="0.25">
      <c r="D283" t="str">
        <f t="shared" si="39"/>
        <v>public static final int C_INSTRUMENT_ACCOUNT_BOOK__COL__INSTR_ISSUE_MODE=    100024;</v>
      </c>
      <c r="E283" t="str">
        <f t="shared" si="42"/>
        <v>INSTR_ISSUE_MODE</v>
      </c>
      <c r="F283">
        <v>24</v>
      </c>
      <c r="G283" t="str">
        <f t="shared" si="40"/>
        <v>100024</v>
      </c>
      <c r="H283">
        <v>10</v>
      </c>
      <c r="I283" t="s">
        <v>775</v>
      </c>
      <c r="J283" t="s">
        <v>776</v>
      </c>
      <c r="K283" t="s">
        <v>478</v>
      </c>
      <c r="M283" t="str">
        <f t="shared" si="41"/>
        <v>INSERT INTO s_tab_cols_m (table_col_id,table_id,col_name,col_desc,data_type) VALUES (100024,10,'instr_issue_mode','INSTR_ISSUE_MODE','C');</v>
      </c>
    </row>
    <row r="285" spans="3:13" x14ac:dyDescent="0.25">
      <c r="E285" t="str">
        <f t="shared" ref="E285:E316" si="43">UPPER(I285)</f>
        <v/>
      </c>
    </row>
    <row r="286" spans="3:13" x14ac:dyDescent="0.25">
      <c r="E286" t="str">
        <f t="shared" si="43"/>
        <v/>
      </c>
    </row>
    <row r="287" spans="3:13" x14ac:dyDescent="0.25">
      <c r="C287" s="18" t="s">
        <v>153</v>
      </c>
      <c r="D287" t="str">
        <f t="shared" ref="D287:D298" si="44">CONCATENATE("public static final int C_CORE_BRANCH_HOLIDAY__COL__",E287,"=    ",G287,";")</f>
        <v>public static final int C_CORE_BRANCH_HOLIDAY__COL__CBR_HOLIDAY_ID=    110001;</v>
      </c>
      <c r="E287" t="str">
        <f t="shared" si="43"/>
        <v>CBR_HOLIDAY_ID</v>
      </c>
      <c r="F287">
        <v>1</v>
      </c>
      <c r="G287" t="str">
        <f t="shared" ref="G287:G298" si="45">CONCATENATE(H287,REPT("0",4-LEN(F287)),F287)</f>
        <v>110001</v>
      </c>
      <c r="H287">
        <v>11</v>
      </c>
      <c r="I287" t="s">
        <v>817</v>
      </c>
      <c r="J287" t="s">
        <v>818</v>
      </c>
      <c r="K287" t="s">
        <v>477</v>
      </c>
      <c r="M287" t="str">
        <f t="shared" ref="M287:M298" si="46">CONCATENATE("INSERT INTO s_tab_cols_m (table_col_id,table_id,col_name,col_desc,data_type) VALUES (",G287&amp;","&amp;H287&amp;",'"&amp;I287&amp;"','"&amp;J287&amp;"','"&amp;K287&amp;"');")</f>
        <v>INSERT INTO s_tab_cols_m (table_col_id,table_id,col_name,col_desc,data_type) VALUES (110001,11,'cbr_holiday_id','CBR_HOLIDAY_ID','N');</v>
      </c>
    </row>
    <row r="288" spans="3:13" x14ac:dyDescent="0.25">
      <c r="D288" t="str">
        <f t="shared" si="44"/>
        <v>public static final int C_CORE_BRANCH_HOLIDAY__COL__CBR_ID=    110002;</v>
      </c>
      <c r="E288" t="str">
        <f t="shared" si="43"/>
        <v>CBR_ID</v>
      </c>
      <c r="F288">
        <v>2</v>
      </c>
      <c r="G288" t="str">
        <f t="shared" si="45"/>
        <v>110002</v>
      </c>
      <c r="H288">
        <v>11</v>
      </c>
      <c r="I288" t="s">
        <v>475</v>
      </c>
      <c r="J288" t="s">
        <v>476</v>
      </c>
      <c r="K288" t="s">
        <v>477</v>
      </c>
      <c r="M288" t="str">
        <f t="shared" si="46"/>
        <v>INSERT INTO s_tab_cols_m (table_col_id,table_id,col_name,col_desc,data_type) VALUES (110002,11,'cbr_id','CBR_ID','N');</v>
      </c>
    </row>
    <row r="289" spans="3:13" x14ac:dyDescent="0.25">
      <c r="D289" t="str">
        <f t="shared" si="44"/>
        <v>public static final int C_CORE_BRANCH_HOLIDAY__COL__HOLIDAY_ID=    110003;</v>
      </c>
      <c r="E289" t="str">
        <f t="shared" si="43"/>
        <v>HOLIDAY_ID</v>
      </c>
      <c r="F289">
        <v>3</v>
      </c>
      <c r="G289" t="str">
        <f t="shared" si="45"/>
        <v>110003</v>
      </c>
      <c r="H289">
        <v>11</v>
      </c>
      <c r="I289" t="s">
        <v>819</v>
      </c>
      <c r="J289" t="s">
        <v>820</v>
      </c>
      <c r="K289" t="s">
        <v>477</v>
      </c>
      <c r="M289" t="str">
        <f t="shared" si="46"/>
        <v>INSERT INTO s_tab_cols_m (table_col_id,table_id,col_name,col_desc,data_type) VALUES (110003,11,'holiday_id','HOLIDAY_ID','N');</v>
      </c>
    </row>
    <row r="290" spans="3:13" x14ac:dyDescent="0.25">
      <c r="D290" t="str">
        <f t="shared" si="44"/>
        <v>public static final int C_CORE_BRANCH_HOLIDAY__COL__HOLIDAY_DATE=    110004;</v>
      </c>
      <c r="E290" t="str">
        <f t="shared" si="43"/>
        <v>HOLIDAY_DATE</v>
      </c>
      <c r="F290">
        <v>4</v>
      </c>
      <c r="G290" t="str">
        <f t="shared" si="45"/>
        <v>110004</v>
      </c>
      <c r="H290">
        <v>11</v>
      </c>
      <c r="I290" t="s">
        <v>821</v>
      </c>
      <c r="J290" t="s">
        <v>822</v>
      </c>
      <c r="K290" t="s">
        <v>482</v>
      </c>
      <c r="M290" t="str">
        <f t="shared" si="46"/>
        <v>INSERT INTO s_tab_cols_m (table_col_id,table_id,col_name,col_desc,data_type) VALUES (110004,11,'holiday_date','HOLIDAY_DATE','D');</v>
      </c>
    </row>
    <row r="291" spans="3:13" x14ac:dyDescent="0.25">
      <c r="D291" t="str">
        <f t="shared" si="44"/>
        <v>public static final int C_CORE_BRANCH_HOLIDAY__COL__HOLIDAY_NAME=    110005;</v>
      </c>
      <c r="E291" t="str">
        <f t="shared" si="43"/>
        <v>HOLIDAY_NAME</v>
      </c>
      <c r="F291">
        <v>5</v>
      </c>
      <c r="G291" t="str">
        <f t="shared" si="45"/>
        <v>110005</v>
      </c>
      <c r="H291">
        <v>11</v>
      </c>
      <c r="I291" t="s">
        <v>823</v>
      </c>
      <c r="J291" t="s">
        <v>824</v>
      </c>
      <c r="K291" t="s">
        <v>478</v>
      </c>
      <c r="M291" t="str">
        <f t="shared" si="46"/>
        <v>INSERT INTO s_tab_cols_m (table_col_id,table_id,col_name,col_desc,data_type) VALUES (110005,11,'holiday_name','HOLIDAY_NAME','C');</v>
      </c>
    </row>
    <row r="292" spans="3:13" x14ac:dyDescent="0.25">
      <c r="D292" t="str">
        <f t="shared" si="44"/>
        <v>public static final int C_CORE_BRANCH_HOLIDAY__COL__CR_BY=    110006;</v>
      </c>
      <c r="E292" t="str">
        <f t="shared" si="43"/>
        <v>CR_BY</v>
      </c>
      <c r="F292">
        <v>6</v>
      </c>
      <c r="G292" t="str">
        <f t="shared" si="45"/>
        <v>110006</v>
      </c>
      <c r="H292">
        <v>11</v>
      </c>
      <c r="I292" t="s">
        <v>547</v>
      </c>
      <c r="J292" t="s">
        <v>548</v>
      </c>
      <c r="K292" t="s">
        <v>477</v>
      </c>
      <c r="M292" t="str">
        <f t="shared" si="46"/>
        <v>INSERT INTO s_tab_cols_m (table_col_id,table_id,col_name,col_desc,data_type) VALUES (110006,11,'cr_by','CR_BY','N');</v>
      </c>
    </row>
    <row r="293" spans="3:13" x14ac:dyDescent="0.25">
      <c r="D293" t="str">
        <f t="shared" si="44"/>
        <v>public static final int C_CORE_BRANCH_HOLIDAY__COL__CR_DT=    110007;</v>
      </c>
      <c r="E293" t="str">
        <f t="shared" si="43"/>
        <v>CR_DT</v>
      </c>
      <c r="F293">
        <v>7</v>
      </c>
      <c r="G293" t="str">
        <f t="shared" si="45"/>
        <v>110007</v>
      </c>
      <c r="H293">
        <v>11</v>
      </c>
      <c r="I293" t="s">
        <v>549</v>
      </c>
      <c r="J293" t="s">
        <v>550</v>
      </c>
      <c r="K293" t="s">
        <v>489</v>
      </c>
      <c r="M293" t="str">
        <f t="shared" si="46"/>
        <v>INSERT INTO s_tab_cols_m (table_col_id,table_id,col_name,col_desc,data_type) VALUES (110007,11,'cr_dt','CR_DT','T');</v>
      </c>
    </row>
    <row r="294" spans="3:13" x14ac:dyDescent="0.25">
      <c r="D294" t="str">
        <f t="shared" si="44"/>
        <v>public static final int C_CORE_BRANCH_HOLIDAY__COL__UPD_BY=    110008;</v>
      </c>
      <c r="E294" t="str">
        <f t="shared" si="43"/>
        <v>UPD_BY</v>
      </c>
      <c r="F294">
        <v>8</v>
      </c>
      <c r="G294" t="str">
        <f t="shared" si="45"/>
        <v>110008</v>
      </c>
      <c r="H294">
        <v>11</v>
      </c>
      <c r="I294" t="s">
        <v>551</v>
      </c>
      <c r="J294" t="s">
        <v>552</v>
      </c>
      <c r="K294" t="s">
        <v>477</v>
      </c>
      <c r="M294" t="str">
        <f t="shared" si="46"/>
        <v>INSERT INTO s_tab_cols_m (table_col_id,table_id,col_name,col_desc,data_type) VALUES (110008,11,'upd_by','UPD_BY','N');</v>
      </c>
    </row>
    <row r="295" spans="3:13" x14ac:dyDescent="0.25">
      <c r="D295" t="str">
        <f t="shared" si="44"/>
        <v>public static final int C_CORE_BRANCH_HOLIDAY__COL__UPD_DT=    110009;</v>
      </c>
      <c r="E295" t="str">
        <f t="shared" si="43"/>
        <v>UPD_DT</v>
      </c>
      <c r="F295">
        <v>9</v>
      </c>
      <c r="G295" t="str">
        <f t="shared" si="45"/>
        <v>110009</v>
      </c>
      <c r="H295">
        <v>11</v>
      </c>
      <c r="I295" t="s">
        <v>553</v>
      </c>
      <c r="J295" t="s">
        <v>554</v>
      </c>
      <c r="K295" t="s">
        <v>489</v>
      </c>
      <c r="M295" t="str">
        <f t="shared" si="46"/>
        <v>INSERT INTO s_tab_cols_m (table_col_id,table_id,col_name,col_desc,data_type) VALUES (110009,11,'upd_dt','UPD_DT','T');</v>
      </c>
    </row>
    <row r="296" spans="3:13" x14ac:dyDescent="0.25">
      <c r="D296" t="str">
        <f t="shared" si="44"/>
        <v>public static final int C_CORE_BRANCH_HOLIDAY__COL__AUTH_BY=    110010;</v>
      </c>
      <c r="E296" t="str">
        <f t="shared" si="43"/>
        <v>AUTH_BY</v>
      </c>
      <c r="F296">
        <v>10</v>
      </c>
      <c r="G296" t="str">
        <f t="shared" si="45"/>
        <v>110010</v>
      </c>
      <c r="H296">
        <v>11</v>
      </c>
      <c r="I296" t="s">
        <v>555</v>
      </c>
      <c r="J296" t="s">
        <v>556</v>
      </c>
      <c r="K296" t="s">
        <v>477</v>
      </c>
      <c r="M296" t="str">
        <f t="shared" si="46"/>
        <v>INSERT INTO s_tab_cols_m (table_col_id,table_id,col_name,col_desc,data_type) VALUES (110010,11,'auth_by','AUTH_BY','N');</v>
      </c>
    </row>
    <row r="297" spans="3:13" x14ac:dyDescent="0.25">
      <c r="D297" t="str">
        <f t="shared" si="44"/>
        <v>public static final int C_CORE_BRANCH_HOLIDAY__COL__AUTH_DT=    110011;</v>
      </c>
      <c r="E297" t="str">
        <f t="shared" si="43"/>
        <v>AUTH_DT</v>
      </c>
      <c r="F297">
        <v>11</v>
      </c>
      <c r="G297" t="str">
        <f t="shared" si="45"/>
        <v>110011</v>
      </c>
      <c r="H297">
        <v>11</v>
      </c>
      <c r="I297" t="s">
        <v>557</v>
      </c>
      <c r="J297" t="s">
        <v>558</v>
      </c>
      <c r="K297" t="s">
        <v>489</v>
      </c>
      <c r="M297" t="str">
        <f t="shared" si="46"/>
        <v>INSERT INTO s_tab_cols_m (table_col_id,table_id,col_name,col_desc,data_type) VALUES (110011,11,'auth_dt','AUTH_DT','T');</v>
      </c>
    </row>
    <row r="298" spans="3:13" x14ac:dyDescent="0.25">
      <c r="D298" t="str">
        <f t="shared" si="44"/>
        <v>public static final int C_CORE_BRANCH_HOLIDAY__COL__CN_ID=    110012;</v>
      </c>
      <c r="E298" t="str">
        <f t="shared" si="43"/>
        <v>CN_ID</v>
      </c>
      <c r="F298">
        <v>12</v>
      </c>
      <c r="G298" t="str">
        <f t="shared" si="45"/>
        <v>110012</v>
      </c>
      <c r="H298">
        <v>11</v>
      </c>
      <c r="I298" t="s">
        <v>559</v>
      </c>
      <c r="J298" t="s">
        <v>560</v>
      </c>
      <c r="K298" t="s">
        <v>477</v>
      </c>
      <c r="M298" t="str">
        <f t="shared" si="46"/>
        <v>INSERT INTO s_tab_cols_m (table_col_id,table_id,col_name,col_desc,data_type) VALUES (110012,11,'cn_id','CN_ID','N');</v>
      </c>
    </row>
    <row r="299" spans="3:13" x14ac:dyDescent="0.25">
      <c r="E299" t="str">
        <f t="shared" si="43"/>
        <v/>
      </c>
    </row>
    <row r="300" spans="3:13" x14ac:dyDescent="0.25">
      <c r="E300" t="str">
        <f t="shared" si="43"/>
        <v/>
      </c>
    </row>
    <row r="301" spans="3:13" x14ac:dyDescent="0.25">
      <c r="C301" s="18" t="s">
        <v>156</v>
      </c>
      <c r="D301" t="str">
        <f t="shared" ref="D301:D314" si="47">CONCATENATE("public static final int C_STOCK_TYPE__COL__",E301,"=    ",G301,";")</f>
        <v>public static final int C_STOCK_TYPE__COL__STOCK_TYPE_ID=    120001;</v>
      </c>
      <c r="E301" t="str">
        <f t="shared" si="43"/>
        <v>STOCK_TYPE_ID</v>
      </c>
      <c r="F301">
        <v>1</v>
      </c>
      <c r="G301" t="str">
        <f t="shared" ref="G301:G314" si="48">CONCATENATE(H301,REPT("0",4-LEN(F301)),F301)</f>
        <v>120001</v>
      </c>
      <c r="H301">
        <v>12</v>
      </c>
      <c r="I301" t="s">
        <v>825</v>
      </c>
      <c r="J301" t="s">
        <v>826</v>
      </c>
      <c r="K301" t="s">
        <v>477</v>
      </c>
      <c r="M301" t="str">
        <f t="shared" ref="M301:M314" si="49">CONCATENATE("INSERT INTO s_tab_cols_m (table_col_id,table_id,col_name,col_desc,data_type) VALUES (",G301&amp;","&amp;H301&amp;",'"&amp;I301&amp;"','"&amp;J301&amp;"','"&amp;K301&amp;"');")</f>
        <v>INSERT INTO s_tab_cols_m (table_col_id,table_id,col_name,col_desc,data_type) VALUES (120001,12,'stock_type_id','STOCK_TYPE_ID','N');</v>
      </c>
    </row>
    <row r="302" spans="3:13" x14ac:dyDescent="0.25">
      <c r="D302" t="str">
        <f t="shared" si="47"/>
        <v>public static final int C_STOCK_TYPE__COL__STOCK_TYPE_DESC=    120002;</v>
      </c>
      <c r="E302" t="str">
        <f t="shared" si="43"/>
        <v>STOCK_TYPE_DESC</v>
      </c>
      <c r="F302">
        <v>2</v>
      </c>
      <c r="G302" t="str">
        <f t="shared" si="48"/>
        <v>120002</v>
      </c>
      <c r="H302">
        <v>12</v>
      </c>
      <c r="I302" t="s">
        <v>827</v>
      </c>
      <c r="J302" t="s">
        <v>828</v>
      </c>
      <c r="K302" t="s">
        <v>478</v>
      </c>
      <c r="M302" t="str">
        <f t="shared" si="49"/>
        <v>INSERT INTO s_tab_cols_m (table_col_id,table_id,col_name,col_desc,data_type) VALUES (120002,12,'stock_type_desc','STOCK_TYPE_DESC','C');</v>
      </c>
    </row>
    <row r="303" spans="3:13" x14ac:dyDescent="0.25">
      <c r="D303" t="str">
        <f t="shared" si="47"/>
        <v>public static final int C_STOCK_TYPE__COL__STOCK_CATEGORY_ID=    120003;</v>
      </c>
      <c r="E303" t="str">
        <f t="shared" si="43"/>
        <v>STOCK_CATEGORY_ID</v>
      </c>
      <c r="F303">
        <v>3</v>
      </c>
      <c r="G303" t="str">
        <f t="shared" si="48"/>
        <v>120003</v>
      </c>
      <c r="H303">
        <v>12</v>
      </c>
      <c r="I303" t="s">
        <v>829</v>
      </c>
      <c r="J303" t="s">
        <v>830</v>
      </c>
      <c r="K303" t="s">
        <v>477</v>
      </c>
      <c r="M303" t="str">
        <f t="shared" si="49"/>
        <v>INSERT INTO s_tab_cols_m (table_col_id,table_id,col_name,col_desc,data_type) VALUES (120003,12,'stock_category_id','STOCK_CATEGORY_ID','N');</v>
      </c>
    </row>
    <row r="304" spans="3:13" x14ac:dyDescent="0.25">
      <c r="D304" t="str">
        <f t="shared" si="47"/>
        <v>public static final int C_STOCK_TYPE__COL__STOCK_STMT_CATEGORY=    120004;</v>
      </c>
      <c r="E304" t="str">
        <f t="shared" si="43"/>
        <v>STOCK_STMT_CATEGORY</v>
      </c>
      <c r="F304">
        <v>4</v>
      </c>
      <c r="G304" t="str">
        <f t="shared" si="48"/>
        <v>120004</v>
      </c>
      <c r="H304">
        <v>12</v>
      </c>
      <c r="I304" t="s">
        <v>831</v>
      </c>
      <c r="J304" t="s">
        <v>832</v>
      </c>
      <c r="K304" t="s">
        <v>478</v>
      </c>
      <c r="M304" t="str">
        <f t="shared" si="49"/>
        <v>INSERT INTO s_tab_cols_m (table_col_id,table_id,col_name,col_desc,data_type) VALUES (120004,12,'stock_stmt_category','STOCK_STMT_CATEGORY','C');</v>
      </c>
    </row>
    <row r="305" spans="3:13" x14ac:dyDescent="0.25">
      <c r="D305" t="str">
        <f t="shared" si="47"/>
        <v>public static final int C_STOCK_TYPE__COL__MARGIN_PERCENT=    120005;</v>
      </c>
      <c r="E305" t="str">
        <f t="shared" si="43"/>
        <v>MARGIN_PERCENT</v>
      </c>
      <c r="F305">
        <v>5</v>
      </c>
      <c r="G305" t="str">
        <f t="shared" si="48"/>
        <v>120005</v>
      </c>
      <c r="H305">
        <v>12</v>
      </c>
      <c r="I305" t="s">
        <v>833</v>
      </c>
      <c r="J305" t="s">
        <v>834</v>
      </c>
      <c r="K305" t="s">
        <v>477</v>
      </c>
      <c r="M305" t="str">
        <f t="shared" si="49"/>
        <v>INSERT INTO s_tab_cols_m (table_col_id,table_id,col_name,col_desc,data_type) VALUES (120005,12,'margin_percent','MARGIN_PERCENT','N');</v>
      </c>
    </row>
    <row r="306" spans="3:13" x14ac:dyDescent="0.25">
      <c r="D306" t="str">
        <f t="shared" si="47"/>
        <v>public static final int C_STOCK_TYPE__COL__IS_MARGIN_OVERRIDE=    120006;</v>
      </c>
      <c r="E306" t="str">
        <f t="shared" si="43"/>
        <v>IS_MARGIN_OVERRIDE</v>
      </c>
      <c r="F306">
        <v>6</v>
      </c>
      <c r="G306" t="str">
        <f t="shared" si="48"/>
        <v>120006</v>
      </c>
      <c r="H306">
        <v>12</v>
      </c>
      <c r="I306" t="s">
        <v>835</v>
      </c>
      <c r="J306" t="s">
        <v>836</v>
      </c>
      <c r="K306" t="s">
        <v>477</v>
      </c>
      <c r="M306" t="str">
        <f t="shared" si="49"/>
        <v>INSERT INTO s_tab_cols_m (table_col_id,table_id,col_name,col_desc,data_type) VALUES (120006,12,'is_margin_override','IS_MARGIN_OVERRIDE','N');</v>
      </c>
    </row>
    <row r="307" spans="3:13" x14ac:dyDescent="0.25">
      <c r="D307" t="str">
        <f t="shared" si="47"/>
        <v>public static final int C_STOCK_TYPE__COL__STOCK_CALC_TYPE=    120007;</v>
      </c>
      <c r="E307" t="str">
        <f t="shared" si="43"/>
        <v>STOCK_CALC_TYPE</v>
      </c>
      <c r="F307">
        <v>7</v>
      </c>
      <c r="G307" t="str">
        <f t="shared" si="48"/>
        <v>120007</v>
      </c>
      <c r="H307">
        <v>12</v>
      </c>
      <c r="I307" t="s">
        <v>837</v>
      </c>
      <c r="J307" t="s">
        <v>838</v>
      </c>
      <c r="K307" t="s">
        <v>478</v>
      </c>
      <c r="M307" t="str">
        <f t="shared" si="49"/>
        <v>INSERT INTO s_tab_cols_m (table_col_id,table_id,col_name,col_desc,data_type) VALUES (120007,12,'stock_calc_type','STOCK_CALC_TYPE','C');</v>
      </c>
    </row>
    <row r="308" spans="3:13" x14ac:dyDescent="0.25">
      <c r="D308" t="str">
        <f t="shared" si="47"/>
        <v>public static final int C_STOCK_TYPE__COL__CR_BY=    120008;</v>
      </c>
      <c r="E308" t="str">
        <f t="shared" si="43"/>
        <v>CR_BY</v>
      </c>
      <c r="F308">
        <v>8</v>
      </c>
      <c r="G308" t="str">
        <f t="shared" si="48"/>
        <v>120008</v>
      </c>
      <c r="H308">
        <v>12</v>
      </c>
      <c r="I308" t="s">
        <v>547</v>
      </c>
      <c r="J308" t="s">
        <v>548</v>
      </c>
      <c r="K308" t="s">
        <v>477</v>
      </c>
      <c r="M308" t="str">
        <f t="shared" si="49"/>
        <v>INSERT INTO s_tab_cols_m (table_col_id,table_id,col_name,col_desc,data_type) VALUES (120008,12,'cr_by','CR_BY','N');</v>
      </c>
    </row>
    <row r="309" spans="3:13" x14ac:dyDescent="0.25">
      <c r="D309" t="str">
        <f t="shared" si="47"/>
        <v>public static final int C_STOCK_TYPE__COL__CR_DT=    120009;</v>
      </c>
      <c r="E309" t="str">
        <f t="shared" si="43"/>
        <v>CR_DT</v>
      </c>
      <c r="F309">
        <v>9</v>
      </c>
      <c r="G309" t="str">
        <f t="shared" si="48"/>
        <v>120009</v>
      </c>
      <c r="H309">
        <v>12</v>
      </c>
      <c r="I309" t="s">
        <v>549</v>
      </c>
      <c r="J309" t="s">
        <v>550</v>
      </c>
      <c r="K309" t="s">
        <v>489</v>
      </c>
      <c r="M309" t="str">
        <f t="shared" si="49"/>
        <v>INSERT INTO s_tab_cols_m (table_col_id,table_id,col_name,col_desc,data_type) VALUES (120009,12,'cr_dt','CR_DT','T');</v>
      </c>
    </row>
    <row r="310" spans="3:13" x14ac:dyDescent="0.25">
      <c r="D310" t="str">
        <f t="shared" si="47"/>
        <v>public static final int C_STOCK_TYPE__COL__UPD_BY=    120010;</v>
      </c>
      <c r="E310" t="str">
        <f t="shared" si="43"/>
        <v>UPD_BY</v>
      </c>
      <c r="F310">
        <v>10</v>
      </c>
      <c r="G310" t="str">
        <f t="shared" si="48"/>
        <v>120010</v>
      </c>
      <c r="H310">
        <v>12</v>
      </c>
      <c r="I310" t="s">
        <v>551</v>
      </c>
      <c r="J310" t="s">
        <v>552</v>
      </c>
      <c r="K310" t="s">
        <v>477</v>
      </c>
      <c r="M310" t="str">
        <f t="shared" si="49"/>
        <v>INSERT INTO s_tab_cols_m (table_col_id,table_id,col_name,col_desc,data_type) VALUES (120010,12,'upd_by','UPD_BY','N');</v>
      </c>
    </row>
    <row r="311" spans="3:13" x14ac:dyDescent="0.25">
      <c r="D311" t="str">
        <f t="shared" si="47"/>
        <v>public static final int C_STOCK_TYPE__COL__UPD_DT=    120011;</v>
      </c>
      <c r="E311" t="str">
        <f t="shared" si="43"/>
        <v>UPD_DT</v>
      </c>
      <c r="F311">
        <v>11</v>
      </c>
      <c r="G311" t="str">
        <f t="shared" si="48"/>
        <v>120011</v>
      </c>
      <c r="H311">
        <v>12</v>
      </c>
      <c r="I311" t="s">
        <v>553</v>
      </c>
      <c r="J311" t="s">
        <v>554</v>
      </c>
      <c r="K311" t="s">
        <v>489</v>
      </c>
      <c r="M311" t="str">
        <f t="shared" si="49"/>
        <v>INSERT INTO s_tab_cols_m (table_col_id,table_id,col_name,col_desc,data_type) VALUES (120011,12,'upd_dt','UPD_DT','T');</v>
      </c>
    </row>
    <row r="312" spans="3:13" x14ac:dyDescent="0.25">
      <c r="D312" t="str">
        <f t="shared" si="47"/>
        <v>public static final int C_STOCK_TYPE__COL__AUTH_BY=    120012;</v>
      </c>
      <c r="E312" t="str">
        <f t="shared" si="43"/>
        <v>AUTH_BY</v>
      </c>
      <c r="F312">
        <v>12</v>
      </c>
      <c r="G312" t="str">
        <f t="shared" si="48"/>
        <v>120012</v>
      </c>
      <c r="H312">
        <v>12</v>
      </c>
      <c r="I312" t="s">
        <v>555</v>
      </c>
      <c r="J312" t="s">
        <v>556</v>
      </c>
      <c r="K312" t="s">
        <v>477</v>
      </c>
      <c r="M312" t="str">
        <f t="shared" si="49"/>
        <v>INSERT INTO s_tab_cols_m (table_col_id,table_id,col_name,col_desc,data_type) VALUES (120012,12,'auth_by','AUTH_BY','N');</v>
      </c>
    </row>
    <row r="313" spans="3:13" x14ac:dyDescent="0.25">
      <c r="D313" t="str">
        <f t="shared" si="47"/>
        <v>public static final int C_STOCK_TYPE__COL__AUTH_DT=    120013;</v>
      </c>
      <c r="E313" t="str">
        <f t="shared" si="43"/>
        <v>AUTH_DT</v>
      </c>
      <c r="F313">
        <v>13</v>
      </c>
      <c r="G313" t="str">
        <f t="shared" si="48"/>
        <v>120013</v>
      </c>
      <c r="H313">
        <v>12</v>
      </c>
      <c r="I313" t="s">
        <v>557</v>
      </c>
      <c r="J313" t="s">
        <v>558</v>
      </c>
      <c r="K313" t="s">
        <v>489</v>
      </c>
      <c r="M313" t="str">
        <f t="shared" si="49"/>
        <v>INSERT INTO s_tab_cols_m (table_col_id,table_id,col_name,col_desc,data_type) VALUES (120013,12,'auth_dt','AUTH_DT','T');</v>
      </c>
    </row>
    <row r="314" spans="3:13" x14ac:dyDescent="0.25">
      <c r="D314" t="str">
        <f t="shared" si="47"/>
        <v>public static final int C_STOCK_TYPE__COL__CN_ID=    120014;</v>
      </c>
      <c r="E314" t="str">
        <f t="shared" si="43"/>
        <v>CN_ID</v>
      </c>
      <c r="F314">
        <v>14</v>
      </c>
      <c r="G314" t="str">
        <f t="shared" si="48"/>
        <v>120014</v>
      </c>
      <c r="H314">
        <v>12</v>
      </c>
      <c r="I314" t="s">
        <v>559</v>
      </c>
      <c r="J314" t="s">
        <v>560</v>
      </c>
      <c r="K314" t="s">
        <v>477</v>
      </c>
      <c r="M314" t="str">
        <f t="shared" si="49"/>
        <v>INSERT INTO s_tab_cols_m (table_col_id,table_id,col_name,col_desc,data_type) VALUES (120014,12,'cn_id','CN_ID','N');</v>
      </c>
    </row>
    <row r="315" spans="3:13" x14ac:dyDescent="0.25">
      <c r="E315" t="str">
        <f t="shared" si="43"/>
        <v/>
      </c>
    </row>
    <row r="316" spans="3:13" x14ac:dyDescent="0.25">
      <c r="E316" t="str">
        <f t="shared" si="43"/>
        <v/>
      </c>
    </row>
    <row r="317" spans="3:13" x14ac:dyDescent="0.25">
      <c r="C317" s="18" t="s">
        <v>159</v>
      </c>
      <c r="D317" t="str">
        <f t="shared" ref="D317:D339" si="50">CONCATENATE("public static final int C_ACCOUNT_LIEN__COL__",E317,"=    ",G317,";")</f>
        <v>public static final int C_ACCOUNT_LIEN__COL__ACCT_LIEN_ID=    130001;</v>
      </c>
      <c r="E317" t="str">
        <f t="shared" ref="E317:E339" si="51">UPPER(I317)</f>
        <v>ACCT_LIEN_ID</v>
      </c>
      <c r="F317">
        <v>1</v>
      </c>
      <c r="G317" t="str">
        <f t="shared" ref="G317:G339" si="52">CONCATENATE(H317,REPT("0",4-LEN(F317)),F317)</f>
        <v>130001</v>
      </c>
      <c r="H317">
        <v>13</v>
      </c>
      <c r="I317" t="s">
        <v>839</v>
      </c>
      <c r="J317" t="s">
        <v>840</v>
      </c>
      <c r="K317" t="s">
        <v>477</v>
      </c>
      <c r="M317" t="str">
        <f t="shared" ref="M317:M339" si="53">CONCATENATE("INSERT INTO s_tab_cols_m (table_col_id,table_id,col_name,col_desc,data_type) VALUES (",G317&amp;","&amp;H317&amp;",'"&amp;I317&amp;"','"&amp;J317&amp;"','"&amp;K317&amp;"');")</f>
        <v>INSERT INTO s_tab_cols_m (table_col_id,table_id,col_name,col_desc,data_type) VALUES (130001,13,'acct_lien_id','ACCT_LIEN_ID','N');</v>
      </c>
    </row>
    <row r="318" spans="3:13" x14ac:dyDescent="0.25">
      <c r="D318" t="str">
        <f t="shared" si="50"/>
        <v>public static final int C_ACCOUNT_LIEN__COL__LIEN_DATE=    130002;</v>
      </c>
      <c r="E318" t="str">
        <f t="shared" si="51"/>
        <v>LIEN_DATE</v>
      </c>
      <c r="F318">
        <v>2</v>
      </c>
      <c r="G318" t="str">
        <f t="shared" si="52"/>
        <v>130002</v>
      </c>
      <c r="H318">
        <v>13</v>
      </c>
      <c r="I318" t="s">
        <v>841</v>
      </c>
      <c r="J318" t="s">
        <v>842</v>
      </c>
      <c r="K318" t="s">
        <v>482</v>
      </c>
      <c r="M318" t="str">
        <f t="shared" si="53"/>
        <v>INSERT INTO s_tab_cols_m (table_col_id,table_id,col_name,col_desc,data_type) VALUES (130002,13,'lien_date','LIEN_DATE','D');</v>
      </c>
    </row>
    <row r="319" spans="3:13" x14ac:dyDescent="0.25">
      <c r="D319" t="str">
        <f t="shared" si="50"/>
        <v>public static final int C_ACCOUNT_LIEN__COL__LIEN_ACCT_ID=    130003;</v>
      </c>
      <c r="E319" t="str">
        <f t="shared" si="51"/>
        <v>LIEN_ACCT_ID</v>
      </c>
      <c r="F319">
        <v>3</v>
      </c>
      <c r="G319" t="str">
        <f t="shared" si="52"/>
        <v>130003</v>
      </c>
      <c r="H319">
        <v>13</v>
      </c>
      <c r="I319" t="s">
        <v>843</v>
      </c>
      <c r="J319" t="s">
        <v>844</v>
      </c>
      <c r="K319" t="s">
        <v>477</v>
      </c>
      <c r="M319" t="str">
        <f t="shared" si="53"/>
        <v>INSERT INTO s_tab_cols_m (table_col_id,table_id,col_name,col_desc,data_type) VALUES (130003,13,'lien_acct_id','LIEN_ACCT_ID','N');</v>
      </c>
    </row>
    <row r="320" spans="3:13" x14ac:dyDescent="0.25">
      <c r="D320" t="str">
        <f t="shared" si="50"/>
        <v>public static final int C_ACCOUNT_LIEN__COL__LIEN_AMOUNT=    130004;</v>
      </c>
      <c r="E320" t="str">
        <f t="shared" si="51"/>
        <v>LIEN_AMOUNT</v>
      </c>
      <c r="F320">
        <v>4</v>
      </c>
      <c r="G320" t="str">
        <f t="shared" si="52"/>
        <v>130004</v>
      </c>
      <c r="H320">
        <v>13</v>
      </c>
      <c r="I320" t="s">
        <v>845</v>
      </c>
      <c r="J320" t="s">
        <v>846</v>
      </c>
      <c r="K320" t="s">
        <v>477</v>
      </c>
      <c r="M320" t="str">
        <f t="shared" si="53"/>
        <v>INSERT INTO s_tab_cols_m (table_col_id,table_id,col_name,col_desc,data_type) VALUES (130004,13,'lien_amount','LIEN_AMOUNT','N');</v>
      </c>
    </row>
    <row r="321" spans="4:13" x14ac:dyDescent="0.25">
      <c r="D321" t="str">
        <f t="shared" si="50"/>
        <v>public static final int C_ACCOUNT_LIEN__COL__LIEN_ACCT_ASON_VALUE=    130005;</v>
      </c>
      <c r="E321" t="str">
        <f t="shared" si="51"/>
        <v>LIEN_ACCT_ASON_VALUE</v>
      </c>
      <c r="F321">
        <v>5</v>
      </c>
      <c r="G321" t="str">
        <f t="shared" si="52"/>
        <v>130005</v>
      </c>
      <c r="H321">
        <v>13</v>
      </c>
      <c r="I321" t="s">
        <v>847</v>
      </c>
      <c r="J321" t="s">
        <v>848</v>
      </c>
      <c r="K321" t="s">
        <v>477</v>
      </c>
      <c r="M321" t="str">
        <f t="shared" si="53"/>
        <v>INSERT INTO s_tab_cols_m (table_col_id,table_id,col_name,col_desc,data_type) VALUES (130005,13,'lien_acct_ason_value','LIEN_ACCT_ASON_VALUE','N');</v>
      </c>
    </row>
    <row r="322" spans="4:13" x14ac:dyDescent="0.25">
      <c r="D322" t="str">
        <f t="shared" si="50"/>
        <v>public static final int C_ACCOUNT_LIEN__COL__FOR_ACCT_ID=    130006;</v>
      </c>
      <c r="E322" t="str">
        <f t="shared" si="51"/>
        <v>FOR_ACCT_ID</v>
      </c>
      <c r="F322">
        <v>6</v>
      </c>
      <c r="G322" t="str">
        <f t="shared" si="52"/>
        <v>130006</v>
      </c>
      <c r="H322">
        <v>13</v>
      </c>
      <c r="I322" t="s">
        <v>849</v>
      </c>
      <c r="J322" t="s">
        <v>850</v>
      </c>
      <c r="K322" t="s">
        <v>477</v>
      </c>
      <c r="M322" t="str">
        <f t="shared" si="53"/>
        <v>INSERT INTO s_tab_cols_m (table_col_id,table_id,col_name,col_desc,data_type) VALUES (130006,13,'for_acct_id','FOR_ACCT_ID','N');</v>
      </c>
    </row>
    <row r="323" spans="4:13" x14ac:dyDescent="0.25">
      <c r="D323" t="str">
        <f t="shared" si="50"/>
        <v>public static final int C_ACCOUNT_LIEN__COL__MARGIN_PERCENT=    130007;</v>
      </c>
      <c r="E323" t="str">
        <f t="shared" si="51"/>
        <v>MARGIN_PERCENT</v>
      </c>
      <c r="F323">
        <v>7</v>
      </c>
      <c r="G323" t="str">
        <f t="shared" si="52"/>
        <v>130007</v>
      </c>
      <c r="H323">
        <v>13</v>
      </c>
      <c r="I323" t="s">
        <v>833</v>
      </c>
      <c r="J323" t="s">
        <v>834</v>
      </c>
      <c r="K323" t="s">
        <v>477</v>
      </c>
      <c r="M323" t="str">
        <f t="shared" si="53"/>
        <v>INSERT INTO s_tab_cols_m (table_col_id,table_id,col_name,col_desc,data_type) VALUES (130007,13,'margin_percent','MARGIN_PERCENT','N');</v>
      </c>
    </row>
    <row r="324" spans="4:13" x14ac:dyDescent="0.25">
      <c r="D324" t="str">
        <f t="shared" si="50"/>
        <v>public static final int C_ACCOUNT_LIEN__COL__EFFECTIVE_FROM_DATE=    130008;</v>
      </c>
      <c r="E324" t="str">
        <f t="shared" si="51"/>
        <v>EFFECTIVE_FROM_DATE</v>
      </c>
      <c r="F324">
        <v>8</v>
      </c>
      <c r="G324" t="str">
        <f t="shared" si="52"/>
        <v>130008</v>
      </c>
      <c r="H324">
        <v>13</v>
      </c>
      <c r="I324" t="s">
        <v>851</v>
      </c>
      <c r="J324" t="s">
        <v>852</v>
      </c>
      <c r="K324" t="s">
        <v>482</v>
      </c>
      <c r="M324" t="str">
        <f t="shared" si="53"/>
        <v>INSERT INTO s_tab_cols_m (table_col_id,table_id,col_name,col_desc,data_type) VALUES (130008,13,'effective_from_date','EFFECTIVE_FROM_DATE','D');</v>
      </c>
    </row>
    <row r="325" spans="4:13" x14ac:dyDescent="0.25">
      <c r="D325" t="str">
        <f t="shared" si="50"/>
        <v>public static final int C_ACCOUNT_LIEN__COL__EFFECTIVE_TO_DATE=    130009;</v>
      </c>
      <c r="E325" t="str">
        <f t="shared" si="51"/>
        <v>EFFECTIVE_TO_DATE</v>
      </c>
      <c r="F325">
        <v>9</v>
      </c>
      <c r="G325" t="str">
        <f t="shared" si="52"/>
        <v>130009</v>
      </c>
      <c r="H325">
        <v>13</v>
      </c>
      <c r="I325" t="s">
        <v>853</v>
      </c>
      <c r="J325" t="s">
        <v>854</v>
      </c>
      <c r="K325" t="s">
        <v>482</v>
      </c>
      <c r="M325" t="str">
        <f t="shared" si="53"/>
        <v>INSERT INTO s_tab_cols_m (table_col_id,table_id,col_name,col_desc,data_type) VALUES (130009,13,'effective_to_date','EFFECTIVE_TO_DATE','D');</v>
      </c>
    </row>
    <row r="326" spans="4:13" x14ac:dyDescent="0.25">
      <c r="D326" t="str">
        <f t="shared" si="50"/>
        <v>public static final int C_ACCOUNT_LIEN__COL__LIEN_REASON_ID=    130010;</v>
      </c>
      <c r="E326" t="str">
        <f t="shared" si="51"/>
        <v>LIEN_REASON_ID</v>
      </c>
      <c r="F326">
        <v>10</v>
      </c>
      <c r="G326" t="str">
        <f t="shared" si="52"/>
        <v>130010</v>
      </c>
      <c r="H326">
        <v>13</v>
      </c>
      <c r="I326" t="s">
        <v>855</v>
      </c>
      <c r="J326" t="s">
        <v>856</v>
      </c>
      <c r="K326" t="s">
        <v>477</v>
      </c>
      <c r="M326" t="str">
        <f t="shared" si="53"/>
        <v>INSERT INTO s_tab_cols_m (table_col_id,table_id,col_name,col_desc,data_type) VALUES (130010,13,'lien_reason_id','LIEN_REASON_ID','N');</v>
      </c>
    </row>
    <row r="327" spans="4:13" x14ac:dyDescent="0.25">
      <c r="D327" t="str">
        <f t="shared" si="50"/>
        <v>public static final int C_ACCOUNT_LIEN__COL__LIEN_REMARK=    130011;</v>
      </c>
      <c r="E327" t="str">
        <f t="shared" si="51"/>
        <v>LIEN_REMARK</v>
      </c>
      <c r="F327">
        <v>11</v>
      </c>
      <c r="G327" t="str">
        <f t="shared" si="52"/>
        <v>130011</v>
      </c>
      <c r="H327">
        <v>13</v>
      </c>
      <c r="I327" t="s">
        <v>857</v>
      </c>
      <c r="J327" t="s">
        <v>858</v>
      </c>
      <c r="K327" t="s">
        <v>478</v>
      </c>
      <c r="M327" t="str">
        <f t="shared" si="53"/>
        <v>INSERT INTO s_tab_cols_m (table_col_id,table_id,col_name,col_desc,data_type) VALUES (130011,13,'lien_remark','LIEN_REMARK','C');</v>
      </c>
    </row>
    <row r="328" spans="4:13" x14ac:dyDescent="0.25">
      <c r="D328" t="str">
        <f t="shared" si="50"/>
        <v>public static final int C_ACCOUNT_LIEN__COL__LIEN_REMOVAL_DATE=    130012;</v>
      </c>
      <c r="E328" t="str">
        <f t="shared" si="51"/>
        <v>LIEN_REMOVAL_DATE</v>
      </c>
      <c r="F328">
        <v>12</v>
      </c>
      <c r="G328" t="str">
        <f t="shared" si="52"/>
        <v>130012</v>
      </c>
      <c r="H328">
        <v>13</v>
      </c>
      <c r="I328" t="s">
        <v>859</v>
      </c>
      <c r="J328" t="s">
        <v>860</v>
      </c>
      <c r="K328" t="s">
        <v>482</v>
      </c>
      <c r="M328" t="str">
        <f t="shared" si="53"/>
        <v>INSERT INTO s_tab_cols_m (table_col_id,table_id,col_name,col_desc,data_type) VALUES (130012,13,'lien_removal_date','LIEN_REMOVAL_DATE','D');</v>
      </c>
    </row>
    <row r="329" spans="4:13" x14ac:dyDescent="0.25">
      <c r="D329" t="str">
        <f t="shared" si="50"/>
        <v>public static final int C_ACCOUNT_LIEN__COL__LIEN_REMOVAL_REMARK=    130013;</v>
      </c>
      <c r="E329" t="str">
        <f t="shared" si="51"/>
        <v>LIEN_REMOVAL_REMARK</v>
      </c>
      <c r="F329">
        <v>13</v>
      </c>
      <c r="G329" t="str">
        <f t="shared" si="52"/>
        <v>130013</v>
      </c>
      <c r="H329">
        <v>13</v>
      </c>
      <c r="I329" t="s">
        <v>861</v>
      </c>
      <c r="J329" t="s">
        <v>862</v>
      </c>
      <c r="K329" t="s">
        <v>478</v>
      </c>
      <c r="M329" t="str">
        <f t="shared" si="53"/>
        <v>INSERT INTO s_tab_cols_m (table_col_id,table_id,col_name,col_desc,data_type) VALUES (130013,13,'lien_removal_remark','LIEN_REMOVAL_REMARK','C');</v>
      </c>
    </row>
    <row r="330" spans="4:13" x14ac:dyDescent="0.25">
      <c r="D330" t="str">
        <f t="shared" si="50"/>
        <v>public static final int C_ACCOUNT_LIEN__COL__LIEN_STATUS=    130014;</v>
      </c>
      <c r="E330" t="str">
        <f t="shared" si="51"/>
        <v>LIEN_STATUS</v>
      </c>
      <c r="F330">
        <v>14</v>
      </c>
      <c r="G330" t="str">
        <f t="shared" si="52"/>
        <v>130014</v>
      </c>
      <c r="H330">
        <v>13</v>
      </c>
      <c r="I330" t="s">
        <v>863</v>
      </c>
      <c r="J330" t="s">
        <v>864</v>
      </c>
      <c r="K330" t="s">
        <v>478</v>
      </c>
      <c r="M330" t="str">
        <f t="shared" si="53"/>
        <v>INSERT INTO s_tab_cols_m (table_col_id,table_id,col_name,col_desc,data_type) VALUES (130014,13,'lien_status','LIEN_STATUS','C');</v>
      </c>
    </row>
    <row r="331" spans="4:13" x14ac:dyDescent="0.25">
      <c r="D331" t="str">
        <f t="shared" si="50"/>
        <v>public static final int C_ACCOUNT_LIEN__COL__CR_BY=    130015;</v>
      </c>
      <c r="E331" t="str">
        <f t="shared" si="51"/>
        <v>CR_BY</v>
      </c>
      <c r="F331">
        <v>15</v>
      </c>
      <c r="G331" t="str">
        <f t="shared" si="52"/>
        <v>130015</v>
      </c>
      <c r="H331">
        <v>13</v>
      </c>
      <c r="I331" t="s">
        <v>547</v>
      </c>
      <c r="J331" t="s">
        <v>548</v>
      </c>
      <c r="K331" t="s">
        <v>477</v>
      </c>
      <c r="M331" t="str">
        <f t="shared" si="53"/>
        <v>INSERT INTO s_tab_cols_m (table_col_id,table_id,col_name,col_desc,data_type) VALUES (130015,13,'cr_by','CR_BY','N');</v>
      </c>
    </row>
    <row r="332" spans="4:13" x14ac:dyDescent="0.25">
      <c r="D332" t="str">
        <f t="shared" si="50"/>
        <v>public static final int C_ACCOUNT_LIEN__COL__CR_DT=    130016;</v>
      </c>
      <c r="E332" t="str">
        <f t="shared" si="51"/>
        <v>CR_DT</v>
      </c>
      <c r="F332">
        <v>16</v>
      </c>
      <c r="G332" t="str">
        <f t="shared" si="52"/>
        <v>130016</v>
      </c>
      <c r="H332">
        <v>13</v>
      </c>
      <c r="I332" t="s">
        <v>549</v>
      </c>
      <c r="J332" t="s">
        <v>550</v>
      </c>
      <c r="K332" t="s">
        <v>489</v>
      </c>
      <c r="M332" t="str">
        <f t="shared" si="53"/>
        <v>INSERT INTO s_tab_cols_m (table_col_id,table_id,col_name,col_desc,data_type) VALUES (130016,13,'cr_dt','CR_DT','T');</v>
      </c>
    </row>
    <row r="333" spans="4:13" x14ac:dyDescent="0.25">
      <c r="D333" t="str">
        <f t="shared" si="50"/>
        <v>public static final int C_ACCOUNT_LIEN__COL__UPD_BY=    130017;</v>
      </c>
      <c r="E333" t="str">
        <f t="shared" si="51"/>
        <v>UPD_BY</v>
      </c>
      <c r="F333">
        <v>17</v>
      </c>
      <c r="G333" t="str">
        <f t="shared" si="52"/>
        <v>130017</v>
      </c>
      <c r="H333">
        <v>13</v>
      </c>
      <c r="I333" t="s">
        <v>551</v>
      </c>
      <c r="J333" t="s">
        <v>552</v>
      </c>
      <c r="K333" t="s">
        <v>477</v>
      </c>
      <c r="M333" t="str">
        <f t="shared" si="53"/>
        <v>INSERT INTO s_tab_cols_m (table_col_id,table_id,col_name,col_desc,data_type) VALUES (130017,13,'upd_by','UPD_BY','N');</v>
      </c>
    </row>
    <row r="334" spans="4:13" x14ac:dyDescent="0.25">
      <c r="D334" t="str">
        <f t="shared" si="50"/>
        <v>public static final int C_ACCOUNT_LIEN__COL__UPD_DT=    130018;</v>
      </c>
      <c r="E334" t="str">
        <f t="shared" si="51"/>
        <v>UPD_DT</v>
      </c>
      <c r="F334">
        <v>18</v>
      </c>
      <c r="G334" t="str">
        <f t="shared" si="52"/>
        <v>130018</v>
      </c>
      <c r="H334">
        <v>13</v>
      </c>
      <c r="I334" t="s">
        <v>553</v>
      </c>
      <c r="J334" t="s">
        <v>554</v>
      </c>
      <c r="K334" t="s">
        <v>489</v>
      </c>
      <c r="M334" t="str">
        <f t="shared" si="53"/>
        <v>INSERT INTO s_tab_cols_m (table_col_id,table_id,col_name,col_desc,data_type) VALUES (130018,13,'upd_dt','UPD_DT','T');</v>
      </c>
    </row>
    <row r="335" spans="4:13" x14ac:dyDescent="0.25">
      <c r="D335" t="str">
        <f t="shared" si="50"/>
        <v>public static final int C_ACCOUNT_LIEN__COL__AUTH_BY=    130019;</v>
      </c>
      <c r="E335" t="str">
        <f t="shared" si="51"/>
        <v>AUTH_BY</v>
      </c>
      <c r="F335">
        <v>19</v>
      </c>
      <c r="G335" t="str">
        <f t="shared" si="52"/>
        <v>130019</v>
      </c>
      <c r="H335">
        <v>13</v>
      </c>
      <c r="I335" t="s">
        <v>555</v>
      </c>
      <c r="J335" t="s">
        <v>556</v>
      </c>
      <c r="K335" t="s">
        <v>477</v>
      </c>
      <c r="M335" t="str">
        <f t="shared" si="53"/>
        <v>INSERT INTO s_tab_cols_m (table_col_id,table_id,col_name,col_desc,data_type) VALUES (130019,13,'auth_by','AUTH_BY','N');</v>
      </c>
    </row>
    <row r="336" spans="4:13" x14ac:dyDescent="0.25">
      <c r="D336" t="str">
        <f t="shared" si="50"/>
        <v>public static final int C_ACCOUNT_LIEN__COL__AUTH_DT=    130020;</v>
      </c>
      <c r="E336" t="str">
        <f t="shared" si="51"/>
        <v>AUTH_DT</v>
      </c>
      <c r="F336">
        <v>20</v>
      </c>
      <c r="G336" t="str">
        <f t="shared" si="52"/>
        <v>130020</v>
      </c>
      <c r="H336">
        <v>13</v>
      </c>
      <c r="I336" t="s">
        <v>557</v>
      </c>
      <c r="J336" t="s">
        <v>558</v>
      </c>
      <c r="K336" t="s">
        <v>489</v>
      </c>
      <c r="M336" t="str">
        <f t="shared" si="53"/>
        <v>INSERT INTO s_tab_cols_m (table_col_id,table_id,col_name,col_desc,data_type) VALUES (130020,13,'auth_dt','AUTH_DT','T');</v>
      </c>
    </row>
    <row r="337" spans="3:13" x14ac:dyDescent="0.25">
      <c r="D337" t="str">
        <f t="shared" si="50"/>
        <v>public static final int C_ACCOUNT_LIEN__COL__CN_ID=    130021;</v>
      </c>
      <c r="E337" t="str">
        <f t="shared" si="51"/>
        <v>CN_ID</v>
      </c>
      <c r="F337">
        <v>21</v>
      </c>
      <c r="G337" t="str">
        <f t="shared" si="52"/>
        <v>130021</v>
      </c>
      <c r="H337">
        <v>13</v>
      </c>
      <c r="I337" t="s">
        <v>559</v>
      </c>
      <c r="J337" t="s">
        <v>560</v>
      </c>
      <c r="K337" t="s">
        <v>477</v>
      </c>
      <c r="M337" t="str">
        <f t="shared" si="53"/>
        <v>INSERT INTO s_tab_cols_m (table_col_id,table_id,col_name,col_desc,data_type) VALUES (130021,13,'cn_id','CN_ID','N');</v>
      </c>
    </row>
    <row r="338" spans="3:13" x14ac:dyDescent="0.25">
      <c r="D338" t="str">
        <f t="shared" si="50"/>
        <v>public static final int C_ACCOUNT_LIEN__COL__ELIGIBLE_AMOUNT=    130022;</v>
      </c>
      <c r="E338" t="str">
        <f t="shared" si="51"/>
        <v>ELIGIBLE_AMOUNT</v>
      </c>
      <c r="F338">
        <v>22</v>
      </c>
      <c r="G338" t="str">
        <f t="shared" si="52"/>
        <v>130022</v>
      </c>
      <c r="H338">
        <v>13</v>
      </c>
      <c r="I338" t="s">
        <v>865</v>
      </c>
      <c r="J338" t="s">
        <v>866</v>
      </c>
      <c r="K338" t="s">
        <v>477</v>
      </c>
      <c r="M338" t="str">
        <f t="shared" si="53"/>
        <v>INSERT INTO s_tab_cols_m (table_col_id,table_id,col_name,col_desc,data_type) VALUES (130022,13,'eligible_amount','ELIGIBLE_AMOUNT','N');</v>
      </c>
    </row>
    <row r="339" spans="3:13" x14ac:dyDescent="0.25">
      <c r="D339" t="str">
        <f t="shared" si="50"/>
        <v>public static final int C_ACCOUNT_LIEN__COL__IS_INTEREST_CREDIT_LOAN_ACCT=    130023;</v>
      </c>
      <c r="E339" t="str">
        <f t="shared" si="51"/>
        <v>IS_INTEREST_CREDIT_LOAN_ACCT</v>
      </c>
      <c r="F339">
        <v>23</v>
      </c>
      <c r="G339" t="str">
        <f t="shared" si="52"/>
        <v>130023</v>
      </c>
      <c r="H339">
        <v>13</v>
      </c>
      <c r="I339" t="s">
        <v>867</v>
      </c>
      <c r="J339" t="s">
        <v>868</v>
      </c>
      <c r="K339" t="s">
        <v>477</v>
      </c>
      <c r="M339" t="str">
        <f t="shared" si="53"/>
        <v>INSERT INTO s_tab_cols_m (table_col_id,table_id,col_name,col_desc,data_type) VALUES (130023,13,'is_interest_credit_loan_acct','IS_INTEREST_CREDIT_LOAN_ACCT','N');</v>
      </c>
    </row>
    <row r="343" spans="3:13" x14ac:dyDescent="0.25">
      <c r="C343" s="18" t="s">
        <v>162</v>
      </c>
      <c r="D343" t="str">
        <f t="shared" ref="D343:D374" si="54">CONCATENATE("public static final int C_GL_SCHEME__COL__",E343,"=    ",G343,";")</f>
        <v>public static final int C_GL_SCHEME__COL__GL_SCHEME_ID=    140001;</v>
      </c>
      <c r="E343" t="str">
        <f t="shared" ref="E343:E374" si="55">UPPER(I343)</f>
        <v>GL_SCHEME_ID</v>
      </c>
      <c r="F343">
        <v>1</v>
      </c>
      <c r="G343" t="str">
        <f t="shared" ref="G343:G374" si="56">CONCATENATE(H343,REPT("0",4-LEN(F343)),F343)</f>
        <v>140001</v>
      </c>
      <c r="H343">
        <v>14</v>
      </c>
      <c r="I343" t="s">
        <v>869</v>
      </c>
      <c r="J343" t="s">
        <v>870</v>
      </c>
      <c r="K343" t="s">
        <v>477</v>
      </c>
      <c r="M343" t="str">
        <f t="shared" ref="M343:M374" si="57">CONCATENATE("INSERT INTO s_tab_cols_m (table_col_id,table_id,col_name,col_desc,data_type) VALUES (",G343&amp;","&amp;H343&amp;",'"&amp;I343&amp;"','"&amp;J343&amp;"','"&amp;K343&amp;"');")</f>
        <v>INSERT INTO s_tab_cols_m (table_col_id,table_id,col_name,col_desc,data_type) VALUES (140001,14,'gl_scheme_id','GL_SCHEME_ID','N');</v>
      </c>
    </row>
    <row r="344" spans="3:13" x14ac:dyDescent="0.25">
      <c r="D344" t="str">
        <f t="shared" si="54"/>
        <v>public static final int C_GL_SCHEME__COL__GL_SCHEME_NAME=    140002;</v>
      </c>
      <c r="E344" t="str">
        <f t="shared" si="55"/>
        <v>GL_SCHEME_NAME</v>
      </c>
      <c r="F344">
        <v>2</v>
      </c>
      <c r="G344" t="str">
        <f t="shared" si="56"/>
        <v>140002</v>
      </c>
      <c r="H344">
        <v>14</v>
      </c>
      <c r="I344" t="s">
        <v>871</v>
      </c>
      <c r="J344" t="s">
        <v>872</v>
      </c>
      <c r="K344" t="s">
        <v>478</v>
      </c>
      <c r="M344" t="str">
        <f t="shared" si="57"/>
        <v>INSERT INTO s_tab_cols_m (table_col_id,table_id,col_name,col_desc,data_type) VALUES (140002,14,'gl_scheme_name','GL_SCHEME_NAME','C');</v>
      </c>
    </row>
    <row r="345" spans="3:13" x14ac:dyDescent="0.25">
      <c r="D345" t="str">
        <f t="shared" si="54"/>
        <v>public static final int C_GL_SCHEME__COL__GL_ID=    140003;</v>
      </c>
      <c r="E345" t="str">
        <f t="shared" si="55"/>
        <v>GL_ID</v>
      </c>
      <c r="F345">
        <v>3</v>
      </c>
      <c r="G345" t="str">
        <f t="shared" si="56"/>
        <v>140003</v>
      </c>
      <c r="H345">
        <v>14</v>
      </c>
      <c r="I345" t="s">
        <v>575</v>
      </c>
      <c r="J345" t="s">
        <v>576</v>
      </c>
      <c r="K345" t="s">
        <v>477</v>
      </c>
      <c r="M345" t="str">
        <f t="shared" si="57"/>
        <v>INSERT INTO s_tab_cols_m (table_col_id,table_id,col_name,col_desc,data_type) VALUES (140003,14,'gl_id','GL_ID','N');</v>
      </c>
    </row>
    <row r="346" spans="3:13" x14ac:dyDescent="0.25">
      <c r="D346" t="str">
        <f t="shared" si="54"/>
        <v>public static final int C_GL_SCHEME__COL__CUST_TYPE_ID=    140004;</v>
      </c>
      <c r="E346" t="str">
        <f t="shared" si="55"/>
        <v>CUST_TYPE_ID</v>
      </c>
      <c r="F346">
        <v>4</v>
      </c>
      <c r="G346" t="str">
        <f t="shared" si="56"/>
        <v>140004</v>
      </c>
      <c r="H346">
        <v>14</v>
      </c>
      <c r="I346" t="s">
        <v>599</v>
      </c>
      <c r="J346" t="s">
        <v>600</v>
      </c>
      <c r="K346" t="s">
        <v>477</v>
      </c>
      <c r="M346" t="str">
        <f t="shared" si="57"/>
        <v>INSERT INTO s_tab_cols_m (table_col_id,table_id,col_name,col_desc,data_type) VALUES (140004,14,'cust_type_id','CUST_TYPE_ID','N');</v>
      </c>
    </row>
    <row r="347" spans="3:13" x14ac:dyDescent="0.25">
      <c r="D347" t="str">
        <f t="shared" si="54"/>
        <v>public static final int C_GL_SCHEME__COL__CUST_SUB_TYPE_ID=    140005;</v>
      </c>
      <c r="E347" t="str">
        <f t="shared" si="55"/>
        <v>CUST_SUB_TYPE_ID</v>
      </c>
      <c r="F347">
        <v>5</v>
      </c>
      <c r="G347" t="str">
        <f t="shared" si="56"/>
        <v>140005</v>
      </c>
      <c r="H347">
        <v>14</v>
      </c>
      <c r="I347" t="s">
        <v>601</v>
      </c>
      <c r="J347" t="s">
        <v>602</v>
      </c>
      <c r="K347" t="s">
        <v>477</v>
      </c>
      <c r="M347" t="str">
        <f t="shared" si="57"/>
        <v>INSERT INTO s_tab_cols_m (table_col_id,table_id,col_name,col_desc,data_type) VALUES (140005,14,'cust_sub_type_id','CUST_SUB_TYPE_ID','N');</v>
      </c>
    </row>
    <row r="348" spans="3:13" x14ac:dyDescent="0.25">
      <c r="D348" t="str">
        <f t="shared" si="54"/>
        <v>public static final int C_GL_SCHEME__COL__FROM_AGE_GROUP=    140006;</v>
      </c>
      <c r="E348" t="str">
        <f t="shared" si="55"/>
        <v>FROM_AGE_GROUP</v>
      </c>
      <c r="F348">
        <v>6</v>
      </c>
      <c r="G348" t="str">
        <f t="shared" si="56"/>
        <v>140006</v>
      </c>
      <c r="H348">
        <v>14</v>
      </c>
      <c r="I348" t="s">
        <v>873</v>
      </c>
      <c r="J348" t="s">
        <v>874</v>
      </c>
      <c r="K348" t="s">
        <v>477</v>
      </c>
      <c r="M348" t="str">
        <f t="shared" si="57"/>
        <v>INSERT INTO s_tab_cols_m (table_col_id,table_id,col_name,col_desc,data_type) VALUES (140006,14,'from_age_group','FROM_AGE_GROUP','N');</v>
      </c>
    </row>
    <row r="349" spans="3:13" x14ac:dyDescent="0.25">
      <c r="D349" t="str">
        <f t="shared" si="54"/>
        <v>public static final int C_GL_SCHEME__COL__TO_AGE_GROUP=    140007;</v>
      </c>
      <c r="E349" t="str">
        <f t="shared" si="55"/>
        <v>TO_AGE_GROUP</v>
      </c>
      <c r="F349">
        <v>7</v>
      </c>
      <c r="G349" t="str">
        <f t="shared" si="56"/>
        <v>140007</v>
      </c>
      <c r="H349">
        <v>14</v>
      </c>
      <c r="I349" t="s">
        <v>875</v>
      </c>
      <c r="J349" t="s">
        <v>876</v>
      </c>
      <c r="K349" t="s">
        <v>477</v>
      </c>
      <c r="M349" t="str">
        <f t="shared" si="57"/>
        <v>INSERT INTO s_tab_cols_m (table_col_id,table_id,col_name,col_desc,data_type) VALUES (140007,14,'to_age_group','TO_AGE_GROUP','N');</v>
      </c>
    </row>
    <row r="350" spans="3:13" x14ac:dyDescent="0.25">
      <c r="D350" t="str">
        <f t="shared" si="54"/>
        <v>public static final int C_GL_SCHEME__COL__GENDER_TYPE=    140008;</v>
      </c>
      <c r="E350" t="str">
        <f t="shared" si="55"/>
        <v>GENDER_TYPE</v>
      </c>
      <c r="F350">
        <v>8</v>
      </c>
      <c r="G350" t="str">
        <f t="shared" si="56"/>
        <v>140008</v>
      </c>
      <c r="H350">
        <v>14</v>
      </c>
      <c r="I350" t="s">
        <v>645</v>
      </c>
      <c r="J350" t="s">
        <v>646</v>
      </c>
      <c r="K350" t="s">
        <v>478</v>
      </c>
      <c r="M350" t="str">
        <f t="shared" si="57"/>
        <v>INSERT INTO s_tab_cols_m (table_col_id,table_id,col_name,col_desc,data_type) VALUES (140008,14,'gender_type','GENDER_TYPE','C');</v>
      </c>
    </row>
    <row r="351" spans="3:13" x14ac:dyDescent="0.25">
      <c r="D351" t="str">
        <f t="shared" si="54"/>
        <v>public static final int C_GL_SCHEME__COL__MIN_BALANCE=    140009;</v>
      </c>
      <c r="E351" t="str">
        <f t="shared" si="55"/>
        <v>MIN_BALANCE</v>
      </c>
      <c r="F351">
        <v>9</v>
      </c>
      <c r="G351" t="str">
        <f t="shared" si="56"/>
        <v>140009</v>
      </c>
      <c r="H351">
        <v>14</v>
      </c>
      <c r="I351" t="s">
        <v>877</v>
      </c>
      <c r="J351" t="s">
        <v>878</v>
      </c>
      <c r="K351" t="s">
        <v>477</v>
      </c>
      <c r="M351" t="str">
        <f t="shared" si="57"/>
        <v>INSERT INTO s_tab_cols_m (table_col_id,table_id,col_name,col_desc,data_type) VALUES (140009,14,'min_balance','MIN_BALANCE','N');</v>
      </c>
    </row>
    <row r="352" spans="3:13" x14ac:dyDescent="0.25">
      <c r="D352" t="str">
        <f t="shared" si="54"/>
        <v>public static final int C_GL_SCHEME__COL__MAX_BALANCE=    140010;</v>
      </c>
      <c r="E352" t="str">
        <f t="shared" si="55"/>
        <v>MAX_BALANCE</v>
      </c>
      <c r="F352">
        <v>10</v>
      </c>
      <c r="G352" t="str">
        <f t="shared" si="56"/>
        <v>140010</v>
      </c>
      <c r="H352">
        <v>14</v>
      </c>
      <c r="I352" t="s">
        <v>879</v>
      </c>
      <c r="J352" t="s">
        <v>880</v>
      </c>
      <c r="K352" t="s">
        <v>477</v>
      </c>
      <c r="M352" t="str">
        <f t="shared" si="57"/>
        <v>INSERT INTO s_tab_cols_m (table_col_id,table_id,col_name,col_desc,data_type) VALUES (140010,14,'max_balance','MAX_BALANCE','N');</v>
      </c>
    </row>
    <row r="353" spans="4:13" x14ac:dyDescent="0.25">
      <c r="D353" t="str">
        <f t="shared" si="54"/>
        <v>public static final int C_GL_SCHEME__COL__IS_CHEQUE_BOOK_ALLOW=    140011;</v>
      </c>
      <c r="E353" t="str">
        <f t="shared" si="55"/>
        <v>IS_CHEQUE_BOOK_ALLOW</v>
      </c>
      <c r="F353">
        <v>11</v>
      </c>
      <c r="G353" t="str">
        <f t="shared" si="56"/>
        <v>140011</v>
      </c>
      <c r="H353">
        <v>14</v>
      </c>
      <c r="I353" t="s">
        <v>881</v>
      </c>
      <c r="J353" t="s">
        <v>882</v>
      </c>
      <c r="K353" t="s">
        <v>477</v>
      </c>
      <c r="M353" t="str">
        <f t="shared" si="57"/>
        <v>INSERT INTO s_tab_cols_m (table_col_id,table_id,col_name,col_desc,data_type) VALUES (140011,14,'is_cheque_book_allow','IS_CHEQUE_BOOK_ALLOW','N');</v>
      </c>
    </row>
    <row r="354" spans="4:13" x14ac:dyDescent="0.25">
      <c r="D354" t="str">
        <f t="shared" si="54"/>
        <v>public static final int C_GL_SCHEME__COL__IS_OVER_LIMIT_ALLOW=    140012;</v>
      </c>
      <c r="E354" t="str">
        <f t="shared" si="55"/>
        <v>IS_OVER_LIMIT_ALLOW</v>
      </c>
      <c r="F354">
        <v>12</v>
      </c>
      <c r="G354" t="str">
        <f t="shared" si="56"/>
        <v>140012</v>
      </c>
      <c r="H354">
        <v>14</v>
      </c>
      <c r="I354" t="s">
        <v>883</v>
      </c>
      <c r="J354" t="s">
        <v>884</v>
      </c>
      <c r="K354" t="s">
        <v>477</v>
      </c>
      <c r="M354" t="str">
        <f t="shared" si="57"/>
        <v>INSERT INTO s_tab_cols_m (table_col_id,table_id,col_name,col_desc,data_type) VALUES (140012,14,'is_over_limit_allow','IS_OVER_LIMIT_ALLOW','N');</v>
      </c>
    </row>
    <row r="355" spans="4:13" x14ac:dyDescent="0.25">
      <c r="D355" t="str">
        <f t="shared" si="54"/>
        <v>public static final int C_GL_SCHEME__COL__IS_TOD_ALLOW=    140013;</v>
      </c>
      <c r="E355" t="str">
        <f t="shared" si="55"/>
        <v>IS_TOD_ALLOW</v>
      </c>
      <c r="F355">
        <v>13</v>
      </c>
      <c r="G355" t="str">
        <f t="shared" si="56"/>
        <v>140013</v>
      </c>
      <c r="H355">
        <v>14</v>
      </c>
      <c r="I355" t="s">
        <v>885</v>
      </c>
      <c r="J355" t="s">
        <v>886</v>
      </c>
      <c r="K355" t="s">
        <v>477</v>
      </c>
      <c r="M355" t="str">
        <f t="shared" si="57"/>
        <v>INSERT INTO s_tab_cols_m (table_col_id,table_id,col_name,col_desc,data_type) VALUES (140013,14,'is_tod_allow','IS_TOD_ALLOW','N');</v>
      </c>
    </row>
    <row r="356" spans="4:13" x14ac:dyDescent="0.25">
      <c r="D356" t="str">
        <f t="shared" si="54"/>
        <v>public static final int C_GL_SCHEME__COL__LIMIT_TYPE=    140014;</v>
      </c>
      <c r="E356" t="str">
        <f t="shared" si="55"/>
        <v>LIMIT_TYPE</v>
      </c>
      <c r="F356">
        <v>14</v>
      </c>
      <c r="G356" t="str">
        <f t="shared" si="56"/>
        <v>140014</v>
      </c>
      <c r="H356">
        <v>14</v>
      </c>
      <c r="I356" t="s">
        <v>887</v>
      </c>
      <c r="J356" t="s">
        <v>888</v>
      </c>
      <c r="K356" t="s">
        <v>478</v>
      </c>
      <c r="M356" t="str">
        <f t="shared" si="57"/>
        <v>INSERT INTO s_tab_cols_m (table_col_id,table_id,col_name,col_desc,data_type) VALUES (140014,14,'limit_type','LIMIT_TYPE','C');</v>
      </c>
    </row>
    <row r="357" spans="4:13" x14ac:dyDescent="0.25">
      <c r="D357" t="str">
        <f t="shared" si="54"/>
        <v>public static final int C_GL_SCHEME__COL__IS_EQUATED=    140015;</v>
      </c>
      <c r="E357" t="str">
        <f t="shared" si="55"/>
        <v>IS_EQUATED</v>
      </c>
      <c r="F357">
        <v>15</v>
      </c>
      <c r="G357" t="str">
        <f t="shared" si="56"/>
        <v>140015</v>
      </c>
      <c r="H357">
        <v>14</v>
      </c>
      <c r="I357" t="s">
        <v>889</v>
      </c>
      <c r="J357" t="s">
        <v>890</v>
      </c>
      <c r="K357" t="s">
        <v>477</v>
      </c>
      <c r="M357" t="str">
        <f t="shared" si="57"/>
        <v>INSERT INTO s_tab_cols_m (table_col_id,table_id,col_name,col_desc,data_type) VALUES (140015,14,'is_equated','IS_EQUATED','N');</v>
      </c>
    </row>
    <row r="358" spans="4:13" x14ac:dyDescent="0.25">
      <c r="D358" t="str">
        <f t="shared" si="54"/>
        <v>public static final int C_GL_SCHEME__COL__INTEREST_APPLICATION_TYPE=    140016;</v>
      </c>
      <c r="E358" t="str">
        <f t="shared" si="55"/>
        <v>INTEREST_APPLICATION_TYPE</v>
      </c>
      <c r="F358">
        <v>16</v>
      </c>
      <c r="G358" t="str">
        <f t="shared" si="56"/>
        <v>140016</v>
      </c>
      <c r="H358">
        <v>14</v>
      </c>
      <c r="I358" t="s">
        <v>891</v>
      </c>
      <c r="J358" t="s">
        <v>892</v>
      </c>
      <c r="K358" t="s">
        <v>478</v>
      </c>
      <c r="M358" t="str">
        <f t="shared" si="57"/>
        <v>INSERT INTO s_tab_cols_m (table_col_id,table_id,col_name,col_desc,data_type) VALUES (140016,14,'interest_application_type','INTEREST_APPLICATION_TYPE','C');</v>
      </c>
    </row>
    <row r="359" spans="4:13" x14ac:dyDescent="0.25">
      <c r="D359" t="str">
        <f t="shared" si="54"/>
        <v>public static final int C_GL_SCHEME__COL__INTEREST_TYPE=    140017;</v>
      </c>
      <c r="E359" t="str">
        <f t="shared" si="55"/>
        <v>INTEREST_TYPE</v>
      </c>
      <c r="F359">
        <v>17</v>
      </c>
      <c r="G359" t="str">
        <f t="shared" si="56"/>
        <v>140017</v>
      </c>
      <c r="H359">
        <v>14</v>
      </c>
      <c r="I359" t="s">
        <v>893</v>
      </c>
      <c r="J359" t="s">
        <v>894</v>
      </c>
      <c r="K359" t="s">
        <v>478</v>
      </c>
      <c r="M359" t="str">
        <f t="shared" si="57"/>
        <v>INSERT INTO s_tab_cols_m (table_col_id,table_id,col_name,col_desc,data_type) VALUES (140017,14,'interest_type','INTEREST_TYPE','C');</v>
      </c>
    </row>
    <row r="360" spans="4:13" x14ac:dyDescent="0.25">
      <c r="D360" t="str">
        <f t="shared" si="54"/>
        <v>public static final int C_GL_SCHEME__COL__IS_MATURITY_FACTOR=    140018;</v>
      </c>
      <c r="E360" t="str">
        <f t="shared" si="55"/>
        <v>IS_MATURITY_FACTOR</v>
      </c>
      <c r="F360">
        <v>18</v>
      </c>
      <c r="G360" t="str">
        <f t="shared" si="56"/>
        <v>140018</v>
      </c>
      <c r="H360">
        <v>14</v>
      </c>
      <c r="I360" t="s">
        <v>895</v>
      </c>
      <c r="J360" t="s">
        <v>896</v>
      </c>
      <c r="K360" t="s">
        <v>477</v>
      </c>
      <c r="M360" t="str">
        <f t="shared" si="57"/>
        <v>INSERT INTO s_tab_cols_m (table_col_id,table_id,col_name,col_desc,data_type) VALUES (140018,14,'is_maturity_factor','IS_MATURITY_FACTOR','N');</v>
      </c>
    </row>
    <row r="361" spans="4:13" x14ac:dyDescent="0.25">
      <c r="D361" t="str">
        <f t="shared" si="54"/>
        <v>public static final int C_GL_SCHEME__COL__MATURITY_FACTOR_MULTIPLY=    140019;</v>
      </c>
      <c r="E361" t="str">
        <f t="shared" si="55"/>
        <v>MATURITY_FACTOR_MULTIPLY</v>
      </c>
      <c r="F361">
        <v>19</v>
      </c>
      <c r="G361" t="str">
        <f t="shared" si="56"/>
        <v>140019</v>
      </c>
      <c r="H361">
        <v>14</v>
      </c>
      <c r="I361" t="s">
        <v>897</v>
      </c>
      <c r="J361" t="s">
        <v>898</v>
      </c>
      <c r="K361" t="s">
        <v>477</v>
      </c>
      <c r="M361" t="str">
        <f t="shared" si="57"/>
        <v>INSERT INTO s_tab_cols_m (table_col_id,table_id,col_name,col_desc,data_type) VALUES (140019,14,'maturity_factor_multiply','MATURITY_FACTOR_MULTIPLY','N');</v>
      </c>
    </row>
    <row r="362" spans="4:13" x14ac:dyDescent="0.25">
      <c r="D362" t="str">
        <f t="shared" si="54"/>
        <v>public static final int C_GL_SCHEME__COL__INTEREST_CALC_PERIOD_MONTHS=    140020;</v>
      </c>
      <c r="E362" t="str">
        <f t="shared" si="55"/>
        <v>INTEREST_CALC_PERIOD_MONTHS</v>
      </c>
      <c r="F362">
        <v>20</v>
      </c>
      <c r="G362" t="str">
        <f t="shared" si="56"/>
        <v>140020</v>
      </c>
      <c r="H362">
        <v>14</v>
      </c>
      <c r="I362" t="s">
        <v>899</v>
      </c>
      <c r="J362" t="s">
        <v>900</v>
      </c>
      <c r="K362" t="s">
        <v>477</v>
      </c>
      <c r="M362" t="str">
        <f t="shared" si="57"/>
        <v>INSERT INTO s_tab_cols_m (table_col_id,table_id,col_name,col_desc,data_type) VALUES (140020,14,'interest_calc_period_months','INTEREST_CALC_PERIOD_MONTHS','N');</v>
      </c>
    </row>
    <row r="363" spans="4:13" x14ac:dyDescent="0.25">
      <c r="D363" t="str">
        <f t="shared" si="54"/>
        <v>public static final int C_GL_SCHEME__COL__IS_DISCOUNTED_RATE=    140021;</v>
      </c>
      <c r="E363" t="str">
        <f t="shared" si="55"/>
        <v>IS_DISCOUNTED_RATE</v>
      </c>
      <c r="F363">
        <v>21</v>
      </c>
      <c r="G363" t="str">
        <f t="shared" si="56"/>
        <v>140021</v>
      </c>
      <c r="H363">
        <v>14</v>
      </c>
      <c r="I363" t="s">
        <v>901</v>
      </c>
      <c r="J363" t="s">
        <v>902</v>
      </c>
      <c r="K363" t="s">
        <v>477</v>
      </c>
      <c r="M363" t="str">
        <f t="shared" si="57"/>
        <v>INSERT INTO s_tab_cols_m (table_col_id,table_id,col_name,col_desc,data_type) VALUES (140021,14,'is_discounted_rate','IS_DISCOUNTED_RATE','N');</v>
      </c>
    </row>
    <row r="364" spans="4:13" x14ac:dyDescent="0.25">
      <c r="D364" t="str">
        <f t="shared" si="54"/>
        <v>public static final int C_GL_SCHEME__COL__INTEREST_YEAR_DAYS=    140022;</v>
      </c>
      <c r="E364" t="str">
        <f t="shared" si="55"/>
        <v>INTEREST_YEAR_DAYS</v>
      </c>
      <c r="F364">
        <v>22</v>
      </c>
      <c r="G364" t="str">
        <f t="shared" si="56"/>
        <v>140022</v>
      </c>
      <c r="H364">
        <v>14</v>
      </c>
      <c r="I364" t="s">
        <v>903</v>
      </c>
      <c r="J364" t="s">
        <v>904</v>
      </c>
      <c r="K364" t="s">
        <v>477</v>
      </c>
      <c r="M364" t="str">
        <f t="shared" si="57"/>
        <v>INSERT INTO s_tab_cols_m (table_col_id,table_id,col_name,col_desc,data_type) VALUES (140022,14,'interest_year_days','INTEREST_YEAR_DAYS','N');</v>
      </c>
    </row>
    <row r="365" spans="4:13" x14ac:dyDescent="0.25">
      <c r="D365" t="str">
        <f t="shared" si="54"/>
        <v>public static final int C_GL_SCHEME__COL__MIN_AMOUNT=    140023;</v>
      </c>
      <c r="E365" t="str">
        <f t="shared" si="55"/>
        <v>MIN_AMOUNT</v>
      </c>
      <c r="F365">
        <v>23</v>
      </c>
      <c r="G365" t="str">
        <f t="shared" si="56"/>
        <v>140023</v>
      </c>
      <c r="H365">
        <v>14</v>
      </c>
      <c r="I365" t="s">
        <v>905</v>
      </c>
      <c r="J365" t="s">
        <v>906</v>
      </c>
      <c r="K365" t="s">
        <v>477</v>
      </c>
      <c r="M365" t="str">
        <f t="shared" si="57"/>
        <v>INSERT INTO s_tab_cols_m (table_col_id,table_id,col_name,col_desc,data_type) VALUES (140023,14,'min_amount','MIN_AMOUNT','N');</v>
      </c>
    </row>
    <row r="366" spans="4:13" x14ac:dyDescent="0.25">
      <c r="D366" t="str">
        <f t="shared" si="54"/>
        <v>public static final int C_GL_SCHEME__COL__MAX_AMOUNT=    140024;</v>
      </c>
      <c r="E366" t="str">
        <f t="shared" si="55"/>
        <v>MAX_AMOUNT</v>
      </c>
      <c r="F366">
        <v>24</v>
      </c>
      <c r="G366" t="str">
        <f t="shared" si="56"/>
        <v>140024</v>
      </c>
      <c r="H366">
        <v>14</v>
      </c>
      <c r="I366" t="s">
        <v>907</v>
      </c>
      <c r="J366" t="s">
        <v>908</v>
      </c>
      <c r="K366" t="s">
        <v>477</v>
      </c>
      <c r="M366" t="str">
        <f t="shared" si="57"/>
        <v>INSERT INTO s_tab_cols_m (table_col_id,table_id,col_name,col_desc,data_type) VALUES (140024,14,'max_amount','MAX_AMOUNT','N');</v>
      </c>
    </row>
    <row r="367" spans="4:13" x14ac:dyDescent="0.25">
      <c r="D367" t="str">
        <f t="shared" si="54"/>
        <v>public static final int C_GL_SCHEME__COL__MIN_PERIOD_MONTHS=    140025;</v>
      </c>
      <c r="E367" t="str">
        <f t="shared" si="55"/>
        <v>MIN_PERIOD_MONTHS</v>
      </c>
      <c r="F367">
        <v>25</v>
      </c>
      <c r="G367" t="str">
        <f t="shared" si="56"/>
        <v>140025</v>
      </c>
      <c r="H367">
        <v>14</v>
      </c>
      <c r="I367" t="s">
        <v>909</v>
      </c>
      <c r="J367" t="s">
        <v>910</v>
      </c>
      <c r="K367" t="s">
        <v>477</v>
      </c>
      <c r="M367" t="str">
        <f t="shared" si="57"/>
        <v>INSERT INTO s_tab_cols_m (table_col_id,table_id,col_name,col_desc,data_type) VALUES (140025,14,'min_period_months','MIN_PERIOD_MONTHS','N');</v>
      </c>
    </row>
    <row r="368" spans="4:13" x14ac:dyDescent="0.25">
      <c r="D368" t="str">
        <f t="shared" si="54"/>
        <v>public static final int C_GL_SCHEME__COL__MIN_PERIOD_DAYS=    140026;</v>
      </c>
      <c r="E368" t="str">
        <f t="shared" si="55"/>
        <v>MIN_PERIOD_DAYS</v>
      </c>
      <c r="F368">
        <v>26</v>
      </c>
      <c r="G368" t="str">
        <f t="shared" si="56"/>
        <v>140026</v>
      </c>
      <c r="H368">
        <v>14</v>
      </c>
      <c r="I368" t="s">
        <v>911</v>
      </c>
      <c r="J368" t="s">
        <v>912</v>
      </c>
      <c r="K368" t="s">
        <v>477</v>
      </c>
      <c r="M368" t="str">
        <f t="shared" si="57"/>
        <v>INSERT INTO s_tab_cols_m (table_col_id,table_id,col_name,col_desc,data_type) VALUES (140026,14,'min_period_days','MIN_PERIOD_DAYS','N');</v>
      </c>
    </row>
    <row r="369" spans="4:13" x14ac:dyDescent="0.25">
      <c r="D369" t="str">
        <f t="shared" si="54"/>
        <v>public static final int C_GL_SCHEME__COL__BEFORE_MATURITY_PERIOD_DAYS=    140027;</v>
      </c>
      <c r="E369" t="str">
        <f t="shared" si="55"/>
        <v>BEFORE_MATURITY_PERIOD_DAYS</v>
      </c>
      <c r="F369">
        <v>27</v>
      </c>
      <c r="G369" t="str">
        <f t="shared" si="56"/>
        <v>140027</v>
      </c>
      <c r="H369">
        <v>14</v>
      </c>
      <c r="I369" t="s">
        <v>913</v>
      </c>
      <c r="J369" t="s">
        <v>914</v>
      </c>
      <c r="K369" t="s">
        <v>477</v>
      </c>
      <c r="M369" t="str">
        <f t="shared" si="57"/>
        <v>INSERT INTO s_tab_cols_m (table_col_id,table_id,col_name,col_desc,data_type) VALUES (140027,14,'before_maturity_period_days','BEFORE_MATURITY_PERIOD_DAYS','N');</v>
      </c>
    </row>
    <row r="370" spans="4:13" x14ac:dyDescent="0.25">
      <c r="D370" t="str">
        <f t="shared" si="54"/>
        <v>public static final int C_GL_SCHEME__COL__IS_FIXED_INTEREST_DATES=    140028;</v>
      </c>
      <c r="E370" t="str">
        <f t="shared" si="55"/>
        <v>IS_FIXED_INTEREST_DATES</v>
      </c>
      <c r="F370">
        <v>28</v>
      </c>
      <c r="G370" t="str">
        <f t="shared" si="56"/>
        <v>140028</v>
      </c>
      <c r="H370">
        <v>14</v>
      </c>
      <c r="I370" t="s">
        <v>915</v>
      </c>
      <c r="J370" t="s">
        <v>916</v>
      </c>
      <c r="K370" t="s">
        <v>477</v>
      </c>
      <c r="M370" t="str">
        <f t="shared" si="57"/>
        <v>INSERT INTO s_tab_cols_m (table_col_id,table_id,col_name,col_desc,data_type) VALUES (140028,14,'is_fixed_interest_dates','IS_FIXED_INTEREST_DATES','N');</v>
      </c>
    </row>
    <row r="371" spans="4:13" x14ac:dyDescent="0.25">
      <c r="D371" t="str">
        <f t="shared" si="54"/>
        <v>public static final int C_GL_SCHEME__COL__IS_AUTO_RENEWAL_ALLOW=    140029;</v>
      </c>
      <c r="E371" t="str">
        <f t="shared" si="55"/>
        <v>IS_AUTO_RENEWAL_ALLOW</v>
      </c>
      <c r="F371">
        <v>29</v>
      </c>
      <c r="G371" t="str">
        <f t="shared" si="56"/>
        <v>140029</v>
      </c>
      <c r="H371">
        <v>14</v>
      </c>
      <c r="I371" t="s">
        <v>917</v>
      </c>
      <c r="J371" t="s">
        <v>918</v>
      </c>
      <c r="K371" t="s">
        <v>477</v>
      </c>
      <c r="M371" t="str">
        <f t="shared" si="57"/>
        <v>INSERT INTO s_tab_cols_m (table_col_id,table_id,col_name,col_desc,data_type) VALUES (140029,14,'is_auto_renewal_allow','IS_AUTO_RENEWAL_ALLOW','N');</v>
      </c>
    </row>
    <row r="372" spans="4:13" x14ac:dyDescent="0.25">
      <c r="D372" t="str">
        <f t="shared" si="54"/>
        <v>public static final int C_GL_SCHEME__COL__MAX_AUTO_RENEWALS=    140030;</v>
      </c>
      <c r="E372" t="str">
        <f t="shared" si="55"/>
        <v>MAX_AUTO_RENEWALS</v>
      </c>
      <c r="F372">
        <v>30</v>
      </c>
      <c r="G372" t="str">
        <f t="shared" si="56"/>
        <v>140030</v>
      </c>
      <c r="H372">
        <v>14</v>
      </c>
      <c r="I372" t="s">
        <v>919</v>
      </c>
      <c r="J372" t="s">
        <v>920</v>
      </c>
      <c r="K372" t="s">
        <v>477</v>
      </c>
      <c r="M372" t="str">
        <f t="shared" si="57"/>
        <v>INSERT INTO s_tab_cols_m (table_col_id,table_id,col_name,col_desc,data_type) VALUES (140030,14,'max_auto_renewals','MAX_AUTO_RENEWALS','N');</v>
      </c>
    </row>
    <row r="373" spans="4:13" x14ac:dyDescent="0.25">
      <c r="D373" t="str">
        <f t="shared" si="54"/>
        <v>public static final int C_GL_SCHEME__COL__IS_INTEREST_AT_MATURITY=    140031;</v>
      </c>
      <c r="E373" t="str">
        <f t="shared" si="55"/>
        <v>IS_INTEREST_AT_MATURITY</v>
      </c>
      <c r="F373">
        <v>31</v>
      </c>
      <c r="G373" t="str">
        <f t="shared" si="56"/>
        <v>140031</v>
      </c>
      <c r="H373">
        <v>14</v>
      </c>
      <c r="I373" t="s">
        <v>921</v>
      </c>
      <c r="J373" t="s">
        <v>922</v>
      </c>
      <c r="K373" t="s">
        <v>477</v>
      </c>
      <c r="M373" t="str">
        <f t="shared" si="57"/>
        <v>INSERT INTO s_tab_cols_m (table_col_id,table_id,col_name,col_desc,data_type) VALUES (140031,14,'is_interest_at_maturity','IS_INTEREST_AT_MATURITY','N');</v>
      </c>
    </row>
    <row r="374" spans="4:13" x14ac:dyDescent="0.25">
      <c r="D374" t="str">
        <f t="shared" si="54"/>
        <v>public static final int C_GL_SCHEME__COL__IS_INTEREST_ROUNDUP=    140032;</v>
      </c>
      <c r="E374" t="str">
        <f t="shared" si="55"/>
        <v>IS_INTEREST_ROUNDUP</v>
      </c>
      <c r="F374">
        <v>32</v>
      </c>
      <c r="G374" t="str">
        <f t="shared" si="56"/>
        <v>140032</v>
      </c>
      <c r="H374">
        <v>14</v>
      </c>
      <c r="I374" t="s">
        <v>923</v>
      </c>
      <c r="J374" t="s">
        <v>924</v>
      </c>
      <c r="K374" t="s">
        <v>477</v>
      </c>
      <c r="M374" t="str">
        <f t="shared" si="57"/>
        <v>INSERT INTO s_tab_cols_m (table_col_id,table_id,col_name,col_desc,data_type) VALUES (140032,14,'is_interest_roundup','IS_INTEREST_ROUNDUP','N');</v>
      </c>
    </row>
    <row r="375" spans="4:13" x14ac:dyDescent="0.25">
      <c r="D375" t="str">
        <f t="shared" ref="D375:D406" si="58">CONCATENATE("public static final int C_GL_SCHEME__COL__",E375,"=    ",G375,";")</f>
        <v>public static final int C_GL_SCHEME__COL__ROUND_TO_AMOUNT=    140033;</v>
      </c>
      <c r="E375" t="str">
        <f t="shared" ref="E375:E406" si="59">UPPER(I375)</f>
        <v>ROUND_TO_AMOUNT</v>
      </c>
      <c r="F375">
        <v>33</v>
      </c>
      <c r="G375" t="str">
        <f t="shared" ref="G375:G406" si="60">CONCATENATE(H375,REPT("0",4-LEN(F375)),F375)</f>
        <v>140033</v>
      </c>
      <c r="H375">
        <v>14</v>
      </c>
      <c r="I375" t="s">
        <v>925</v>
      </c>
      <c r="J375" t="s">
        <v>926</v>
      </c>
      <c r="K375" t="s">
        <v>477</v>
      </c>
      <c r="M375" t="str">
        <f t="shared" ref="M375:M406" si="61">CONCATENATE("INSERT INTO s_tab_cols_m (table_col_id,table_id,col_name,col_desc,data_type) VALUES (",G375&amp;","&amp;H375&amp;",'"&amp;I375&amp;"','"&amp;J375&amp;"','"&amp;K375&amp;"');")</f>
        <v>INSERT INTO s_tab_cols_m (table_col_id,table_id,col_name,col_desc,data_type) VALUES (140033,14,'round_to_amount','ROUND_TO_AMOUNT','N');</v>
      </c>
    </row>
    <row r="376" spans="4:13" x14ac:dyDescent="0.25">
      <c r="D376" t="str">
        <f t="shared" si="58"/>
        <v>public static final int C_GL_SCHEME__COL__NO_INTEREST_PERIOD_DAYS=    140034;</v>
      </c>
      <c r="E376" t="str">
        <f t="shared" si="59"/>
        <v>NO_INTEREST_PERIOD_DAYS</v>
      </c>
      <c r="F376">
        <v>34</v>
      </c>
      <c r="G376" t="str">
        <f t="shared" si="60"/>
        <v>140034</v>
      </c>
      <c r="H376">
        <v>14</v>
      </c>
      <c r="I376" t="s">
        <v>927</v>
      </c>
      <c r="J376" t="s">
        <v>928</v>
      </c>
      <c r="K376" t="s">
        <v>477</v>
      </c>
      <c r="M376" t="str">
        <f t="shared" si="61"/>
        <v>INSERT INTO s_tab_cols_m (table_col_id,table_id,col_name,col_desc,data_type) VALUES (140034,14,'no_interest_period_days','NO_INTEREST_PERIOD_DAYS','N');</v>
      </c>
    </row>
    <row r="377" spans="4:13" x14ac:dyDescent="0.25">
      <c r="D377" t="str">
        <f t="shared" si="58"/>
        <v>public static final int C_GL_SCHEME__COL__MIN_INTEREST=    140035;</v>
      </c>
      <c r="E377" t="str">
        <f t="shared" si="59"/>
        <v>MIN_INTEREST</v>
      </c>
      <c r="F377">
        <v>35</v>
      </c>
      <c r="G377" t="str">
        <f t="shared" si="60"/>
        <v>140035</v>
      </c>
      <c r="H377">
        <v>14</v>
      </c>
      <c r="I377" t="s">
        <v>929</v>
      </c>
      <c r="J377" t="s">
        <v>930</v>
      </c>
      <c r="K377" t="s">
        <v>477</v>
      </c>
      <c r="M377" t="str">
        <f t="shared" si="61"/>
        <v>INSERT INTO s_tab_cols_m (table_col_id,table_id,col_name,col_desc,data_type) VALUES (140035,14,'min_interest','MIN_INTEREST','N');</v>
      </c>
    </row>
    <row r="378" spans="4:13" x14ac:dyDescent="0.25">
      <c r="D378" t="str">
        <f t="shared" si="58"/>
        <v>public static final int C_GL_SCHEME__COL__COMP_FREQ_MONTHS=    140036;</v>
      </c>
      <c r="E378" t="str">
        <f t="shared" si="59"/>
        <v>COMP_FREQ_MONTHS</v>
      </c>
      <c r="F378">
        <v>36</v>
      </c>
      <c r="G378" t="str">
        <f t="shared" si="60"/>
        <v>140036</v>
      </c>
      <c r="H378">
        <v>14</v>
      </c>
      <c r="I378" t="s">
        <v>931</v>
      </c>
      <c r="J378" t="s">
        <v>932</v>
      </c>
      <c r="K378" t="s">
        <v>477</v>
      </c>
      <c r="M378" t="str">
        <f t="shared" si="61"/>
        <v>INSERT INTO s_tab_cols_m (table_col_id,table_id,col_name,col_desc,data_type) VALUES (140036,14,'comp_freq_months','COMP_FREQ_MONTHS','N');</v>
      </c>
    </row>
    <row r="379" spans="4:13" x14ac:dyDescent="0.25">
      <c r="D379" t="str">
        <f t="shared" si="58"/>
        <v>public static final int C_GL_SCHEME__COL__MP_FROM_DAY=    140037;</v>
      </c>
      <c r="E379" t="str">
        <f t="shared" si="59"/>
        <v>MP_FROM_DAY</v>
      </c>
      <c r="F379">
        <v>37</v>
      </c>
      <c r="G379" t="str">
        <f t="shared" si="60"/>
        <v>140037</v>
      </c>
      <c r="H379">
        <v>14</v>
      </c>
      <c r="I379" t="s">
        <v>933</v>
      </c>
      <c r="J379" t="s">
        <v>934</v>
      </c>
      <c r="K379" t="s">
        <v>477</v>
      </c>
      <c r="M379" t="str">
        <f t="shared" si="61"/>
        <v>INSERT INTO s_tab_cols_m (table_col_id,table_id,col_name,col_desc,data_type) VALUES (140037,14,'mp_from_day','MP_FROM_DAY','N');</v>
      </c>
    </row>
    <row r="380" spans="4:13" x14ac:dyDescent="0.25">
      <c r="D380" t="str">
        <f t="shared" si="58"/>
        <v>public static final int C_GL_SCHEME__COL__MP_TO_DAY=    140038;</v>
      </c>
      <c r="E380" t="str">
        <f t="shared" si="59"/>
        <v>MP_TO_DAY</v>
      </c>
      <c r="F380">
        <v>38</v>
      </c>
      <c r="G380" t="str">
        <f t="shared" si="60"/>
        <v>140038</v>
      </c>
      <c r="H380">
        <v>14</v>
      </c>
      <c r="I380" t="s">
        <v>935</v>
      </c>
      <c r="J380" t="s">
        <v>936</v>
      </c>
      <c r="K380" t="s">
        <v>477</v>
      </c>
      <c r="M380" t="str">
        <f t="shared" si="61"/>
        <v>INSERT INTO s_tab_cols_m (table_col_id,table_id,col_name,col_desc,data_type) VALUES (140038,14,'mp_to_day','MP_TO_DAY','N');</v>
      </c>
    </row>
    <row r="381" spans="4:13" x14ac:dyDescent="0.25">
      <c r="D381" t="str">
        <f t="shared" si="58"/>
        <v>public static final int C_GL_SCHEME__COL__IS_ALLOW_INT_LATEOP=    140039;</v>
      </c>
      <c r="E381" t="str">
        <f t="shared" si="59"/>
        <v>IS_ALLOW_INT_LATEOP</v>
      </c>
      <c r="F381">
        <v>39</v>
      </c>
      <c r="G381" t="str">
        <f t="shared" si="60"/>
        <v>140039</v>
      </c>
      <c r="H381">
        <v>14</v>
      </c>
      <c r="I381" t="s">
        <v>937</v>
      </c>
      <c r="J381" t="s">
        <v>938</v>
      </c>
      <c r="K381" t="s">
        <v>477</v>
      </c>
      <c r="M381" t="str">
        <f t="shared" si="61"/>
        <v>INSERT INTO s_tab_cols_m (table_col_id,table_id,col_name,col_desc,data_type) VALUES (140039,14,'is_allow_int_lateop','IS_ALLOW_INT_LATEOP','N');</v>
      </c>
    </row>
    <row r="382" spans="4:13" x14ac:dyDescent="0.25">
      <c r="D382" t="str">
        <f t="shared" si="58"/>
        <v>public static final int C_GL_SCHEME__COL__TD_PERIOD_TYPE=    140040;</v>
      </c>
      <c r="E382" t="str">
        <f t="shared" si="59"/>
        <v>TD_PERIOD_TYPE</v>
      </c>
      <c r="F382">
        <v>40</v>
      </c>
      <c r="G382" t="str">
        <f t="shared" si="60"/>
        <v>140040</v>
      </c>
      <c r="H382">
        <v>14</v>
      </c>
      <c r="I382" t="s">
        <v>939</v>
      </c>
      <c r="J382" t="s">
        <v>940</v>
      </c>
      <c r="K382" t="s">
        <v>478</v>
      </c>
      <c r="M382" t="str">
        <f t="shared" si="61"/>
        <v>INSERT INTO s_tab_cols_m (table_col_id,table_id,col_name,col_desc,data_type) VALUES (140040,14,'td_period_type','TD_PERIOD_TYPE','C');</v>
      </c>
    </row>
    <row r="383" spans="4:13" x14ac:dyDescent="0.25">
      <c r="D383" t="str">
        <f t="shared" si="58"/>
        <v>public static final int C_GL_SCHEME__COL__NEW_ACCT_PERIOD_DAYS=    140041;</v>
      </c>
      <c r="E383" t="str">
        <f t="shared" si="59"/>
        <v>NEW_ACCT_PERIOD_DAYS</v>
      </c>
      <c r="F383">
        <v>41</v>
      </c>
      <c r="G383" t="str">
        <f t="shared" si="60"/>
        <v>140041</v>
      </c>
      <c r="H383">
        <v>14</v>
      </c>
      <c r="I383" t="s">
        <v>941</v>
      </c>
      <c r="J383" t="s">
        <v>942</v>
      </c>
      <c r="K383" t="s">
        <v>477</v>
      </c>
      <c r="M383" t="str">
        <f t="shared" si="61"/>
        <v>INSERT INTO s_tab_cols_m (table_col_id,table_id,col_name,col_desc,data_type) VALUES (140041,14,'new_acct_period_days','NEW_ACCT_PERIOD_DAYS','N');</v>
      </c>
    </row>
    <row r="384" spans="4:13" x14ac:dyDescent="0.25">
      <c r="D384" t="str">
        <f t="shared" si="58"/>
        <v>public static final int C_GL_SCHEME__COL__INOPER_ACCT_PERIOD_MONTHS=    140042;</v>
      </c>
      <c r="E384" t="str">
        <f t="shared" si="59"/>
        <v>INOPER_ACCT_PERIOD_MONTHS</v>
      </c>
      <c r="F384">
        <v>42</v>
      </c>
      <c r="G384" t="str">
        <f t="shared" si="60"/>
        <v>140042</v>
      </c>
      <c r="H384">
        <v>14</v>
      </c>
      <c r="I384" t="s">
        <v>943</v>
      </c>
      <c r="J384" t="s">
        <v>944</v>
      </c>
      <c r="K384" t="s">
        <v>477</v>
      </c>
      <c r="M384" t="str">
        <f t="shared" si="61"/>
        <v>INSERT INTO s_tab_cols_m (table_col_id,table_id,col_name,col_desc,data_type) VALUES (140042,14,'inoper_acct_period_months','INOPER_ACCT_PERIOD_MONTHS','N');</v>
      </c>
    </row>
    <row r="385" spans="4:13" x14ac:dyDescent="0.25">
      <c r="D385" t="str">
        <f t="shared" si="58"/>
        <v>public static final int C_GL_SCHEME__COL__DORMANT_ACCT_PERIOD_MONTHS=    140043;</v>
      </c>
      <c r="E385" t="str">
        <f t="shared" si="59"/>
        <v>DORMANT_ACCT_PERIOD_MONTHS</v>
      </c>
      <c r="F385">
        <v>43</v>
      </c>
      <c r="G385" t="str">
        <f t="shared" si="60"/>
        <v>140043</v>
      </c>
      <c r="H385">
        <v>14</v>
      </c>
      <c r="I385" t="s">
        <v>945</v>
      </c>
      <c r="J385" t="s">
        <v>946</v>
      </c>
      <c r="K385" t="s">
        <v>477</v>
      </c>
      <c r="M385" t="str">
        <f t="shared" si="61"/>
        <v>INSERT INTO s_tab_cols_m (table_col_id,table_id,col_name,col_desc,data_type) VALUES (140043,14,'dormant_acct_period_months','DORMANT_ACCT_PERIOD_MONTHS','N');</v>
      </c>
    </row>
    <row r="386" spans="4:13" x14ac:dyDescent="0.25">
      <c r="D386" t="str">
        <f t="shared" si="58"/>
        <v>public static final int C_GL_SCHEME__COL__CLOSE_ACCT_PERIOD_MONTHS=    140044;</v>
      </c>
      <c r="E386" t="str">
        <f t="shared" si="59"/>
        <v>CLOSE_ACCT_PERIOD_MONTHS</v>
      </c>
      <c r="F386">
        <v>44</v>
      </c>
      <c r="G386" t="str">
        <f t="shared" si="60"/>
        <v>140044</v>
      </c>
      <c r="H386">
        <v>14</v>
      </c>
      <c r="I386" t="s">
        <v>947</v>
      </c>
      <c r="J386" t="s">
        <v>948</v>
      </c>
      <c r="K386" t="s">
        <v>477</v>
      </c>
      <c r="M386" t="str">
        <f t="shared" si="61"/>
        <v>INSERT INTO s_tab_cols_m (table_col_id,table_id,col_name,col_desc,data_type) VALUES (140044,14,'close_acct_period_months','CLOSE_ACCT_PERIOD_MONTHS','N');</v>
      </c>
    </row>
    <row r="387" spans="4:13" x14ac:dyDescent="0.25">
      <c r="D387" t="str">
        <f t="shared" si="58"/>
        <v>public static final int C_GL_SCHEME__COL__IS_PENAL_INTEREST=    140045;</v>
      </c>
      <c r="E387" t="str">
        <f t="shared" si="59"/>
        <v>IS_PENAL_INTEREST</v>
      </c>
      <c r="F387">
        <v>45</v>
      </c>
      <c r="G387" t="str">
        <f t="shared" si="60"/>
        <v>140045</v>
      </c>
      <c r="H387">
        <v>14</v>
      </c>
      <c r="I387" t="s">
        <v>949</v>
      </c>
      <c r="J387" t="s">
        <v>950</v>
      </c>
      <c r="K387" t="s">
        <v>477</v>
      </c>
      <c r="M387" t="str">
        <f t="shared" si="61"/>
        <v>INSERT INTO s_tab_cols_m (table_col_id,table_id,col_name,col_desc,data_type) VALUES (140045,14,'is_penal_interest','IS_PENAL_INTEREST','N');</v>
      </c>
    </row>
    <row r="388" spans="4:13" x14ac:dyDescent="0.25">
      <c r="D388" t="str">
        <f t="shared" si="58"/>
        <v>public static final int C_GL_SCHEME__COL__NPA_INTEREST_RATE=    140046;</v>
      </c>
      <c r="E388" t="str">
        <f t="shared" si="59"/>
        <v>NPA_INTEREST_RATE</v>
      </c>
      <c r="F388">
        <v>46</v>
      </c>
      <c r="G388" t="str">
        <f t="shared" si="60"/>
        <v>140046</v>
      </c>
      <c r="H388">
        <v>14</v>
      </c>
      <c r="I388" t="s">
        <v>951</v>
      </c>
      <c r="J388" t="s">
        <v>952</v>
      </c>
      <c r="K388" t="s">
        <v>477</v>
      </c>
      <c r="M388" t="str">
        <f t="shared" si="61"/>
        <v>INSERT INTO s_tab_cols_m (table_col_id,table_id,col_name,col_desc,data_type) VALUES (140046,14,'npa_interest_rate','NPA_INTEREST_RATE','N');</v>
      </c>
    </row>
    <row r="389" spans="4:13" x14ac:dyDescent="0.25">
      <c r="D389" t="str">
        <f t="shared" si="58"/>
        <v>public static final int C_GL_SCHEME__COL__PRE_MATURE_INTEREST_TYPE=    140047;</v>
      </c>
      <c r="E389" t="str">
        <f t="shared" si="59"/>
        <v>PRE_MATURE_INTEREST_TYPE</v>
      </c>
      <c r="F389">
        <v>47</v>
      </c>
      <c r="G389" t="str">
        <f t="shared" si="60"/>
        <v>140047</v>
      </c>
      <c r="H389">
        <v>14</v>
      </c>
      <c r="I389" t="s">
        <v>953</v>
      </c>
      <c r="J389" t="s">
        <v>954</v>
      </c>
      <c r="K389" t="s">
        <v>478</v>
      </c>
      <c r="M389" t="str">
        <f t="shared" si="61"/>
        <v>INSERT INTO s_tab_cols_m (table_col_id,table_id,col_name,col_desc,data_type) VALUES (140047,14,'pre_mature_interest_type','PRE_MATURE_INTEREST_TYPE','C');</v>
      </c>
    </row>
    <row r="390" spans="4:13" x14ac:dyDescent="0.25">
      <c r="D390" t="str">
        <f t="shared" si="58"/>
        <v>public static final int C_GL_SCHEME__COL__IS_SURETY=    140048;</v>
      </c>
      <c r="E390" t="str">
        <f t="shared" si="59"/>
        <v>IS_SURETY</v>
      </c>
      <c r="F390">
        <v>48</v>
      </c>
      <c r="G390" t="str">
        <f t="shared" si="60"/>
        <v>140048</v>
      </c>
      <c r="H390">
        <v>14</v>
      </c>
      <c r="I390" t="s">
        <v>955</v>
      </c>
      <c r="J390" t="s">
        <v>956</v>
      </c>
      <c r="K390" t="s">
        <v>477</v>
      </c>
      <c r="M390" t="str">
        <f t="shared" si="61"/>
        <v>INSERT INTO s_tab_cols_m (table_col_id,table_id,col_name,col_desc,data_type) VALUES (140048,14,'is_surety','IS_SURETY','N');</v>
      </c>
    </row>
    <row r="391" spans="4:13" x14ac:dyDescent="0.25">
      <c r="D391" t="str">
        <f t="shared" si="58"/>
        <v>public static final int C_GL_SCHEME__COL__MIN_NO_SURETIES=    140049;</v>
      </c>
      <c r="E391" t="str">
        <f t="shared" si="59"/>
        <v>MIN_NO_SURETIES</v>
      </c>
      <c r="F391">
        <v>49</v>
      </c>
      <c r="G391" t="str">
        <f t="shared" si="60"/>
        <v>140049</v>
      </c>
      <c r="H391">
        <v>14</v>
      </c>
      <c r="I391" t="s">
        <v>957</v>
      </c>
      <c r="J391" t="s">
        <v>958</v>
      </c>
      <c r="K391" t="s">
        <v>477</v>
      </c>
      <c r="M391" t="str">
        <f t="shared" si="61"/>
        <v>INSERT INTO s_tab_cols_m (table_col_id,table_id,col_name,col_desc,data_type) VALUES (140049,14,'min_no_sureties','MIN_NO_SURETIES','N');</v>
      </c>
    </row>
    <row r="392" spans="4:13" x14ac:dyDescent="0.25">
      <c r="D392" t="str">
        <f t="shared" si="58"/>
        <v>public static final int C_GL_SCHEME__COL__MAX_NO_SURETIES=    140050;</v>
      </c>
      <c r="E392" t="str">
        <f t="shared" si="59"/>
        <v>MAX_NO_SURETIES</v>
      </c>
      <c r="F392">
        <v>50</v>
      </c>
      <c r="G392" t="str">
        <f t="shared" si="60"/>
        <v>140050</v>
      </c>
      <c r="H392">
        <v>14</v>
      </c>
      <c r="I392" t="s">
        <v>959</v>
      </c>
      <c r="J392" t="s">
        <v>960</v>
      </c>
      <c r="K392" t="s">
        <v>477</v>
      </c>
      <c r="M392" t="str">
        <f t="shared" si="61"/>
        <v>INSERT INTO s_tab_cols_m (table_col_id,table_id,col_name,col_desc,data_type) VALUES (140050,14,'max_no_sureties','MAX_NO_SURETIES','N');</v>
      </c>
    </row>
    <row r="393" spans="4:13" x14ac:dyDescent="0.25">
      <c r="D393" t="str">
        <f t="shared" si="58"/>
        <v>public static final int C_GL_SCHEME__COL__LIMIT_RENEW_PERIOD_MONTHS=    140051;</v>
      </c>
      <c r="E393" t="str">
        <f t="shared" si="59"/>
        <v>LIMIT_RENEW_PERIOD_MONTHS</v>
      </c>
      <c r="F393">
        <v>51</v>
      </c>
      <c r="G393" t="str">
        <f t="shared" si="60"/>
        <v>140051</v>
      </c>
      <c r="H393">
        <v>14</v>
      </c>
      <c r="I393" t="s">
        <v>961</v>
      </c>
      <c r="J393" t="s">
        <v>962</v>
      </c>
      <c r="K393" t="s">
        <v>477</v>
      </c>
      <c r="M393" t="str">
        <f t="shared" si="61"/>
        <v>INSERT INTO s_tab_cols_m (table_col_id,table_id,col_name,col_desc,data_type) VALUES (140051,14,'limit_renew_period_months','LIMIT_RENEW_PERIOD_MONTHS','N');</v>
      </c>
    </row>
    <row r="394" spans="4:13" x14ac:dyDescent="0.25">
      <c r="D394" t="str">
        <f t="shared" si="58"/>
        <v>public static final int C_GL_SCHEME__COL__IS_ACCUMALATE_PROV_INT=    140052;</v>
      </c>
      <c r="E394" t="str">
        <f t="shared" si="59"/>
        <v>IS_ACCUMALATE_PROV_INT</v>
      </c>
      <c r="F394">
        <v>52</v>
      </c>
      <c r="G394" t="str">
        <f t="shared" si="60"/>
        <v>140052</v>
      </c>
      <c r="H394">
        <v>14</v>
      </c>
      <c r="I394" t="s">
        <v>963</v>
      </c>
      <c r="J394" t="s">
        <v>964</v>
      </c>
      <c r="K394" t="s">
        <v>477</v>
      </c>
      <c r="M394" t="str">
        <f t="shared" si="61"/>
        <v>INSERT INTO s_tab_cols_m (table_col_id,table_id,col_name,col_desc,data_type) VALUES (140052,14,'is_accumalate_prov_int','IS_ACCUMALATE_PROV_INT','N');</v>
      </c>
    </row>
    <row r="395" spans="4:13" x14ac:dyDescent="0.25">
      <c r="D395" t="str">
        <f t="shared" si="58"/>
        <v>public static final int C_GL_SCHEME__COL__OVERDUEAFTER_PERIOD_MONTHS=    140053;</v>
      </c>
      <c r="E395" t="str">
        <f t="shared" si="59"/>
        <v>OVERDUEAFTER_PERIOD_MONTHS</v>
      </c>
      <c r="F395">
        <v>53</v>
      </c>
      <c r="G395" t="str">
        <f t="shared" si="60"/>
        <v>140053</v>
      </c>
      <c r="H395">
        <v>14</v>
      </c>
      <c r="I395" t="s">
        <v>965</v>
      </c>
      <c r="J395" t="s">
        <v>966</v>
      </c>
      <c r="K395" t="s">
        <v>477</v>
      </c>
      <c r="M395" t="str">
        <f t="shared" si="61"/>
        <v>INSERT INTO s_tab_cols_m (table_col_id,table_id,col_name,col_desc,data_type) VALUES (140053,14,'overdueafter_period_months','OVERDUEAFTER_PERIOD_MONTHS','N');</v>
      </c>
    </row>
    <row r="396" spans="4:13" x14ac:dyDescent="0.25">
      <c r="D396" t="str">
        <f t="shared" si="58"/>
        <v>public static final int C_GL_SCHEME__COL__DLOAN_ADDL_INT_RATE=    140054;</v>
      </c>
      <c r="E396" t="str">
        <f t="shared" si="59"/>
        <v>DLOAN_ADDL_INT_RATE</v>
      </c>
      <c r="F396">
        <v>54</v>
      </c>
      <c r="G396" t="str">
        <f t="shared" si="60"/>
        <v>140054</v>
      </c>
      <c r="H396">
        <v>14</v>
      </c>
      <c r="I396" t="s">
        <v>967</v>
      </c>
      <c r="J396" t="s">
        <v>968</v>
      </c>
      <c r="K396" t="s">
        <v>477</v>
      </c>
      <c r="M396" t="str">
        <f t="shared" si="61"/>
        <v>INSERT INTO s_tab_cols_m (table_col_id,table_id,col_name,col_desc,data_type) VALUES (140054,14,'dloan_addl_int_rate','DLOAN_ADDL_INT_RATE','N');</v>
      </c>
    </row>
    <row r="397" spans="4:13" x14ac:dyDescent="0.25">
      <c r="D397" t="str">
        <f t="shared" si="58"/>
        <v>public static final int C_GL_SCHEME__COL__IS_NPA_PENAL=    140055;</v>
      </c>
      <c r="E397" t="str">
        <f t="shared" si="59"/>
        <v>IS_NPA_PENAL</v>
      </c>
      <c r="F397">
        <v>55</v>
      </c>
      <c r="G397" t="str">
        <f t="shared" si="60"/>
        <v>140055</v>
      </c>
      <c r="H397">
        <v>14</v>
      </c>
      <c r="I397" t="s">
        <v>969</v>
      </c>
      <c r="J397" t="s">
        <v>970</v>
      </c>
      <c r="K397" t="s">
        <v>477</v>
      </c>
      <c r="M397" t="str">
        <f t="shared" si="61"/>
        <v>INSERT INTO s_tab_cols_m (table_col_id,table_id,col_name,col_desc,data_type) VALUES (140055,14,'is_npa_penal','IS_NPA_PENAL','N');</v>
      </c>
    </row>
    <row r="398" spans="4:13" x14ac:dyDescent="0.25">
      <c r="D398" t="str">
        <f t="shared" si="58"/>
        <v>public static final int C_GL_SCHEME__COL__NPA_PENAL_RATE=    140056;</v>
      </c>
      <c r="E398" t="str">
        <f t="shared" si="59"/>
        <v>NPA_PENAL_RATE</v>
      </c>
      <c r="F398">
        <v>56</v>
      </c>
      <c r="G398" t="str">
        <f t="shared" si="60"/>
        <v>140056</v>
      </c>
      <c r="H398">
        <v>14</v>
      </c>
      <c r="I398" t="s">
        <v>971</v>
      </c>
      <c r="J398" t="s">
        <v>972</v>
      </c>
      <c r="K398" t="s">
        <v>477</v>
      </c>
      <c r="M398" t="str">
        <f t="shared" si="61"/>
        <v>INSERT INTO s_tab_cols_m (table_col_id,table_id,col_name,col_desc,data_type) VALUES (140056,14,'npa_penal_rate','NPA_PENAL_RATE','N');</v>
      </c>
    </row>
    <row r="399" spans="4:13" x14ac:dyDescent="0.25">
      <c r="D399" t="str">
        <f t="shared" si="58"/>
        <v>public static final int C_GL_SCHEME__COL__IS_SEPARATE_INTEREST_BAL=    140057;</v>
      </c>
      <c r="E399" t="str">
        <f t="shared" si="59"/>
        <v>IS_SEPARATE_INTEREST_BAL</v>
      </c>
      <c r="F399">
        <v>57</v>
      </c>
      <c r="G399" t="str">
        <f t="shared" si="60"/>
        <v>140057</v>
      </c>
      <c r="H399">
        <v>14</v>
      </c>
      <c r="I399" t="s">
        <v>973</v>
      </c>
      <c r="J399" t="s">
        <v>974</v>
      </c>
      <c r="K399" t="s">
        <v>477</v>
      </c>
      <c r="M399" t="str">
        <f t="shared" si="61"/>
        <v>INSERT INTO s_tab_cols_m (table_col_id,table_id,col_name,col_desc,data_type) VALUES (140057,14,'is_separate_interest_bal','IS_SEPARATE_INTEREST_BAL','N');</v>
      </c>
    </row>
    <row r="400" spans="4:13" x14ac:dyDescent="0.25">
      <c r="D400" t="str">
        <f t="shared" si="58"/>
        <v>public static final int C_GL_SCHEME__COL__INTEREST_PERCENT=    140058;</v>
      </c>
      <c r="E400" t="str">
        <f t="shared" si="59"/>
        <v>INTEREST_PERCENT</v>
      </c>
      <c r="F400">
        <v>58</v>
      </c>
      <c r="G400" t="str">
        <f t="shared" si="60"/>
        <v>140058</v>
      </c>
      <c r="H400">
        <v>14</v>
      </c>
      <c r="I400" t="s">
        <v>975</v>
      </c>
      <c r="J400" t="s">
        <v>976</v>
      </c>
      <c r="K400" t="s">
        <v>477</v>
      </c>
      <c r="M400" t="str">
        <f t="shared" si="61"/>
        <v>INSERT INTO s_tab_cols_m (table_col_id,table_id,col_name,col_desc,data_type) VALUES (140058,14,'interest_percent','INTEREST_PERCENT','N');</v>
      </c>
    </row>
    <row r="401" spans="4:13" x14ac:dyDescent="0.25">
      <c r="D401" t="str">
        <f t="shared" si="58"/>
        <v>public static final int C_GL_SCHEME__COL__LIMIT_TYPE_CODE=    140059;</v>
      </c>
      <c r="E401" t="str">
        <f t="shared" si="59"/>
        <v>LIMIT_TYPE_CODE</v>
      </c>
      <c r="F401">
        <v>59</v>
      </c>
      <c r="G401" t="str">
        <f t="shared" si="60"/>
        <v>140059</v>
      </c>
      <c r="H401">
        <v>14</v>
      </c>
      <c r="I401" t="s">
        <v>977</v>
      </c>
      <c r="J401" t="s">
        <v>978</v>
      </c>
      <c r="K401" t="s">
        <v>478</v>
      </c>
      <c r="M401" t="str">
        <f t="shared" si="61"/>
        <v>INSERT INTO s_tab_cols_m (table_col_id,table_id,col_name,col_desc,data_type) VALUES (140059,14,'limit_type_code','LIMIT_TYPE_CODE','C');</v>
      </c>
    </row>
    <row r="402" spans="4:13" x14ac:dyDescent="0.25">
      <c r="D402" t="str">
        <f t="shared" si="58"/>
        <v>public static final int C_GL_SCHEME__COL__LIMIT_RENEW_PERIOD_DAYS=    140060;</v>
      </c>
      <c r="E402" t="str">
        <f t="shared" si="59"/>
        <v>LIMIT_RENEW_PERIOD_DAYS</v>
      </c>
      <c r="F402">
        <v>60</v>
      </c>
      <c r="G402" t="str">
        <f t="shared" si="60"/>
        <v>140060</v>
      </c>
      <c r="H402">
        <v>14</v>
      </c>
      <c r="I402" t="s">
        <v>979</v>
      </c>
      <c r="J402" t="s">
        <v>980</v>
      </c>
      <c r="K402" t="s">
        <v>477</v>
      </c>
      <c r="M402" t="str">
        <f t="shared" si="61"/>
        <v>INSERT INTO s_tab_cols_m (table_col_id,table_id,col_name,col_desc,data_type) VALUES (140060,14,'limit_renew_period_days','LIMIT_RENEW_PERIOD_DAYS','N');</v>
      </c>
    </row>
    <row r="403" spans="4:13" x14ac:dyDescent="0.25">
      <c r="D403" t="str">
        <f t="shared" si="58"/>
        <v>public static final int C_GL_SCHEME__COL__IS_INTEREST_AFTER_MATURITY=    140061;</v>
      </c>
      <c r="E403" t="str">
        <f t="shared" si="59"/>
        <v>IS_INTEREST_AFTER_MATURITY</v>
      </c>
      <c r="F403">
        <v>61</v>
      </c>
      <c r="G403" t="str">
        <f t="shared" si="60"/>
        <v>140061</v>
      </c>
      <c r="H403">
        <v>14</v>
      </c>
      <c r="I403" t="s">
        <v>981</v>
      </c>
      <c r="J403" t="s">
        <v>982</v>
      </c>
      <c r="K403" t="s">
        <v>477</v>
      </c>
      <c r="M403" t="str">
        <f t="shared" si="61"/>
        <v>INSERT INTO s_tab_cols_m (table_col_id,table_id,col_name,col_desc,data_type) VALUES (140061,14,'is_interest_after_maturity','IS_INTEREST_AFTER_MATURITY','N');</v>
      </c>
    </row>
    <row r="404" spans="4:13" x14ac:dyDescent="0.25">
      <c r="D404" t="str">
        <f t="shared" si="58"/>
        <v>public static final int C_GL_SCHEME__COL__IS_PRE_MATURITY_ALLOW=    140062;</v>
      </c>
      <c r="E404" t="str">
        <f t="shared" si="59"/>
        <v>IS_PRE_MATURITY_ALLOW</v>
      </c>
      <c r="F404">
        <v>62</v>
      </c>
      <c r="G404" t="str">
        <f t="shared" si="60"/>
        <v>140062</v>
      </c>
      <c r="H404">
        <v>14</v>
      </c>
      <c r="I404" t="s">
        <v>983</v>
      </c>
      <c r="J404" t="s">
        <v>984</v>
      </c>
      <c r="K404" t="s">
        <v>477</v>
      </c>
      <c r="M404" t="str">
        <f t="shared" si="61"/>
        <v>INSERT INTO s_tab_cols_m (table_col_id,table_id,col_name,col_desc,data_type) VALUES (140062,14,'is_pre_maturity_allow','IS_PRE_MATURITY_ALLOW','N');</v>
      </c>
    </row>
    <row r="405" spans="4:13" x14ac:dyDescent="0.25">
      <c r="D405" t="str">
        <f t="shared" si="58"/>
        <v>public static final int C_GL_SCHEME__COL__TD_RENEWAL_MIN_DAYS=    140063;</v>
      </c>
      <c r="E405" t="str">
        <f t="shared" si="59"/>
        <v>TD_RENEWAL_MIN_DAYS</v>
      </c>
      <c r="F405">
        <v>63</v>
      </c>
      <c r="G405" t="str">
        <f t="shared" si="60"/>
        <v>140063</v>
      </c>
      <c r="H405">
        <v>14</v>
      </c>
      <c r="I405" t="s">
        <v>985</v>
      </c>
      <c r="J405" t="s">
        <v>986</v>
      </c>
      <c r="K405" t="s">
        <v>477</v>
      </c>
      <c r="M405" t="str">
        <f t="shared" si="61"/>
        <v>INSERT INTO s_tab_cols_m (table_col_id,table_id,col_name,col_desc,data_type) VALUES (140063,14,'td_renewal_min_days','TD_RENEWAL_MIN_DAYS','N');</v>
      </c>
    </row>
    <row r="406" spans="4:13" x14ac:dyDescent="0.25">
      <c r="D406" t="str">
        <f t="shared" si="58"/>
        <v>public static final int C_GL_SCHEME__COL__IS_DEP_AFTER_MAT_DISCRATE=    140064;</v>
      </c>
      <c r="E406" t="str">
        <f t="shared" si="59"/>
        <v>IS_DEP_AFTER_MAT_DISCRATE</v>
      </c>
      <c r="F406">
        <v>64</v>
      </c>
      <c r="G406" t="str">
        <f t="shared" si="60"/>
        <v>140064</v>
      </c>
      <c r="H406">
        <v>14</v>
      </c>
      <c r="I406" t="s">
        <v>987</v>
      </c>
      <c r="J406" t="s">
        <v>988</v>
      </c>
      <c r="K406" t="s">
        <v>477</v>
      </c>
      <c r="M406" t="str">
        <f t="shared" si="61"/>
        <v>INSERT INTO s_tab_cols_m (table_col_id,table_id,col_name,col_desc,data_type) VALUES (140064,14,'is_dep_after_mat_discrate','IS_DEP_AFTER_MAT_DISCRATE','N');</v>
      </c>
    </row>
    <row r="407" spans="4:13" x14ac:dyDescent="0.25">
      <c r="D407" t="str">
        <f t="shared" ref="D407:D439" si="62">CONCATENATE("public static final int C_GL_SCHEME__COL__",E407,"=    ",G407,";")</f>
        <v>public static final int C_GL_SCHEME__COL__DEP_AFTER_MAT_PERIOD_TYPE=    140065;</v>
      </c>
      <c r="E407" t="str">
        <f t="shared" ref="E407:E439" si="63">UPPER(I407)</f>
        <v>DEP_AFTER_MAT_PERIOD_TYPE</v>
      </c>
      <c r="F407">
        <v>65</v>
      </c>
      <c r="G407" t="str">
        <f t="shared" ref="G407:G439" si="64">CONCATENATE(H407,REPT("0",4-LEN(F407)),F407)</f>
        <v>140065</v>
      </c>
      <c r="H407">
        <v>14</v>
      </c>
      <c r="I407" t="s">
        <v>989</v>
      </c>
      <c r="J407" t="s">
        <v>990</v>
      </c>
      <c r="K407" t="s">
        <v>478</v>
      </c>
      <c r="M407" t="str">
        <f t="shared" ref="M407:M439" si="65">CONCATENATE("INSERT INTO s_tab_cols_m (table_col_id,table_id,col_name,col_desc,data_type) VALUES (",G407&amp;","&amp;H407&amp;",'"&amp;I407&amp;"','"&amp;J407&amp;"','"&amp;K407&amp;"');")</f>
        <v>INSERT INTO s_tab_cols_m (table_col_id,table_id,col_name,col_desc,data_type) VALUES (140065,14,'dep_after_mat_period_type','DEP_AFTER_MAT_PERIOD_TYPE','C');</v>
      </c>
    </row>
    <row r="408" spans="4:13" x14ac:dyDescent="0.25">
      <c r="D408" t="str">
        <f t="shared" si="62"/>
        <v>public static final int C_GL_SCHEME__COL__CR_BY=    140066;</v>
      </c>
      <c r="E408" t="str">
        <f t="shared" si="63"/>
        <v>CR_BY</v>
      </c>
      <c r="F408">
        <v>66</v>
      </c>
      <c r="G408" t="str">
        <f t="shared" si="64"/>
        <v>140066</v>
      </c>
      <c r="H408">
        <v>14</v>
      </c>
      <c r="I408" t="s">
        <v>547</v>
      </c>
      <c r="J408" t="s">
        <v>548</v>
      </c>
      <c r="K408" t="s">
        <v>477</v>
      </c>
      <c r="M408" t="str">
        <f t="shared" si="65"/>
        <v>INSERT INTO s_tab_cols_m (table_col_id,table_id,col_name,col_desc,data_type) VALUES (140066,14,'cr_by','CR_BY','N');</v>
      </c>
    </row>
    <row r="409" spans="4:13" x14ac:dyDescent="0.25">
      <c r="D409" t="str">
        <f t="shared" si="62"/>
        <v>public static final int C_GL_SCHEME__COL__CR_DT=    140067;</v>
      </c>
      <c r="E409" t="str">
        <f t="shared" si="63"/>
        <v>CR_DT</v>
      </c>
      <c r="F409">
        <v>67</v>
      </c>
      <c r="G409" t="str">
        <f t="shared" si="64"/>
        <v>140067</v>
      </c>
      <c r="H409">
        <v>14</v>
      </c>
      <c r="I409" t="s">
        <v>549</v>
      </c>
      <c r="J409" t="s">
        <v>550</v>
      </c>
      <c r="K409" t="s">
        <v>489</v>
      </c>
      <c r="M409" t="str">
        <f t="shared" si="65"/>
        <v>INSERT INTO s_tab_cols_m (table_col_id,table_id,col_name,col_desc,data_type) VALUES (140067,14,'cr_dt','CR_DT','T');</v>
      </c>
    </row>
    <row r="410" spans="4:13" x14ac:dyDescent="0.25">
      <c r="D410" t="str">
        <f t="shared" si="62"/>
        <v>public static final int C_GL_SCHEME__COL__UPD_BY=    140068;</v>
      </c>
      <c r="E410" t="str">
        <f t="shared" si="63"/>
        <v>UPD_BY</v>
      </c>
      <c r="F410">
        <v>68</v>
      </c>
      <c r="G410" t="str">
        <f t="shared" si="64"/>
        <v>140068</v>
      </c>
      <c r="H410">
        <v>14</v>
      </c>
      <c r="I410" t="s">
        <v>551</v>
      </c>
      <c r="J410" t="s">
        <v>552</v>
      </c>
      <c r="K410" t="s">
        <v>477</v>
      </c>
      <c r="M410" t="str">
        <f t="shared" si="65"/>
        <v>INSERT INTO s_tab_cols_m (table_col_id,table_id,col_name,col_desc,data_type) VALUES (140068,14,'upd_by','UPD_BY','N');</v>
      </c>
    </row>
    <row r="411" spans="4:13" x14ac:dyDescent="0.25">
      <c r="D411" t="str">
        <f t="shared" si="62"/>
        <v>public static final int C_GL_SCHEME__COL__UPD_DT=    140069;</v>
      </c>
      <c r="E411" t="str">
        <f t="shared" si="63"/>
        <v>UPD_DT</v>
      </c>
      <c r="F411">
        <v>69</v>
      </c>
      <c r="G411" t="str">
        <f t="shared" si="64"/>
        <v>140069</v>
      </c>
      <c r="H411">
        <v>14</v>
      </c>
      <c r="I411" t="s">
        <v>553</v>
      </c>
      <c r="J411" t="s">
        <v>554</v>
      </c>
      <c r="K411" t="s">
        <v>489</v>
      </c>
      <c r="M411" t="str">
        <f t="shared" si="65"/>
        <v>INSERT INTO s_tab_cols_m (table_col_id,table_id,col_name,col_desc,data_type) VALUES (140069,14,'upd_dt','UPD_DT','T');</v>
      </c>
    </row>
    <row r="412" spans="4:13" x14ac:dyDescent="0.25">
      <c r="D412" t="str">
        <f t="shared" si="62"/>
        <v>public static final int C_GL_SCHEME__COL__AUTH_BY=    140070;</v>
      </c>
      <c r="E412" t="str">
        <f t="shared" si="63"/>
        <v>AUTH_BY</v>
      </c>
      <c r="F412">
        <v>70</v>
      </c>
      <c r="G412" t="str">
        <f t="shared" si="64"/>
        <v>140070</v>
      </c>
      <c r="H412">
        <v>14</v>
      </c>
      <c r="I412" t="s">
        <v>555</v>
      </c>
      <c r="J412" t="s">
        <v>556</v>
      </c>
      <c r="K412" t="s">
        <v>477</v>
      </c>
      <c r="M412" t="str">
        <f t="shared" si="65"/>
        <v>INSERT INTO s_tab_cols_m (table_col_id,table_id,col_name,col_desc,data_type) VALUES (140070,14,'auth_by','AUTH_BY','N');</v>
      </c>
    </row>
    <row r="413" spans="4:13" x14ac:dyDescent="0.25">
      <c r="D413" t="str">
        <f t="shared" si="62"/>
        <v>public static final int C_GL_SCHEME__COL__AUTH_DT=    140071;</v>
      </c>
      <c r="E413" t="str">
        <f t="shared" si="63"/>
        <v>AUTH_DT</v>
      </c>
      <c r="F413">
        <v>71</v>
      </c>
      <c r="G413" t="str">
        <f t="shared" si="64"/>
        <v>140071</v>
      </c>
      <c r="H413">
        <v>14</v>
      </c>
      <c r="I413" t="s">
        <v>557</v>
      </c>
      <c r="J413" t="s">
        <v>558</v>
      </c>
      <c r="K413" t="s">
        <v>489</v>
      </c>
      <c r="M413" t="str">
        <f t="shared" si="65"/>
        <v>INSERT INTO s_tab_cols_m (table_col_id,table_id,col_name,col_desc,data_type) VALUES (140071,14,'auth_dt','AUTH_DT','T');</v>
      </c>
    </row>
    <row r="414" spans="4:13" x14ac:dyDescent="0.25">
      <c r="D414" t="str">
        <f t="shared" si="62"/>
        <v>public static final int C_GL_SCHEME__COL__CN_ID=    140072;</v>
      </c>
      <c r="E414" t="str">
        <f t="shared" si="63"/>
        <v>CN_ID</v>
      </c>
      <c r="F414">
        <v>72</v>
      </c>
      <c r="G414" t="str">
        <f t="shared" si="64"/>
        <v>140072</v>
      </c>
      <c r="H414">
        <v>14</v>
      </c>
      <c r="I414" t="s">
        <v>559</v>
      </c>
      <c r="J414" t="s">
        <v>560</v>
      </c>
      <c r="K414" t="s">
        <v>477</v>
      </c>
      <c r="M414" t="str">
        <f t="shared" si="65"/>
        <v>INSERT INTO s_tab_cols_m (table_col_id,table_id,col_name,col_desc,data_type) VALUES (140072,14,'cn_id','CN_ID','N');</v>
      </c>
    </row>
    <row r="415" spans="4:13" x14ac:dyDescent="0.25">
      <c r="D415" t="str">
        <f t="shared" si="62"/>
        <v>public static final int C_GL_SCHEME__COL__GL_SCHEME_STATUS=    140073;</v>
      </c>
      <c r="E415" t="str">
        <f t="shared" si="63"/>
        <v>GL_SCHEME_STATUS</v>
      </c>
      <c r="F415">
        <v>73</v>
      </c>
      <c r="G415" t="str">
        <f t="shared" si="64"/>
        <v>140073</v>
      </c>
      <c r="H415">
        <v>14</v>
      </c>
      <c r="I415" t="s">
        <v>991</v>
      </c>
      <c r="J415" t="s">
        <v>992</v>
      </c>
      <c r="K415" t="s">
        <v>478</v>
      </c>
      <c r="M415" t="str">
        <f t="shared" si="65"/>
        <v>INSERT INTO s_tab_cols_m (table_col_id,table_id,col_name,col_desc,data_type) VALUES (140073,14,'gl_scheme_status','GL_SCHEME_STATUS','C');</v>
      </c>
    </row>
    <row r="416" spans="4:13" x14ac:dyDescent="0.25">
      <c r="D416" t="str">
        <f t="shared" si="62"/>
        <v>public static final int C_GL_SCHEME__COL__IS_STOCK_BASE_DP=    140074;</v>
      </c>
      <c r="E416" t="str">
        <f t="shared" si="63"/>
        <v>IS_STOCK_BASE_DP</v>
      </c>
      <c r="F416">
        <v>74</v>
      </c>
      <c r="G416" t="str">
        <f t="shared" si="64"/>
        <v>140074</v>
      </c>
      <c r="H416">
        <v>14</v>
      </c>
      <c r="I416" t="s">
        <v>993</v>
      </c>
      <c r="J416" t="s">
        <v>994</v>
      </c>
      <c r="K416" t="s">
        <v>477</v>
      </c>
      <c r="M416" t="str">
        <f t="shared" si="65"/>
        <v>INSERT INTO s_tab_cols_m (table_col_id,table_id,col_name,col_desc,data_type) VALUES (140074,14,'is_stock_base_dp','IS_STOCK_BASE_DP','N');</v>
      </c>
    </row>
    <row r="417" spans="4:13" x14ac:dyDescent="0.25">
      <c r="D417" t="str">
        <f t="shared" si="62"/>
        <v>public static final int C_GL_SCHEME__COL__IS_ADDTIONAL_LIMIT_ALLOW=    140075;</v>
      </c>
      <c r="E417" t="str">
        <f t="shared" si="63"/>
        <v>IS_ADDTIONAL_LIMIT_ALLOW</v>
      </c>
      <c r="F417">
        <v>75</v>
      </c>
      <c r="G417" t="str">
        <f t="shared" si="64"/>
        <v>140075</v>
      </c>
      <c r="H417">
        <v>14</v>
      </c>
      <c r="I417" t="s">
        <v>995</v>
      </c>
      <c r="J417" t="s">
        <v>996</v>
      </c>
      <c r="K417" t="s">
        <v>477</v>
      </c>
      <c r="M417" t="str">
        <f t="shared" si="65"/>
        <v>INSERT INTO s_tab_cols_m (table_col_id,table_id,col_name,col_desc,data_type) VALUES (140075,14,'is_addtional_limit_allow','IS_ADDTIONAL_LIMIT_ALLOW','N');</v>
      </c>
    </row>
    <row r="418" spans="4:13" x14ac:dyDescent="0.25">
      <c r="D418" t="str">
        <f t="shared" si="62"/>
        <v>public static final int C_GL_SCHEME__COL__DEAF_ACCT_PERIOD_MONTHS=    140076;</v>
      </c>
      <c r="E418" t="str">
        <f t="shared" si="63"/>
        <v>DEAF_ACCT_PERIOD_MONTHS</v>
      </c>
      <c r="F418">
        <v>76</v>
      </c>
      <c r="G418" t="str">
        <f t="shared" si="64"/>
        <v>140076</v>
      </c>
      <c r="H418">
        <v>14</v>
      </c>
      <c r="I418" t="s">
        <v>997</v>
      </c>
      <c r="J418" t="s">
        <v>998</v>
      </c>
      <c r="K418" t="s">
        <v>477</v>
      </c>
      <c r="M418" t="str">
        <f t="shared" si="65"/>
        <v>INSERT INTO s_tab_cols_m (table_col_id,table_id,col_name,col_desc,data_type) VALUES (140076,14,'deaf_acct_period_months','DEAF_ACCT_PERIOD_MONTHS','N');</v>
      </c>
    </row>
    <row r="419" spans="4:13" x14ac:dyDescent="0.25">
      <c r="D419" t="str">
        <f t="shared" si="62"/>
        <v>public static final int C_GL_SCHEME__COL__MAX_PERIOD_MONTHS=    140077;</v>
      </c>
      <c r="E419" t="str">
        <f t="shared" si="63"/>
        <v>MAX_PERIOD_MONTHS</v>
      </c>
      <c r="F419">
        <v>77</v>
      </c>
      <c r="G419" t="str">
        <f t="shared" si="64"/>
        <v>140077</v>
      </c>
      <c r="H419">
        <v>14</v>
      </c>
      <c r="I419" t="s">
        <v>999</v>
      </c>
      <c r="J419" t="s">
        <v>1000</v>
      </c>
      <c r="K419" t="s">
        <v>477</v>
      </c>
      <c r="M419" t="str">
        <f t="shared" si="65"/>
        <v>INSERT INTO s_tab_cols_m (table_col_id,table_id,col_name,col_desc,data_type) VALUES (140077,14,'max_period_months','MAX_PERIOD_MONTHS','N');</v>
      </c>
    </row>
    <row r="420" spans="4:13" x14ac:dyDescent="0.25">
      <c r="D420" t="str">
        <f t="shared" si="62"/>
        <v>public static final int C_GL_SCHEME__COL__MAX_PERIOD_DAYS=    140078;</v>
      </c>
      <c r="E420" t="str">
        <f t="shared" si="63"/>
        <v>MAX_PERIOD_DAYS</v>
      </c>
      <c r="F420">
        <v>78</v>
      </c>
      <c r="G420" t="str">
        <f t="shared" si="64"/>
        <v>140078</v>
      </c>
      <c r="H420">
        <v>14</v>
      </c>
      <c r="I420" t="s">
        <v>1001</v>
      </c>
      <c r="J420" t="s">
        <v>1002</v>
      </c>
      <c r="K420" t="s">
        <v>477</v>
      </c>
      <c r="M420" t="str">
        <f t="shared" si="65"/>
        <v>INSERT INTO s_tab_cols_m (table_col_id,table_id,col_name,col_desc,data_type) VALUES (140078,14,'max_period_days','MAX_PERIOD_DAYS','N');</v>
      </c>
    </row>
    <row r="421" spans="4:13" x14ac:dyDescent="0.25">
      <c r="D421" t="str">
        <f t="shared" si="62"/>
        <v>public static final int C_GL_SCHEME__COL__IS_PLR=    140079;</v>
      </c>
      <c r="E421" t="str">
        <f t="shared" si="63"/>
        <v>IS_PLR</v>
      </c>
      <c r="F421">
        <v>79</v>
      </c>
      <c r="G421" t="str">
        <f t="shared" si="64"/>
        <v>140079</v>
      </c>
      <c r="H421">
        <v>14</v>
      </c>
      <c r="I421" t="s">
        <v>1003</v>
      </c>
      <c r="J421" t="s">
        <v>1004</v>
      </c>
      <c r="K421" t="s">
        <v>477</v>
      </c>
      <c r="M421" t="str">
        <f t="shared" si="65"/>
        <v>INSERT INTO s_tab_cols_m (table_col_id,table_id,col_name,col_desc,data_type) VALUES (140079,14,'is_plr','IS_PLR','N');</v>
      </c>
    </row>
    <row r="422" spans="4:13" x14ac:dyDescent="0.25">
      <c r="D422" t="str">
        <f t="shared" si="62"/>
        <v>public static final int C_GL_SCHEME__COL__PREMAT_SIMPLE_UPTO_PERIOD_DAYS=    140080;</v>
      </c>
      <c r="E422" t="str">
        <f t="shared" si="63"/>
        <v>PREMAT_SIMPLE_UPTO_PERIOD_DAYS</v>
      </c>
      <c r="F422">
        <v>80</v>
      </c>
      <c r="G422" t="str">
        <f t="shared" si="64"/>
        <v>140080</v>
      </c>
      <c r="H422">
        <v>14</v>
      </c>
      <c r="I422" t="s">
        <v>1005</v>
      </c>
      <c r="J422" t="s">
        <v>1006</v>
      </c>
      <c r="K422" t="s">
        <v>477</v>
      </c>
      <c r="M422" t="str">
        <f t="shared" si="65"/>
        <v>INSERT INTO s_tab_cols_m (table_col_id,table_id,col_name,col_desc,data_type) VALUES (140080,14,'premat_simple_upto_period_days','PREMAT_SIMPLE_UPTO_PERIOD_DAYS','N');</v>
      </c>
    </row>
    <row r="423" spans="4:13" x14ac:dyDescent="0.25">
      <c r="D423" t="str">
        <f t="shared" si="62"/>
        <v>public static final int C_GL_SCHEME__COL__TD_OPEN_BACK_PERIOD_DAYS=    140081;</v>
      </c>
      <c r="E423" t="str">
        <f t="shared" si="63"/>
        <v>TD_OPEN_BACK_PERIOD_DAYS</v>
      </c>
      <c r="F423">
        <v>81</v>
      </c>
      <c r="G423" t="str">
        <f t="shared" si="64"/>
        <v>140081</v>
      </c>
      <c r="H423">
        <v>14</v>
      </c>
      <c r="I423" t="s">
        <v>1007</v>
      </c>
      <c r="J423" t="s">
        <v>1008</v>
      </c>
      <c r="K423" t="s">
        <v>477</v>
      </c>
      <c r="M423" t="str">
        <f t="shared" si="65"/>
        <v>INSERT INTO s_tab_cols_m (table_col_id,table_id,col_name,col_desc,data_type) VALUES (140081,14,'td_open_back_period_days','TD_OPEN_BACK_PERIOD_DAYS','N');</v>
      </c>
    </row>
    <row r="424" spans="4:13" x14ac:dyDescent="0.25">
      <c r="D424" t="str">
        <f t="shared" si="62"/>
        <v>public static final int C_GL_SCHEME__COL__IS_ASSET_CLASS_MARKING=    140082;</v>
      </c>
      <c r="E424" t="str">
        <f t="shared" si="63"/>
        <v>IS_ASSET_CLASS_MARKING</v>
      </c>
      <c r="F424">
        <v>82</v>
      </c>
      <c r="G424" t="str">
        <f t="shared" si="64"/>
        <v>140082</v>
      </c>
      <c r="H424">
        <v>14</v>
      </c>
      <c r="I424" t="s">
        <v>1009</v>
      </c>
      <c r="J424" t="s">
        <v>1010</v>
      </c>
      <c r="K424" t="s">
        <v>477</v>
      </c>
      <c r="M424" t="str">
        <f t="shared" si="65"/>
        <v>INSERT INTO s_tab_cols_m (table_col_id,table_id,col_name,col_desc,data_type) VALUES (140082,14,'is_asset_class_marking','IS_ASSET_CLASS_MARKING','N');</v>
      </c>
    </row>
    <row r="425" spans="4:13" x14ac:dyDescent="0.25">
      <c r="D425" t="str">
        <f t="shared" si="62"/>
        <v>public static final int C_GL_SCHEME__COL__GL_SCHEME_NO=    140083;</v>
      </c>
      <c r="E425" t="str">
        <f t="shared" si="63"/>
        <v>GL_SCHEME_NO</v>
      </c>
      <c r="F425">
        <v>83</v>
      </c>
      <c r="G425" t="str">
        <f t="shared" si="64"/>
        <v>140083</v>
      </c>
      <c r="H425">
        <v>14</v>
      </c>
      <c r="I425" t="s">
        <v>1011</v>
      </c>
      <c r="J425" t="s">
        <v>1012</v>
      </c>
      <c r="K425" t="s">
        <v>477</v>
      </c>
      <c r="M425" t="str">
        <f t="shared" si="65"/>
        <v>INSERT INTO s_tab_cols_m (table_col_id,table_id,col_name,col_desc,data_type) VALUES (140083,14,'gl_scheme_no','GL_SCHEME_NO','N');</v>
      </c>
    </row>
    <row r="426" spans="4:13" x14ac:dyDescent="0.25">
      <c r="D426" t="str">
        <f t="shared" si="62"/>
        <v>public static final int C_GL_SCHEME__COL__NEXT_INTEREST_DATE=    140084;</v>
      </c>
      <c r="E426" t="str">
        <f t="shared" si="63"/>
        <v>NEXT_INTEREST_DATE</v>
      </c>
      <c r="F426">
        <v>84</v>
      </c>
      <c r="G426" t="str">
        <f t="shared" si="64"/>
        <v>140084</v>
      </c>
      <c r="H426">
        <v>14</v>
      </c>
      <c r="I426" t="s">
        <v>1013</v>
      </c>
      <c r="J426" t="s">
        <v>1014</v>
      </c>
      <c r="K426" t="s">
        <v>482</v>
      </c>
      <c r="M426" t="str">
        <f t="shared" si="65"/>
        <v>INSERT INTO s_tab_cols_m (table_col_id,table_id,col_name,col_desc,data_type) VALUES (140084,14,'next_interest_date','NEXT_INTEREST_DATE','D');</v>
      </c>
    </row>
    <row r="427" spans="4:13" x14ac:dyDescent="0.25">
      <c r="D427" t="str">
        <f t="shared" si="62"/>
        <v>public static final int C_GL_SCHEME__COL__LAST_INTEREST_DATE=    140085;</v>
      </c>
      <c r="E427" t="str">
        <f t="shared" si="63"/>
        <v>LAST_INTEREST_DATE</v>
      </c>
      <c r="F427">
        <v>85</v>
      </c>
      <c r="G427" t="str">
        <f t="shared" si="64"/>
        <v>140085</v>
      </c>
      <c r="H427">
        <v>14</v>
      </c>
      <c r="I427" t="s">
        <v>1015</v>
      </c>
      <c r="J427" t="s">
        <v>1016</v>
      </c>
      <c r="K427" t="s">
        <v>482</v>
      </c>
      <c r="M427" t="str">
        <f t="shared" si="65"/>
        <v>INSERT INTO s_tab_cols_m (table_col_id,table_id,col_name,col_desc,data_type) VALUES (140085,14,'last_interest_date','LAST_INTEREST_DATE','D');</v>
      </c>
    </row>
    <row r="428" spans="4:13" x14ac:dyDescent="0.25">
      <c r="D428" t="str">
        <f t="shared" si="62"/>
        <v>public static final int C_GL_SCHEME__COL__ASSET_CLASS_METHOD_ID=    140086;</v>
      </c>
      <c r="E428" t="str">
        <f t="shared" si="63"/>
        <v>ASSET_CLASS_METHOD_ID</v>
      </c>
      <c r="F428">
        <v>86</v>
      </c>
      <c r="G428" t="str">
        <f t="shared" si="64"/>
        <v>140086</v>
      </c>
      <c r="H428">
        <v>14</v>
      </c>
      <c r="I428" t="s">
        <v>1017</v>
      </c>
      <c r="J428" t="s">
        <v>1018</v>
      </c>
      <c r="K428" t="s">
        <v>477</v>
      </c>
      <c r="M428" t="str">
        <f t="shared" si="65"/>
        <v>INSERT INTO s_tab_cols_m (table_col_id,table_id,col_name,col_desc,data_type) VALUES (140086,14,'asset_class_method_id','ASSET_CLASS_METHOD_ID','N');</v>
      </c>
    </row>
    <row r="429" spans="4:13" x14ac:dyDescent="0.25">
      <c r="D429" t="str">
        <f t="shared" si="62"/>
        <v>public static final int C_GL_SCHEME__COL__IS_INTEREST_FUNDED=    140087;</v>
      </c>
      <c r="E429" t="str">
        <f t="shared" si="63"/>
        <v>IS_INTEREST_FUNDED</v>
      </c>
      <c r="F429">
        <v>87</v>
      </c>
      <c r="G429" t="str">
        <f t="shared" si="64"/>
        <v>140087</v>
      </c>
      <c r="H429">
        <v>14</v>
      </c>
      <c r="I429" t="s">
        <v>1019</v>
      </c>
      <c r="J429" t="s">
        <v>1020</v>
      </c>
      <c r="K429" t="s">
        <v>477</v>
      </c>
      <c r="M429" t="str">
        <f t="shared" si="65"/>
        <v>INSERT INTO s_tab_cols_m (table_col_id,table_id,col_name,col_desc,data_type) VALUES (140087,14,'is_interest_funded','IS_INTEREST_FUNDED','N');</v>
      </c>
    </row>
    <row r="430" spans="4:13" x14ac:dyDescent="0.25">
      <c r="D430" t="str">
        <f t="shared" si="62"/>
        <v>public static final int C_GL_SCHEME__COL__MIN_BALANCE_CB=    140088;</v>
      </c>
      <c r="E430" t="str">
        <f t="shared" si="63"/>
        <v>MIN_BALANCE_CB</v>
      </c>
      <c r="F430">
        <v>88</v>
      </c>
      <c r="G430" t="str">
        <f t="shared" si="64"/>
        <v>140088</v>
      </c>
      <c r="H430">
        <v>14</v>
      </c>
      <c r="I430" t="s">
        <v>1021</v>
      </c>
      <c r="J430" t="s">
        <v>1022</v>
      </c>
      <c r="K430" t="s">
        <v>477</v>
      </c>
      <c r="M430" t="str">
        <f t="shared" si="65"/>
        <v>INSERT INTO s_tab_cols_m (table_col_id,table_id,col_name,col_desc,data_type) VALUES (140088,14,'min_balance_cb','MIN_BALANCE_CB','N');</v>
      </c>
    </row>
    <row r="431" spans="4:13" x14ac:dyDescent="0.25">
      <c r="D431" t="str">
        <f t="shared" si="62"/>
        <v>public static final int C_GL_SCHEME__COL__DLOAN_INTEREST_RATE_TYPE=    140089;</v>
      </c>
      <c r="E431" t="str">
        <f t="shared" si="63"/>
        <v>DLOAN_INTEREST_RATE_TYPE</v>
      </c>
      <c r="F431">
        <v>89</v>
      </c>
      <c r="G431" t="str">
        <f t="shared" si="64"/>
        <v>140089</v>
      </c>
      <c r="H431">
        <v>14</v>
      </c>
      <c r="I431" t="s">
        <v>1023</v>
      </c>
      <c r="J431" t="s">
        <v>1024</v>
      </c>
      <c r="K431" t="s">
        <v>478</v>
      </c>
      <c r="M431" t="str">
        <f t="shared" si="65"/>
        <v>INSERT INTO s_tab_cols_m (table_col_id,table_id,col_name,col_desc,data_type) VALUES (140089,14,'dloan_interest_rate_type','DLOAN_INTEREST_RATE_TYPE','C');</v>
      </c>
    </row>
    <row r="432" spans="4:13" x14ac:dyDescent="0.25">
      <c r="D432" t="str">
        <f t="shared" si="62"/>
        <v>public static final int C_GL_SCHEME__COL__DLOAN_DUE_DATE_TYPE=    140090;</v>
      </c>
      <c r="E432" t="str">
        <f t="shared" si="63"/>
        <v>DLOAN_DUE_DATE_TYPE</v>
      </c>
      <c r="F432">
        <v>90</v>
      </c>
      <c r="G432" t="str">
        <f t="shared" si="64"/>
        <v>140090</v>
      </c>
      <c r="H432">
        <v>14</v>
      </c>
      <c r="I432" t="s">
        <v>1025</v>
      </c>
      <c r="J432" t="s">
        <v>1026</v>
      </c>
      <c r="K432" t="s">
        <v>478</v>
      </c>
      <c r="M432" t="str">
        <f t="shared" si="65"/>
        <v>INSERT INTO s_tab_cols_m (table_col_id,table_id,col_name,col_desc,data_type) VALUES (140090,14,'dloan_due_date_type','DLOAN_DUE_DATE_TYPE','C');</v>
      </c>
    </row>
    <row r="433" spans="3:13" x14ac:dyDescent="0.25">
      <c r="D433" t="str">
        <f t="shared" si="62"/>
        <v>public static final int C_GL_SCHEME__COL__STOCK_STMT_FREQUENCY=    140091;</v>
      </c>
      <c r="E433" t="str">
        <f t="shared" si="63"/>
        <v>STOCK_STMT_FREQUENCY</v>
      </c>
      <c r="F433">
        <v>91</v>
      </c>
      <c r="G433" t="str">
        <f t="shared" si="64"/>
        <v>140091</v>
      </c>
      <c r="H433">
        <v>14</v>
      </c>
      <c r="I433" t="s">
        <v>1027</v>
      </c>
      <c r="J433" t="s">
        <v>1028</v>
      </c>
      <c r="K433" t="s">
        <v>477</v>
      </c>
      <c r="M433" t="str">
        <f t="shared" si="65"/>
        <v>INSERT INTO s_tab_cols_m (table_col_id,table_id,col_name,col_desc,data_type) VALUES (140091,14,'stock_stmt_frequency','STOCK_STMT_FREQUENCY','N');</v>
      </c>
    </row>
    <row r="434" spans="3:13" x14ac:dyDescent="0.25">
      <c r="D434" t="str">
        <f t="shared" si="62"/>
        <v>public static final int C_GL_SCHEME__COL__LOAN_SECURITY_TYPE_ID=    140092;</v>
      </c>
      <c r="E434" t="str">
        <f t="shared" si="63"/>
        <v>LOAN_SECURITY_TYPE_ID</v>
      </c>
      <c r="F434">
        <v>92</v>
      </c>
      <c r="G434" t="str">
        <f t="shared" si="64"/>
        <v>140092</v>
      </c>
      <c r="H434">
        <v>14</v>
      </c>
      <c r="I434" t="s">
        <v>1029</v>
      </c>
      <c r="J434" t="s">
        <v>1030</v>
      </c>
      <c r="K434" t="s">
        <v>477</v>
      </c>
      <c r="M434" t="str">
        <f t="shared" si="65"/>
        <v>INSERT INTO s_tab_cols_m (table_col_id,table_id,col_name,col_desc,data_type) VALUES (140092,14,'loan_security_type_id','LOAN_SECURITY_TYPE_ID','N');</v>
      </c>
    </row>
    <row r="435" spans="3:13" x14ac:dyDescent="0.25">
      <c r="D435" t="str">
        <f t="shared" si="62"/>
        <v>public static final int C_GL_SCHEME__COL__LOAN_INT_COMPOUND_FREQ=    140093;</v>
      </c>
      <c r="E435" t="str">
        <f t="shared" si="63"/>
        <v>LOAN_INT_COMPOUND_FREQ</v>
      </c>
      <c r="F435">
        <v>93</v>
      </c>
      <c r="G435" t="str">
        <f t="shared" si="64"/>
        <v>140093</v>
      </c>
      <c r="H435">
        <v>14</v>
      </c>
      <c r="I435" t="s">
        <v>1031</v>
      </c>
      <c r="J435" t="s">
        <v>1032</v>
      </c>
      <c r="K435" t="s">
        <v>477</v>
      </c>
      <c r="M435" t="str">
        <f t="shared" si="65"/>
        <v>INSERT INTO s_tab_cols_m (table_col_id,table_id,col_name,col_desc,data_type) VALUES (140093,14,'loan_int_compound_freq','LOAN_INT_COMPOUND_FREQ','N');</v>
      </c>
    </row>
    <row r="436" spans="3:13" x14ac:dyDescent="0.25">
      <c r="D436" t="str">
        <f t="shared" si="62"/>
        <v>public static final int C_GL_SCHEME__COL__IS_TD_LIEN_AUTO_RENEWAL=    140094;</v>
      </c>
      <c r="E436" t="str">
        <f t="shared" si="63"/>
        <v>IS_TD_LIEN_AUTO_RENEWAL</v>
      </c>
      <c r="F436">
        <v>94</v>
      </c>
      <c r="G436" t="str">
        <f t="shared" si="64"/>
        <v>140094</v>
      </c>
      <c r="H436">
        <v>14</v>
      </c>
      <c r="I436" t="s">
        <v>1033</v>
      </c>
      <c r="J436" t="s">
        <v>1034</v>
      </c>
      <c r="K436" t="s">
        <v>477</v>
      </c>
      <c r="M436" t="str">
        <f t="shared" si="65"/>
        <v>INSERT INTO s_tab_cols_m (table_col_id,table_id,col_name,col_desc,data_type) VALUES (140094,14,'is_td_lien_auto_renewal','IS_TD_LIEN_AUTO_RENEWAL','N');</v>
      </c>
    </row>
    <row r="437" spans="3:13" x14ac:dyDescent="0.25">
      <c r="D437" t="str">
        <f t="shared" si="62"/>
        <v>public static final int C_GL_SCHEME__COL__LOCKER_RENT_FREQUENCY=    140095;</v>
      </c>
      <c r="E437" t="str">
        <f t="shared" si="63"/>
        <v>LOCKER_RENT_FREQUENCY</v>
      </c>
      <c r="F437">
        <v>95</v>
      </c>
      <c r="G437" t="str">
        <f t="shared" si="64"/>
        <v>140095</v>
      </c>
      <c r="H437">
        <v>14</v>
      </c>
      <c r="I437" t="s">
        <v>1035</v>
      </c>
      <c r="J437" t="s">
        <v>1036</v>
      </c>
      <c r="K437" t="s">
        <v>477</v>
      </c>
      <c r="M437" t="str">
        <f t="shared" si="65"/>
        <v>INSERT INTO s_tab_cols_m (table_col_id,table_id,col_name,col_desc,data_type) VALUES (140095,14,'locker_rent_frequency','LOCKER_RENT_FREQUENCY','N');</v>
      </c>
    </row>
    <row r="438" spans="3:13" x14ac:dyDescent="0.25">
      <c r="D438" t="str">
        <f t="shared" si="62"/>
        <v>public static final int C_GL_SCHEME__COL__DLOAN_MARGIN_TYPE=    140096;</v>
      </c>
      <c r="E438" t="str">
        <f t="shared" si="63"/>
        <v>DLOAN_MARGIN_TYPE</v>
      </c>
      <c r="F438">
        <v>96</v>
      </c>
      <c r="G438" t="str">
        <f t="shared" si="64"/>
        <v>140096</v>
      </c>
      <c r="H438">
        <v>14</v>
      </c>
      <c r="I438" t="s">
        <v>1037</v>
      </c>
      <c r="J438" t="s">
        <v>1038</v>
      </c>
      <c r="K438" t="s">
        <v>478</v>
      </c>
      <c r="M438" t="str">
        <f t="shared" si="65"/>
        <v>INSERT INTO s_tab_cols_m (table_col_id,table_id,col_name,col_desc,data_type) VALUES (140096,14,'dloan_margin_type','DLOAN_MARGIN_TYPE','C');</v>
      </c>
    </row>
    <row r="439" spans="3:13" x14ac:dyDescent="0.25">
      <c r="D439" t="str">
        <f t="shared" si="62"/>
        <v>public static final int C_GL_SCHEME__COL__NEXT_APPL_DATE=    140097;</v>
      </c>
      <c r="E439" t="str">
        <f t="shared" si="63"/>
        <v>NEXT_APPL_DATE</v>
      </c>
      <c r="F439">
        <v>97</v>
      </c>
      <c r="G439" t="str">
        <f t="shared" si="64"/>
        <v>140097</v>
      </c>
      <c r="H439">
        <v>14</v>
      </c>
      <c r="I439" t="s">
        <v>1039</v>
      </c>
      <c r="J439" t="s">
        <v>1040</v>
      </c>
      <c r="K439" t="s">
        <v>482</v>
      </c>
      <c r="M439" t="str">
        <f t="shared" si="65"/>
        <v>INSERT INTO s_tab_cols_m (table_col_id,table_id,col_name,col_desc,data_type) VALUES (140097,14,'next_appl_date','NEXT_APPL_DATE','D');</v>
      </c>
    </row>
    <row r="442" spans="3:13" x14ac:dyDescent="0.25">
      <c r="E442" t="str">
        <f t="shared" ref="E442:E486" si="66">UPPER(I442)</f>
        <v/>
      </c>
    </row>
    <row r="443" spans="3:13" x14ac:dyDescent="0.25">
      <c r="C443" s="18" t="s">
        <v>163</v>
      </c>
      <c r="D443" t="str">
        <f t="shared" ref="D443:D472" si="67">CONCATENATE("public static final int C_ACCOUNT__COL__",E443,"=    ",G443,";")</f>
        <v>public static final int C_ACCOUNT__COL__ACCT_ID=    150001;</v>
      </c>
      <c r="E443" t="str">
        <f t="shared" si="66"/>
        <v>ACCT_ID</v>
      </c>
      <c r="F443">
        <v>1</v>
      </c>
      <c r="G443" t="str">
        <f t="shared" ref="G443:G472" si="68">CONCATENATE(H443,REPT("0",4-LEN(F443)),F443)</f>
        <v>150001</v>
      </c>
      <c r="H443">
        <v>15</v>
      </c>
      <c r="I443" t="s">
        <v>781</v>
      </c>
      <c r="J443" t="s">
        <v>782</v>
      </c>
      <c r="K443" t="s">
        <v>477</v>
      </c>
      <c r="M443" t="str">
        <f t="shared" ref="M443:M472" si="69">CONCATENATE("INSERT INTO s_tab_cols_m (table_col_id,table_id,col_name,col_desc,data_type) VALUES (",G443&amp;","&amp;H443&amp;",'"&amp;I443&amp;"','"&amp;J443&amp;"','"&amp;K443&amp;"');")</f>
        <v>INSERT INTO s_tab_cols_m (table_col_id,table_id,col_name,col_desc,data_type) VALUES (150001,15,'acct_id','ACCT_ID','N');</v>
      </c>
    </row>
    <row r="444" spans="3:13" x14ac:dyDescent="0.25">
      <c r="D444" t="str">
        <f t="shared" si="67"/>
        <v>public static final int C_ACCOUNT__COL__CBR_ID=    150002;</v>
      </c>
      <c r="E444" t="str">
        <f t="shared" si="66"/>
        <v>CBR_ID</v>
      </c>
      <c r="F444">
        <v>2</v>
      </c>
      <c r="G444" t="str">
        <f t="shared" si="68"/>
        <v>150002</v>
      </c>
      <c r="H444">
        <v>15</v>
      </c>
      <c r="I444" t="s">
        <v>475</v>
      </c>
      <c r="J444" t="s">
        <v>476</v>
      </c>
      <c r="K444" t="s">
        <v>477</v>
      </c>
      <c r="M444" t="str">
        <f t="shared" si="69"/>
        <v>INSERT INTO s_tab_cols_m (table_col_id,table_id,col_name,col_desc,data_type) VALUES (150002,15,'cbr_id','CBR_ID','N');</v>
      </c>
    </row>
    <row r="445" spans="3:13" x14ac:dyDescent="0.25">
      <c r="D445" t="str">
        <f t="shared" si="67"/>
        <v>public static final int C_ACCOUNT__COL__GL_ID=    150003;</v>
      </c>
      <c r="E445" t="str">
        <f t="shared" si="66"/>
        <v>GL_ID</v>
      </c>
      <c r="F445">
        <v>3</v>
      </c>
      <c r="G445" t="str">
        <f t="shared" si="68"/>
        <v>150003</v>
      </c>
      <c r="H445">
        <v>15</v>
      </c>
      <c r="I445" t="s">
        <v>575</v>
      </c>
      <c r="J445" t="s">
        <v>576</v>
      </c>
      <c r="K445" t="s">
        <v>477</v>
      </c>
      <c r="M445" t="str">
        <f t="shared" si="69"/>
        <v>INSERT INTO s_tab_cols_m (table_col_id,table_id,col_name,col_desc,data_type) VALUES (150003,15,'gl_id','GL_ID','N');</v>
      </c>
    </row>
    <row r="446" spans="3:13" x14ac:dyDescent="0.25">
      <c r="D446" t="str">
        <f t="shared" si="67"/>
        <v>public static final int C_ACCOUNT__COL__ACCT_NO=    150004;</v>
      </c>
      <c r="E446" t="str">
        <f t="shared" si="66"/>
        <v>ACCT_NO</v>
      </c>
      <c r="F446">
        <v>4</v>
      </c>
      <c r="G446" t="str">
        <f t="shared" si="68"/>
        <v>150004</v>
      </c>
      <c r="H446">
        <v>15</v>
      </c>
      <c r="I446" t="s">
        <v>1041</v>
      </c>
      <c r="J446" t="s">
        <v>1042</v>
      </c>
      <c r="K446" t="s">
        <v>477</v>
      </c>
      <c r="M446" t="str">
        <f t="shared" si="69"/>
        <v>INSERT INTO s_tab_cols_m (table_col_id,table_id,col_name,col_desc,data_type) VALUES (150004,15,'acct_no','ACCT_NO','N');</v>
      </c>
    </row>
    <row r="447" spans="3:13" x14ac:dyDescent="0.25">
      <c r="D447" t="str">
        <f t="shared" si="67"/>
        <v>public static final int C_ACCOUNT__COL__ACCT_CODE=    150005;</v>
      </c>
      <c r="E447" t="str">
        <f t="shared" si="66"/>
        <v>ACCT_CODE</v>
      </c>
      <c r="F447">
        <v>5</v>
      </c>
      <c r="G447" t="str">
        <f t="shared" si="68"/>
        <v>150005</v>
      </c>
      <c r="H447">
        <v>15</v>
      </c>
      <c r="I447" t="s">
        <v>1043</v>
      </c>
      <c r="J447" t="s">
        <v>1044</v>
      </c>
      <c r="K447" t="s">
        <v>478</v>
      </c>
      <c r="M447" t="str">
        <f t="shared" si="69"/>
        <v>INSERT INTO s_tab_cols_m (table_col_id,table_id,col_name,col_desc,data_type) VALUES (150005,15,'acct_code','ACCT_CODE','C');</v>
      </c>
    </row>
    <row r="448" spans="3:13" x14ac:dyDescent="0.25">
      <c r="D448" t="str">
        <f t="shared" si="67"/>
        <v>public static final int C_ACCOUNT__COL__ACCT_NAME=    150006;</v>
      </c>
      <c r="E448" t="str">
        <f t="shared" si="66"/>
        <v>ACCT_NAME</v>
      </c>
      <c r="F448">
        <v>6</v>
      </c>
      <c r="G448" t="str">
        <f t="shared" si="68"/>
        <v>150006</v>
      </c>
      <c r="H448">
        <v>15</v>
      </c>
      <c r="I448" t="s">
        <v>1045</v>
      </c>
      <c r="J448" t="s">
        <v>1046</v>
      </c>
      <c r="K448" t="s">
        <v>478</v>
      </c>
      <c r="M448" t="str">
        <f t="shared" si="69"/>
        <v>INSERT INTO s_tab_cols_m (table_col_id,table_id,col_name,col_desc,data_type) VALUES (150006,15,'acct_name','ACCT_NAME','C');</v>
      </c>
    </row>
    <row r="449" spans="4:13" x14ac:dyDescent="0.25">
      <c r="D449" t="str">
        <f t="shared" si="67"/>
        <v>public static final int C_ACCOUNT__COL__GL_GROUP_ID=    150007;</v>
      </c>
      <c r="E449" t="str">
        <f t="shared" si="66"/>
        <v>GL_GROUP_ID</v>
      </c>
      <c r="F449">
        <v>7</v>
      </c>
      <c r="G449" t="str">
        <f t="shared" si="68"/>
        <v>150007</v>
      </c>
      <c r="H449">
        <v>15</v>
      </c>
      <c r="I449" t="s">
        <v>581</v>
      </c>
      <c r="J449" t="s">
        <v>582</v>
      </c>
      <c r="K449" t="s">
        <v>477</v>
      </c>
      <c r="M449" t="str">
        <f t="shared" si="69"/>
        <v>INSERT INTO s_tab_cols_m (table_col_id,table_id,col_name,col_desc,data_type) VALUES (150007,15,'gl_group_id','GL_GROUP_ID','N');</v>
      </c>
    </row>
    <row r="450" spans="4:13" x14ac:dyDescent="0.25">
      <c r="D450" t="str">
        <f t="shared" si="67"/>
        <v>public static final int C_ACCOUNT__COL__GL_SCHEME_ID=    150008;</v>
      </c>
      <c r="E450" t="str">
        <f t="shared" si="66"/>
        <v>GL_SCHEME_ID</v>
      </c>
      <c r="F450">
        <v>8</v>
      </c>
      <c r="G450" t="str">
        <f t="shared" si="68"/>
        <v>150008</v>
      </c>
      <c r="H450">
        <v>15</v>
      </c>
      <c r="I450" t="s">
        <v>869</v>
      </c>
      <c r="J450" t="s">
        <v>870</v>
      </c>
      <c r="K450" t="s">
        <v>477</v>
      </c>
      <c r="M450" t="str">
        <f t="shared" si="69"/>
        <v>INSERT INTO s_tab_cols_m (table_col_id,table_id,col_name,col_desc,data_type) VALUES (150008,15,'gl_scheme_id','GL_SCHEME_ID','N');</v>
      </c>
    </row>
    <row r="451" spans="4:13" x14ac:dyDescent="0.25">
      <c r="D451" t="str">
        <f t="shared" si="67"/>
        <v>public static final int C_ACCOUNT__COL__CUST_ID=    150009;</v>
      </c>
      <c r="E451" t="str">
        <f t="shared" si="66"/>
        <v>CUST_ID</v>
      </c>
      <c r="F451">
        <v>9</v>
      </c>
      <c r="G451" t="str">
        <f t="shared" si="68"/>
        <v>150009</v>
      </c>
      <c r="H451">
        <v>15</v>
      </c>
      <c r="I451" t="s">
        <v>595</v>
      </c>
      <c r="J451" t="s">
        <v>596</v>
      </c>
      <c r="K451" t="s">
        <v>477</v>
      </c>
      <c r="M451" t="str">
        <f t="shared" si="69"/>
        <v>INSERT INTO s_tab_cols_m (table_col_id,table_id,col_name,col_desc,data_type) VALUES (150009,15,'cust_id','CUST_ID','N');</v>
      </c>
    </row>
    <row r="452" spans="4:13" x14ac:dyDescent="0.25">
      <c r="D452" t="str">
        <f t="shared" si="67"/>
        <v>public static final int C_ACCOUNT__COL__ACCT_STATUS=    150010;</v>
      </c>
      <c r="E452" t="str">
        <f t="shared" si="66"/>
        <v>ACCT_STATUS</v>
      </c>
      <c r="F452">
        <v>10</v>
      </c>
      <c r="G452" t="str">
        <f t="shared" si="68"/>
        <v>150010</v>
      </c>
      <c r="H452">
        <v>15</v>
      </c>
      <c r="I452" t="s">
        <v>1047</v>
      </c>
      <c r="J452" t="s">
        <v>1048</v>
      </c>
      <c r="K452" t="s">
        <v>478</v>
      </c>
      <c r="M452" t="str">
        <f t="shared" si="69"/>
        <v>INSERT INTO s_tab_cols_m (table_col_id,table_id,col_name,col_desc,data_type) VALUES (150010,15,'acct_status','ACCT_STATUS','C');</v>
      </c>
    </row>
    <row r="453" spans="4:13" x14ac:dyDescent="0.25">
      <c r="D453" t="str">
        <f t="shared" si="67"/>
        <v>public static final int C_ACCOUNT__COL__ACCT_TYPE_ID=    150011;</v>
      </c>
      <c r="E453" t="str">
        <f t="shared" si="66"/>
        <v>ACCT_TYPE_ID</v>
      </c>
      <c r="F453">
        <v>11</v>
      </c>
      <c r="G453" t="str">
        <f t="shared" si="68"/>
        <v>150011</v>
      </c>
      <c r="H453">
        <v>15</v>
      </c>
      <c r="I453" t="s">
        <v>1049</v>
      </c>
      <c r="J453" t="s">
        <v>1050</v>
      </c>
      <c r="K453" t="s">
        <v>477</v>
      </c>
      <c r="M453" t="str">
        <f t="shared" si="69"/>
        <v>INSERT INTO s_tab_cols_m (table_col_id,table_id,col_name,col_desc,data_type) VALUES (150011,15,'acct_type_id','ACCT_TYPE_ID','N');</v>
      </c>
    </row>
    <row r="454" spans="4:13" x14ac:dyDescent="0.25">
      <c r="D454" t="str">
        <f t="shared" si="67"/>
        <v>public static final int C_ACCOUNT__COL__CCY_ID=    150012;</v>
      </c>
      <c r="E454" t="str">
        <f t="shared" si="66"/>
        <v>CCY_ID</v>
      </c>
      <c r="F454">
        <v>12</v>
      </c>
      <c r="G454" t="str">
        <f t="shared" si="68"/>
        <v>150012</v>
      </c>
      <c r="H454">
        <v>15</v>
      </c>
      <c r="I454" t="s">
        <v>510</v>
      </c>
      <c r="J454" t="s">
        <v>511</v>
      </c>
      <c r="K454" t="s">
        <v>477</v>
      </c>
      <c r="M454" t="str">
        <f t="shared" si="69"/>
        <v>INSERT INTO s_tab_cols_m (table_col_id,table_id,col_name,col_desc,data_type) VALUES (150012,15,'ccy_id','CCY_ID','N');</v>
      </c>
    </row>
    <row r="455" spans="4:13" x14ac:dyDescent="0.25">
      <c r="D455" t="str">
        <f t="shared" si="67"/>
        <v>public static final int C_ACCOUNT__COL__OPERATION_MODE_ID=    150013;</v>
      </c>
      <c r="E455" t="str">
        <f t="shared" si="66"/>
        <v>OPERATION_MODE_ID</v>
      </c>
      <c r="F455">
        <v>13</v>
      </c>
      <c r="G455" t="str">
        <f t="shared" si="68"/>
        <v>150013</v>
      </c>
      <c r="H455">
        <v>15</v>
      </c>
      <c r="I455" t="s">
        <v>1051</v>
      </c>
      <c r="J455" t="s">
        <v>1052</v>
      </c>
      <c r="K455" t="s">
        <v>477</v>
      </c>
      <c r="M455" t="str">
        <f t="shared" si="69"/>
        <v>INSERT INTO s_tab_cols_m (table_col_id,table_id,col_name,col_desc,data_type) VALUES (150013,15,'operation_mode_id','OPERATION_MODE_ID','N');</v>
      </c>
    </row>
    <row r="456" spans="4:13" x14ac:dyDescent="0.25">
      <c r="D456" t="str">
        <f t="shared" si="67"/>
        <v>public static final int C_ACCOUNT__COL__STMT_FREQUENCY_ID=    150014;</v>
      </c>
      <c r="E456" t="str">
        <f t="shared" si="66"/>
        <v>STMT_FREQUENCY_ID</v>
      </c>
      <c r="F456">
        <v>14</v>
      </c>
      <c r="G456" t="str">
        <f t="shared" si="68"/>
        <v>150014</v>
      </c>
      <c r="H456">
        <v>15</v>
      </c>
      <c r="I456" t="s">
        <v>1053</v>
      </c>
      <c r="J456" t="s">
        <v>1054</v>
      </c>
      <c r="K456" t="s">
        <v>477</v>
      </c>
      <c r="M456" t="str">
        <f t="shared" si="69"/>
        <v>INSERT INTO s_tab_cols_m (table_col_id,table_id,col_name,col_desc,data_type) VALUES (150014,15,'stmt_frequency_id','STMT_FREQUENCY_ID','N');</v>
      </c>
    </row>
    <row r="457" spans="4:13" x14ac:dyDescent="0.25">
      <c r="D457" t="str">
        <f t="shared" si="67"/>
        <v>public static final int C_ACCOUNT__COL__IS_DEBIT_CARD_ISSUED=    150015;</v>
      </c>
      <c r="E457" t="str">
        <f t="shared" si="66"/>
        <v>IS_DEBIT_CARD_ISSUED</v>
      </c>
      <c r="F457">
        <v>15</v>
      </c>
      <c r="G457" t="str">
        <f t="shared" si="68"/>
        <v>150015</v>
      </c>
      <c r="H457">
        <v>15</v>
      </c>
      <c r="I457" t="s">
        <v>1055</v>
      </c>
      <c r="J457" t="s">
        <v>1056</v>
      </c>
      <c r="K457" t="s">
        <v>477</v>
      </c>
      <c r="M457" t="str">
        <f t="shared" si="69"/>
        <v>INSERT INTO s_tab_cols_m (table_col_id,table_id,col_name,col_desc,data_type) VALUES (150015,15,'is_debit_card_issued','IS_DEBIT_CARD_ISSUED','N');</v>
      </c>
    </row>
    <row r="458" spans="4:13" x14ac:dyDescent="0.25">
      <c r="D458" t="str">
        <f t="shared" si="67"/>
        <v>public static final int C_ACCOUNT__COL__CHQ_BOOK_SIZE=    150016;</v>
      </c>
      <c r="E458" t="str">
        <f t="shared" si="66"/>
        <v>CHQ_BOOK_SIZE</v>
      </c>
      <c r="F458">
        <v>16</v>
      </c>
      <c r="G458" t="str">
        <f t="shared" si="68"/>
        <v>150016</v>
      </c>
      <c r="H458">
        <v>15</v>
      </c>
      <c r="I458" t="s">
        <v>1057</v>
      </c>
      <c r="J458" t="s">
        <v>1058</v>
      </c>
      <c r="K458" t="s">
        <v>477</v>
      </c>
      <c r="M458" t="str">
        <f t="shared" si="69"/>
        <v>INSERT INTO s_tab_cols_m (table_col_id,table_id,col_name,col_desc,data_type) VALUES (150016,15,'chq_book_size','CHQ_BOOK_SIZE','N');</v>
      </c>
    </row>
    <row r="459" spans="4:13" x14ac:dyDescent="0.25">
      <c r="D459" t="str">
        <f t="shared" si="67"/>
        <v>public static final int C_ACCOUNT__COL__EMAIL_ID=    150017;</v>
      </c>
      <c r="E459" t="str">
        <f t="shared" si="66"/>
        <v>EMAIL_ID</v>
      </c>
      <c r="F459">
        <v>17</v>
      </c>
      <c r="G459" t="str">
        <f t="shared" si="68"/>
        <v>150017</v>
      </c>
      <c r="H459">
        <v>15</v>
      </c>
      <c r="I459" t="s">
        <v>1059</v>
      </c>
      <c r="J459" t="s">
        <v>1060</v>
      </c>
      <c r="K459" t="s">
        <v>478</v>
      </c>
      <c r="M459" t="str">
        <f t="shared" si="69"/>
        <v>INSERT INTO s_tab_cols_m (table_col_id,table_id,col_name,col_desc,data_type) VALUES (150017,15,'email_id','EMAIL_ID','C');</v>
      </c>
    </row>
    <row r="460" spans="4:13" x14ac:dyDescent="0.25">
      <c r="D460" t="str">
        <f t="shared" si="67"/>
        <v>public static final int C_ACCOUNT__COL__FREEZE_TYPE=    150018;</v>
      </c>
      <c r="E460" t="str">
        <f t="shared" si="66"/>
        <v>FREEZE_TYPE</v>
      </c>
      <c r="F460">
        <v>18</v>
      </c>
      <c r="G460" t="str">
        <f t="shared" si="68"/>
        <v>150018</v>
      </c>
      <c r="H460">
        <v>15</v>
      </c>
      <c r="I460" t="s">
        <v>1061</v>
      </c>
      <c r="J460" t="s">
        <v>1062</v>
      </c>
      <c r="K460" t="s">
        <v>478</v>
      </c>
      <c r="M460" t="str">
        <f t="shared" si="69"/>
        <v>INSERT INTO s_tab_cols_m (table_col_id,table_id,col_name,col_desc,data_type) VALUES (150018,15,'freeze_type','FREEZE_TYPE','C');</v>
      </c>
    </row>
    <row r="461" spans="4:13" x14ac:dyDescent="0.25">
      <c r="D461" t="str">
        <f t="shared" si="67"/>
        <v>public static final int C_ACCOUNT__COL__FREEZE_REASON_ID=    150019;</v>
      </c>
      <c r="E461" t="str">
        <f t="shared" si="66"/>
        <v>FREEZE_REASON_ID</v>
      </c>
      <c r="F461">
        <v>19</v>
      </c>
      <c r="G461" t="str">
        <f t="shared" si="68"/>
        <v>150019</v>
      </c>
      <c r="H461">
        <v>15</v>
      </c>
      <c r="I461" t="s">
        <v>1063</v>
      </c>
      <c r="J461" t="s">
        <v>1064</v>
      </c>
      <c r="K461" t="s">
        <v>477</v>
      </c>
      <c r="M461" t="str">
        <f t="shared" si="69"/>
        <v>INSERT INTO s_tab_cols_m (table_col_id,table_id,col_name,col_desc,data_type) VALUES (150019,15,'freeze_reason_id','FREEZE_REASON_ID','N');</v>
      </c>
    </row>
    <row r="462" spans="4:13" x14ac:dyDescent="0.25">
      <c r="D462" t="str">
        <f t="shared" si="67"/>
        <v>public static final int C_ACCOUNT__COL__OPENING_DATE=    150020;</v>
      </c>
      <c r="E462" t="str">
        <f t="shared" si="66"/>
        <v>OPENING_DATE</v>
      </c>
      <c r="F462">
        <v>20</v>
      </c>
      <c r="G462" t="str">
        <f t="shared" si="68"/>
        <v>150020</v>
      </c>
      <c r="H462">
        <v>15</v>
      </c>
      <c r="I462" t="s">
        <v>561</v>
      </c>
      <c r="J462" t="s">
        <v>562</v>
      </c>
      <c r="K462" t="s">
        <v>482</v>
      </c>
      <c r="M462" t="str">
        <f t="shared" si="69"/>
        <v>INSERT INTO s_tab_cols_m (table_col_id,table_id,col_name,col_desc,data_type) VALUES (150020,15,'opening_date','OPENING_DATE','D');</v>
      </c>
    </row>
    <row r="463" spans="4:13" x14ac:dyDescent="0.25">
      <c r="D463" t="str">
        <f t="shared" si="67"/>
        <v>public static final int C_ACCOUNT__COL__CLOSING_DATE=    150021;</v>
      </c>
      <c r="E463" t="str">
        <f t="shared" si="66"/>
        <v>CLOSING_DATE</v>
      </c>
      <c r="F463">
        <v>21</v>
      </c>
      <c r="G463" t="str">
        <f t="shared" si="68"/>
        <v>150021</v>
      </c>
      <c r="H463">
        <v>15</v>
      </c>
      <c r="I463" t="s">
        <v>587</v>
      </c>
      <c r="J463" t="s">
        <v>588</v>
      </c>
      <c r="K463" t="s">
        <v>482</v>
      </c>
      <c r="M463" t="str">
        <f t="shared" si="69"/>
        <v>INSERT INTO s_tab_cols_m (table_col_id,table_id,col_name,col_desc,data_type) VALUES (150021,15,'closing_date','CLOSING_DATE','D');</v>
      </c>
    </row>
    <row r="464" spans="4:13" x14ac:dyDescent="0.25">
      <c r="D464" t="str">
        <f t="shared" si="67"/>
        <v>public static final int C_ACCOUNT__COL__LAST_STMT_DATE=    150022;</v>
      </c>
      <c r="E464" t="str">
        <f t="shared" si="66"/>
        <v>LAST_STMT_DATE</v>
      </c>
      <c r="F464">
        <v>22</v>
      </c>
      <c r="G464" t="str">
        <f t="shared" si="68"/>
        <v>150022</v>
      </c>
      <c r="H464">
        <v>15</v>
      </c>
      <c r="I464" t="s">
        <v>1065</v>
      </c>
      <c r="J464" t="s">
        <v>1066</v>
      </c>
      <c r="K464" t="s">
        <v>482</v>
      </c>
      <c r="M464" t="str">
        <f t="shared" si="69"/>
        <v>INSERT INTO s_tab_cols_m (table_col_id,table_id,col_name,col_desc,data_type) VALUES (150022,15,'last_stmt_date','LAST_STMT_DATE','D');</v>
      </c>
    </row>
    <row r="465" spans="3:13" x14ac:dyDescent="0.25">
      <c r="D465" t="str">
        <f t="shared" si="67"/>
        <v>public static final int C_ACCOUNT__COL__ACCT_REMARKS=    150023;</v>
      </c>
      <c r="E465" t="str">
        <f t="shared" si="66"/>
        <v>ACCT_REMARKS</v>
      </c>
      <c r="F465">
        <v>23</v>
      </c>
      <c r="G465" t="str">
        <f t="shared" si="68"/>
        <v>150023</v>
      </c>
      <c r="H465">
        <v>15</v>
      </c>
      <c r="I465" t="s">
        <v>1067</v>
      </c>
      <c r="J465" t="s">
        <v>1068</v>
      </c>
      <c r="K465" t="s">
        <v>478</v>
      </c>
      <c r="M465" t="str">
        <f t="shared" si="69"/>
        <v>INSERT INTO s_tab_cols_m (table_col_id,table_id,col_name,col_desc,data_type) VALUES (150023,15,'acct_remarks','ACCT_REMARKS','C');</v>
      </c>
    </row>
    <row r="466" spans="3:13" x14ac:dyDescent="0.25">
      <c r="D466" t="str">
        <f t="shared" si="67"/>
        <v>public static final int C_ACCOUNT__COL__CR_BY=    150024;</v>
      </c>
      <c r="E466" t="str">
        <f t="shared" si="66"/>
        <v>CR_BY</v>
      </c>
      <c r="F466">
        <v>24</v>
      </c>
      <c r="G466" t="str">
        <f t="shared" si="68"/>
        <v>150024</v>
      </c>
      <c r="H466">
        <v>15</v>
      </c>
      <c r="I466" t="s">
        <v>547</v>
      </c>
      <c r="J466" t="s">
        <v>548</v>
      </c>
      <c r="K466" t="s">
        <v>477</v>
      </c>
      <c r="M466" t="str">
        <f t="shared" si="69"/>
        <v>INSERT INTO s_tab_cols_m (table_col_id,table_id,col_name,col_desc,data_type) VALUES (150024,15,'cr_by','CR_BY','N');</v>
      </c>
    </row>
    <row r="467" spans="3:13" x14ac:dyDescent="0.25">
      <c r="D467" t="str">
        <f t="shared" si="67"/>
        <v>public static final int C_ACCOUNT__COL__CR_DT=    150025;</v>
      </c>
      <c r="E467" t="str">
        <f t="shared" si="66"/>
        <v>CR_DT</v>
      </c>
      <c r="F467">
        <v>25</v>
      </c>
      <c r="G467" t="str">
        <f t="shared" si="68"/>
        <v>150025</v>
      </c>
      <c r="H467">
        <v>15</v>
      </c>
      <c r="I467" t="s">
        <v>549</v>
      </c>
      <c r="J467" t="s">
        <v>550</v>
      </c>
      <c r="K467" t="s">
        <v>489</v>
      </c>
      <c r="M467" t="str">
        <f t="shared" si="69"/>
        <v>INSERT INTO s_tab_cols_m (table_col_id,table_id,col_name,col_desc,data_type) VALUES (150025,15,'cr_dt','CR_DT','T');</v>
      </c>
    </row>
    <row r="468" spans="3:13" x14ac:dyDescent="0.25">
      <c r="D468" t="str">
        <f t="shared" si="67"/>
        <v>public static final int C_ACCOUNT__COL__UPD_BY=    150026;</v>
      </c>
      <c r="E468" t="str">
        <f t="shared" si="66"/>
        <v>UPD_BY</v>
      </c>
      <c r="F468">
        <v>26</v>
      </c>
      <c r="G468" t="str">
        <f t="shared" si="68"/>
        <v>150026</v>
      </c>
      <c r="H468">
        <v>15</v>
      </c>
      <c r="I468" t="s">
        <v>551</v>
      </c>
      <c r="J468" t="s">
        <v>552</v>
      </c>
      <c r="K468" t="s">
        <v>477</v>
      </c>
      <c r="M468" t="str">
        <f t="shared" si="69"/>
        <v>INSERT INTO s_tab_cols_m (table_col_id,table_id,col_name,col_desc,data_type) VALUES (150026,15,'upd_by','UPD_BY','N');</v>
      </c>
    </row>
    <row r="469" spans="3:13" x14ac:dyDescent="0.25">
      <c r="D469" t="str">
        <f t="shared" si="67"/>
        <v>public static final int C_ACCOUNT__COL__UPD_DT=    150027;</v>
      </c>
      <c r="E469" t="str">
        <f t="shared" si="66"/>
        <v>UPD_DT</v>
      </c>
      <c r="F469">
        <v>27</v>
      </c>
      <c r="G469" t="str">
        <f t="shared" si="68"/>
        <v>150027</v>
      </c>
      <c r="H469">
        <v>15</v>
      </c>
      <c r="I469" t="s">
        <v>553</v>
      </c>
      <c r="J469" t="s">
        <v>554</v>
      </c>
      <c r="K469" t="s">
        <v>489</v>
      </c>
      <c r="M469" t="str">
        <f t="shared" si="69"/>
        <v>INSERT INTO s_tab_cols_m (table_col_id,table_id,col_name,col_desc,data_type) VALUES (150027,15,'upd_dt','UPD_DT','T');</v>
      </c>
    </row>
    <row r="470" spans="3:13" x14ac:dyDescent="0.25">
      <c r="D470" t="str">
        <f t="shared" si="67"/>
        <v>public static final int C_ACCOUNT__COL__AUTH_BY=    150028;</v>
      </c>
      <c r="E470" t="str">
        <f t="shared" si="66"/>
        <v>AUTH_BY</v>
      </c>
      <c r="F470">
        <v>28</v>
      </c>
      <c r="G470" t="str">
        <f t="shared" si="68"/>
        <v>150028</v>
      </c>
      <c r="H470">
        <v>15</v>
      </c>
      <c r="I470" t="s">
        <v>555</v>
      </c>
      <c r="J470" t="s">
        <v>556</v>
      </c>
      <c r="K470" t="s">
        <v>477</v>
      </c>
      <c r="M470" t="str">
        <f t="shared" si="69"/>
        <v>INSERT INTO s_tab_cols_m (table_col_id,table_id,col_name,col_desc,data_type) VALUES (150028,15,'auth_by','AUTH_BY','N');</v>
      </c>
    </row>
    <row r="471" spans="3:13" x14ac:dyDescent="0.25">
      <c r="D471" t="str">
        <f t="shared" si="67"/>
        <v>public static final int C_ACCOUNT__COL__AUTH_DT=    150029;</v>
      </c>
      <c r="E471" t="str">
        <f t="shared" si="66"/>
        <v>AUTH_DT</v>
      </c>
      <c r="F471">
        <v>29</v>
      </c>
      <c r="G471" t="str">
        <f t="shared" si="68"/>
        <v>150029</v>
      </c>
      <c r="H471">
        <v>15</v>
      </c>
      <c r="I471" t="s">
        <v>557</v>
      </c>
      <c r="J471" t="s">
        <v>558</v>
      </c>
      <c r="K471" t="s">
        <v>489</v>
      </c>
      <c r="M471" t="str">
        <f t="shared" si="69"/>
        <v>INSERT INTO s_tab_cols_m (table_col_id,table_id,col_name,col_desc,data_type) VALUES (150029,15,'auth_dt','AUTH_DT','T');</v>
      </c>
    </row>
    <row r="472" spans="3:13" x14ac:dyDescent="0.25">
      <c r="D472" t="str">
        <f t="shared" si="67"/>
        <v>public static final int C_ACCOUNT__COL__CN_ID=    150030;</v>
      </c>
      <c r="E472" t="str">
        <f t="shared" si="66"/>
        <v>CN_ID</v>
      </c>
      <c r="F472">
        <v>30</v>
      </c>
      <c r="G472" t="str">
        <f t="shared" si="68"/>
        <v>150030</v>
      </c>
      <c r="H472">
        <v>15</v>
      </c>
      <c r="I472" t="s">
        <v>559</v>
      </c>
      <c r="J472" t="s">
        <v>560</v>
      </c>
      <c r="K472" t="s">
        <v>477</v>
      </c>
      <c r="M472" t="str">
        <f t="shared" si="69"/>
        <v>INSERT INTO s_tab_cols_m (table_col_id,table_id,col_name,col_desc,data_type) VALUES (150030,15,'cn_id','CN_ID','N');</v>
      </c>
    </row>
    <row r="473" spans="3:13" x14ac:dyDescent="0.25">
      <c r="E473" t="str">
        <f t="shared" si="66"/>
        <v/>
      </c>
    </row>
    <row r="474" spans="3:13" x14ac:dyDescent="0.25">
      <c r="C474" s="18" t="s">
        <v>166</v>
      </c>
      <c r="D474" t="str">
        <f t="shared" ref="D474:D486" si="70">CONCATENATE("public static final int C_ACCOUNT_NAMES__COL__",E474,"=    ",G474,";")</f>
        <v>public static final int C_ACCOUNT_NAMES__COL__ACCT_NAME_ID=    160001;</v>
      </c>
      <c r="E474" t="str">
        <f t="shared" si="66"/>
        <v>ACCT_NAME_ID</v>
      </c>
      <c r="F474">
        <v>1</v>
      </c>
      <c r="G474" t="str">
        <f t="shared" ref="G474:G486" si="71">CONCATENATE(H474,REPT("0",4-LEN(F474)),F474)</f>
        <v>160001</v>
      </c>
      <c r="H474">
        <v>16</v>
      </c>
      <c r="I474" t="s">
        <v>1069</v>
      </c>
      <c r="J474" t="s">
        <v>1070</v>
      </c>
      <c r="K474" t="s">
        <v>477</v>
      </c>
      <c r="M474" t="str">
        <f t="shared" ref="M474:M486" si="72">CONCATENATE("INSERT INTO s_tab_cols_m (table_col_id,table_id,col_name,col_desc,data_type) VALUES (",G474&amp;","&amp;H474&amp;",'"&amp;I474&amp;"','"&amp;J474&amp;"','"&amp;K474&amp;"');")</f>
        <v>INSERT INTO s_tab_cols_m (table_col_id,table_id,col_name,col_desc,data_type) VALUES (160001,16,'acct_name_id','ACCT_NAME_ID','N');</v>
      </c>
    </row>
    <row r="475" spans="3:13" x14ac:dyDescent="0.25">
      <c r="D475" t="str">
        <f t="shared" si="70"/>
        <v>public static final int C_ACCOUNT_NAMES__COL__ACCT_ID=    160002;</v>
      </c>
      <c r="E475" t="str">
        <f t="shared" si="66"/>
        <v>ACCT_ID</v>
      </c>
      <c r="F475">
        <v>2</v>
      </c>
      <c r="G475" t="str">
        <f t="shared" si="71"/>
        <v>160002</v>
      </c>
      <c r="H475">
        <v>16</v>
      </c>
      <c r="I475" t="s">
        <v>781</v>
      </c>
      <c r="J475" t="s">
        <v>782</v>
      </c>
      <c r="K475" t="s">
        <v>477</v>
      </c>
      <c r="M475" t="str">
        <f t="shared" si="72"/>
        <v>INSERT INTO s_tab_cols_m (table_col_id,table_id,col_name,col_desc,data_type) VALUES (160002,16,'acct_id','ACCT_ID','N');</v>
      </c>
    </row>
    <row r="476" spans="3:13" x14ac:dyDescent="0.25">
      <c r="D476" t="str">
        <f t="shared" si="70"/>
        <v>public static final int C_ACCOUNT_NAMES__COL__CUST_ID=    160003;</v>
      </c>
      <c r="E476" t="str">
        <f t="shared" si="66"/>
        <v>CUST_ID</v>
      </c>
      <c r="F476">
        <v>3</v>
      </c>
      <c r="G476" t="str">
        <f t="shared" si="71"/>
        <v>160003</v>
      </c>
      <c r="H476">
        <v>16</v>
      </c>
      <c r="I476" t="s">
        <v>595</v>
      </c>
      <c r="J476" t="s">
        <v>596</v>
      </c>
      <c r="K476" t="s">
        <v>477</v>
      </c>
      <c r="M476" t="str">
        <f t="shared" si="72"/>
        <v>INSERT INTO s_tab_cols_m (table_col_id,table_id,col_name,col_desc,data_type) VALUES (160003,16,'cust_id','CUST_ID','N');</v>
      </c>
    </row>
    <row r="477" spans="3:13" x14ac:dyDescent="0.25">
      <c r="D477" t="str">
        <f t="shared" si="70"/>
        <v>public static final int C_ACCOUNT_NAMES__COL__NAME_TYPE_ID=    160004;</v>
      </c>
      <c r="E477" t="str">
        <f t="shared" si="66"/>
        <v>NAME_TYPE_ID</v>
      </c>
      <c r="F477">
        <v>4</v>
      </c>
      <c r="G477" t="str">
        <f t="shared" si="71"/>
        <v>160004</v>
      </c>
      <c r="H477">
        <v>16</v>
      </c>
      <c r="I477" t="s">
        <v>1071</v>
      </c>
      <c r="J477" t="s">
        <v>1072</v>
      </c>
      <c r="K477" t="s">
        <v>477</v>
      </c>
      <c r="M477" t="str">
        <f t="shared" si="72"/>
        <v>INSERT INTO s_tab_cols_m (table_col_id,table_id,col_name,col_desc,data_type) VALUES (160004,16,'name_type_id','NAME_TYPE_ID','N');</v>
      </c>
    </row>
    <row r="478" spans="3:13" x14ac:dyDescent="0.25">
      <c r="D478" t="str">
        <f t="shared" si="70"/>
        <v>public static final int C_ACCOUNT_NAMES__COL__CR_BY=    160005;</v>
      </c>
      <c r="E478" t="str">
        <f t="shared" si="66"/>
        <v>CR_BY</v>
      </c>
      <c r="F478">
        <v>5</v>
      </c>
      <c r="G478" t="str">
        <f t="shared" si="71"/>
        <v>160005</v>
      </c>
      <c r="H478">
        <v>16</v>
      </c>
      <c r="I478" t="s">
        <v>547</v>
      </c>
      <c r="J478" t="s">
        <v>548</v>
      </c>
      <c r="K478" t="s">
        <v>477</v>
      </c>
      <c r="M478" t="str">
        <f t="shared" si="72"/>
        <v>INSERT INTO s_tab_cols_m (table_col_id,table_id,col_name,col_desc,data_type) VALUES (160005,16,'cr_by','CR_BY','N');</v>
      </c>
    </row>
    <row r="479" spans="3:13" x14ac:dyDescent="0.25">
      <c r="D479" t="str">
        <f t="shared" si="70"/>
        <v>public static final int C_ACCOUNT_NAMES__COL__CR_DT=    160006;</v>
      </c>
      <c r="E479" t="str">
        <f t="shared" si="66"/>
        <v>CR_DT</v>
      </c>
      <c r="F479">
        <v>6</v>
      </c>
      <c r="G479" t="str">
        <f t="shared" si="71"/>
        <v>160006</v>
      </c>
      <c r="H479">
        <v>16</v>
      </c>
      <c r="I479" t="s">
        <v>549</v>
      </c>
      <c r="J479" t="s">
        <v>550</v>
      </c>
      <c r="K479" t="s">
        <v>489</v>
      </c>
      <c r="M479" t="str">
        <f t="shared" si="72"/>
        <v>INSERT INTO s_tab_cols_m (table_col_id,table_id,col_name,col_desc,data_type) VALUES (160006,16,'cr_dt','CR_DT','T');</v>
      </c>
    </row>
    <row r="480" spans="3:13" x14ac:dyDescent="0.25">
      <c r="D480" t="str">
        <f t="shared" si="70"/>
        <v>public static final int C_ACCOUNT_NAMES__COL__UPD_BY=    160007;</v>
      </c>
      <c r="E480" t="str">
        <f t="shared" si="66"/>
        <v>UPD_BY</v>
      </c>
      <c r="F480">
        <v>7</v>
      </c>
      <c r="G480" t="str">
        <f t="shared" si="71"/>
        <v>160007</v>
      </c>
      <c r="H480">
        <v>16</v>
      </c>
      <c r="I480" t="s">
        <v>551</v>
      </c>
      <c r="J480" t="s">
        <v>552</v>
      </c>
      <c r="K480" t="s">
        <v>477</v>
      </c>
      <c r="M480" t="str">
        <f t="shared" si="72"/>
        <v>INSERT INTO s_tab_cols_m (table_col_id,table_id,col_name,col_desc,data_type) VALUES (160007,16,'upd_by','UPD_BY','N');</v>
      </c>
    </row>
    <row r="481" spans="3:13" x14ac:dyDescent="0.25">
      <c r="D481" t="str">
        <f t="shared" si="70"/>
        <v>public static final int C_ACCOUNT_NAMES__COL__UPD_DT=    160008;</v>
      </c>
      <c r="E481" t="str">
        <f t="shared" si="66"/>
        <v>UPD_DT</v>
      </c>
      <c r="F481">
        <v>8</v>
      </c>
      <c r="G481" t="str">
        <f t="shared" si="71"/>
        <v>160008</v>
      </c>
      <c r="H481">
        <v>16</v>
      </c>
      <c r="I481" t="s">
        <v>553</v>
      </c>
      <c r="J481" t="s">
        <v>554</v>
      </c>
      <c r="K481" t="s">
        <v>489</v>
      </c>
      <c r="M481" t="str">
        <f t="shared" si="72"/>
        <v>INSERT INTO s_tab_cols_m (table_col_id,table_id,col_name,col_desc,data_type) VALUES (160008,16,'upd_dt','UPD_DT','T');</v>
      </c>
    </row>
    <row r="482" spans="3:13" x14ac:dyDescent="0.25">
      <c r="D482" t="str">
        <f t="shared" si="70"/>
        <v>public static final int C_ACCOUNT_NAMES__COL__AUTH_BY=    160009;</v>
      </c>
      <c r="E482" t="str">
        <f t="shared" si="66"/>
        <v>AUTH_BY</v>
      </c>
      <c r="F482">
        <v>9</v>
      </c>
      <c r="G482" t="str">
        <f t="shared" si="71"/>
        <v>160009</v>
      </c>
      <c r="H482">
        <v>16</v>
      </c>
      <c r="I482" t="s">
        <v>555</v>
      </c>
      <c r="J482" t="s">
        <v>556</v>
      </c>
      <c r="K482" t="s">
        <v>477</v>
      </c>
      <c r="M482" t="str">
        <f t="shared" si="72"/>
        <v>INSERT INTO s_tab_cols_m (table_col_id,table_id,col_name,col_desc,data_type) VALUES (160009,16,'auth_by','AUTH_BY','N');</v>
      </c>
    </row>
    <row r="483" spans="3:13" x14ac:dyDescent="0.25">
      <c r="D483" t="str">
        <f t="shared" si="70"/>
        <v>public static final int C_ACCOUNT_NAMES__COL__AUTH_DT=    160010;</v>
      </c>
      <c r="E483" t="str">
        <f t="shared" si="66"/>
        <v>AUTH_DT</v>
      </c>
      <c r="F483">
        <v>10</v>
      </c>
      <c r="G483" t="str">
        <f t="shared" si="71"/>
        <v>160010</v>
      </c>
      <c r="H483">
        <v>16</v>
      </c>
      <c r="I483" t="s">
        <v>557</v>
      </c>
      <c r="J483" t="s">
        <v>558</v>
      </c>
      <c r="K483" t="s">
        <v>489</v>
      </c>
      <c r="M483" t="str">
        <f t="shared" si="72"/>
        <v>INSERT INTO s_tab_cols_m (table_col_id,table_id,col_name,col_desc,data_type) VALUES (160010,16,'auth_dt','AUTH_DT','T');</v>
      </c>
    </row>
    <row r="484" spans="3:13" x14ac:dyDescent="0.25">
      <c r="D484" t="str">
        <f t="shared" si="70"/>
        <v>public static final int C_ACCOUNT_NAMES__COL__CN_ID=    160011;</v>
      </c>
      <c r="E484" t="str">
        <f t="shared" si="66"/>
        <v>CN_ID</v>
      </c>
      <c r="F484">
        <v>11</v>
      </c>
      <c r="G484" t="str">
        <f t="shared" si="71"/>
        <v>160011</v>
      </c>
      <c r="H484">
        <v>16</v>
      </c>
      <c r="I484" t="s">
        <v>559</v>
      </c>
      <c r="J484" t="s">
        <v>560</v>
      </c>
      <c r="K484" t="s">
        <v>477</v>
      </c>
      <c r="M484" t="str">
        <f t="shared" si="72"/>
        <v>INSERT INTO s_tab_cols_m (table_col_id,table_id,col_name,col_desc,data_type) VALUES (160011,16,'cn_id','CN_ID','N');</v>
      </c>
    </row>
    <row r="485" spans="3:13" x14ac:dyDescent="0.25">
      <c r="D485" t="str">
        <f t="shared" si="70"/>
        <v>public static final int C_ACCOUNT_NAMES__COL__IS_DELETE=    160012;</v>
      </c>
      <c r="E485" t="str">
        <f t="shared" si="66"/>
        <v>IS_DELETE</v>
      </c>
      <c r="F485">
        <v>12</v>
      </c>
      <c r="G485" t="str">
        <f t="shared" si="71"/>
        <v>160012</v>
      </c>
      <c r="H485">
        <v>16</v>
      </c>
      <c r="I485" t="s">
        <v>1073</v>
      </c>
      <c r="J485" t="s">
        <v>1074</v>
      </c>
      <c r="K485" t="s">
        <v>477</v>
      </c>
      <c r="M485" t="str">
        <f t="shared" si="72"/>
        <v>INSERT INTO s_tab_cols_m (table_col_id,table_id,col_name,col_desc,data_type) VALUES (160012,16,'is_delete','IS_DELETE','N');</v>
      </c>
    </row>
    <row r="486" spans="3:13" x14ac:dyDescent="0.25">
      <c r="D486" t="str">
        <f t="shared" si="70"/>
        <v>public static final int C_ACCOUNT_NAMES__COL__IS_ALERT_ENABLED=    160013;</v>
      </c>
      <c r="E486" t="str">
        <f t="shared" si="66"/>
        <v>IS_ALERT_ENABLED</v>
      </c>
      <c r="F486">
        <v>13</v>
      </c>
      <c r="G486" t="str">
        <f t="shared" si="71"/>
        <v>160013</v>
      </c>
      <c r="H486">
        <v>16</v>
      </c>
      <c r="I486" t="s">
        <v>1075</v>
      </c>
      <c r="J486" t="s">
        <v>1076</v>
      </c>
      <c r="K486" t="s">
        <v>477</v>
      </c>
      <c r="M486" t="str">
        <f t="shared" si="72"/>
        <v>INSERT INTO s_tab_cols_m (table_col_id,table_id,col_name,col_desc,data_type) VALUES (160013,16,'is_alert_enabled','IS_ALERT_ENABLED','N');</v>
      </c>
    </row>
    <row r="489" spans="3:13" x14ac:dyDescent="0.25">
      <c r="E489" t="str">
        <f t="shared" ref="E489:E520" si="73">UPPER(I489)</f>
        <v/>
      </c>
    </row>
    <row r="490" spans="3:13" x14ac:dyDescent="0.25">
      <c r="C490" s="18" t="s">
        <v>169</v>
      </c>
      <c r="D490" t="str">
        <f t="shared" ref="D490:D534" si="74">CONCATENATE("public static final int C_ACCOUNT_NOMINEES__COL__",E490,"=    ",G490,";")</f>
        <v>public static final int C_ACCOUNT_NOMINEES__COL__ACCT_NOMINEE_ID=    170001;</v>
      </c>
      <c r="E490" t="str">
        <f t="shared" si="73"/>
        <v>ACCT_NOMINEE_ID</v>
      </c>
      <c r="F490">
        <v>1</v>
      </c>
      <c r="G490" t="str">
        <f t="shared" ref="G490:G534" si="75">CONCATENATE(H490,REPT("0",4-LEN(F490)),F490)</f>
        <v>170001</v>
      </c>
      <c r="H490">
        <v>17</v>
      </c>
      <c r="I490" t="s">
        <v>1077</v>
      </c>
      <c r="J490" t="s">
        <v>1078</v>
      </c>
      <c r="K490" t="s">
        <v>477</v>
      </c>
      <c r="M490" t="str">
        <f t="shared" ref="M490:M534" si="76">CONCATENATE("INSERT INTO s_tab_cols_m (table_col_id,table_id,col_name,col_desc,data_type) VALUES (",G490&amp;","&amp;H490&amp;",'"&amp;I490&amp;"','"&amp;J490&amp;"','"&amp;K490&amp;"');")</f>
        <v>INSERT INTO s_tab_cols_m (table_col_id,table_id,col_name,col_desc,data_type) VALUES (170001,17,'acct_nominee_id','ACCT_NOMINEE_ID','N');</v>
      </c>
    </row>
    <row r="491" spans="3:13" x14ac:dyDescent="0.25">
      <c r="D491" t="str">
        <f t="shared" si="74"/>
        <v>public static final int C_ACCOUNT_NOMINEES__COL__ACCT_ID=    170002;</v>
      </c>
      <c r="E491" t="str">
        <f t="shared" si="73"/>
        <v>ACCT_ID</v>
      </c>
      <c r="F491">
        <v>2</v>
      </c>
      <c r="G491" t="str">
        <f t="shared" si="75"/>
        <v>170002</v>
      </c>
      <c r="H491">
        <v>17</v>
      </c>
      <c r="I491" t="s">
        <v>781</v>
      </c>
      <c r="J491" t="s">
        <v>782</v>
      </c>
      <c r="K491" t="s">
        <v>477</v>
      </c>
      <c r="M491" t="str">
        <f t="shared" si="76"/>
        <v>INSERT INTO s_tab_cols_m (table_col_id,table_id,col_name,col_desc,data_type) VALUES (170002,17,'acct_id','ACCT_ID','N');</v>
      </c>
    </row>
    <row r="492" spans="3:13" x14ac:dyDescent="0.25">
      <c r="D492" t="str">
        <f t="shared" si="74"/>
        <v>public static final int C_ACCOUNT_NOMINEES__COL__NOMINEE_CUST_ID=    170003;</v>
      </c>
      <c r="E492" t="str">
        <f t="shared" si="73"/>
        <v>NOMINEE_CUST_ID</v>
      </c>
      <c r="F492">
        <v>3</v>
      </c>
      <c r="G492" t="str">
        <f t="shared" si="75"/>
        <v>170003</v>
      </c>
      <c r="H492">
        <v>17</v>
      </c>
      <c r="I492" t="s">
        <v>1079</v>
      </c>
      <c r="J492" t="s">
        <v>1080</v>
      </c>
      <c r="K492" t="s">
        <v>477</v>
      </c>
      <c r="M492" t="str">
        <f t="shared" si="76"/>
        <v>INSERT INTO s_tab_cols_m (table_col_id,table_id,col_name,col_desc,data_type) VALUES (170003,17,'nominee_cust_id','NOMINEE_CUST_ID','N');</v>
      </c>
    </row>
    <row r="493" spans="3:13" x14ac:dyDescent="0.25">
      <c r="D493" t="str">
        <f t="shared" si="74"/>
        <v>public static final int C_ACCOUNT_NOMINEES__COL__NOMINEE_TITLE=    170004;</v>
      </c>
      <c r="E493" t="str">
        <f t="shared" si="73"/>
        <v>NOMINEE_TITLE</v>
      </c>
      <c r="F493">
        <v>4</v>
      </c>
      <c r="G493" t="str">
        <f t="shared" si="75"/>
        <v>170004</v>
      </c>
      <c r="H493">
        <v>17</v>
      </c>
      <c r="I493" t="s">
        <v>1081</v>
      </c>
      <c r="J493" t="s">
        <v>1082</v>
      </c>
      <c r="K493" t="s">
        <v>478</v>
      </c>
      <c r="M493" t="str">
        <f t="shared" si="76"/>
        <v>INSERT INTO s_tab_cols_m (table_col_id,table_id,col_name,col_desc,data_type) VALUES (170004,17,'nominee_title','NOMINEE_TITLE','C');</v>
      </c>
    </row>
    <row r="494" spans="3:13" x14ac:dyDescent="0.25">
      <c r="D494" t="str">
        <f t="shared" si="74"/>
        <v>public static final int C_ACCOUNT_NOMINEES__COL__NOMINEE_FNAME=    170005;</v>
      </c>
      <c r="E494" t="str">
        <f t="shared" si="73"/>
        <v>NOMINEE_FNAME</v>
      </c>
      <c r="F494">
        <v>5</v>
      </c>
      <c r="G494" t="str">
        <f t="shared" si="75"/>
        <v>170005</v>
      </c>
      <c r="H494">
        <v>17</v>
      </c>
      <c r="I494" t="s">
        <v>1083</v>
      </c>
      <c r="J494" t="s">
        <v>1084</v>
      </c>
      <c r="K494" t="s">
        <v>478</v>
      </c>
      <c r="M494" t="str">
        <f t="shared" si="76"/>
        <v>INSERT INTO s_tab_cols_m (table_col_id,table_id,col_name,col_desc,data_type) VALUES (170005,17,'nominee_fname','NOMINEE_FNAME','C');</v>
      </c>
    </row>
    <row r="495" spans="3:13" x14ac:dyDescent="0.25">
      <c r="D495" t="str">
        <f t="shared" si="74"/>
        <v>public static final int C_ACCOUNT_NOMINEES__COL__NOMINEE_MNAME=    170006;</v>
      </c>
      <c r="E495" t="str">
        <f t="shared" si="73"/>
        <v>NOMINEE_MNAME</v>
      </c>
      <c r="F495">
        <v>6</v>
      </c>
      <c r="G495" t="str">
        <f t="shared" si="75"/>
        <v>170006</v>
      </c>
      <c r="H495">
        <v>17</v>
      </c>
      <c r="I495" t="s">
        <v>1085</v>
      </c>
      <c r="J495" t="s">
        <v>1086</v>
      </c>
      <c r="K495" t="s">
        <v>478</v>
      </c>
      <c r="M495" t="str">
        <f t="shared" si="76"/>
        <v>INSERT INTO s_tab_cols_m (table_col_id,table_id,col_name,col_desc,data_type) VALUES (170006,17,'nominee_mname','NOMINEE_MNAME','C');</v>
      </c>
    </row>
    <row r="496" spans="3:13" x14ac:dyDescent="0.25">
      <c r="D496" t="str">
        <f t="shared" si="74"/>
        <v>public static final int C_ACCOUNT_NOMINEES__COL__NOMINEE_LNAME=    170007;</v>
      </c>
      <c r="E496" t="str">
        <f t="shared" si="73"/>
        <v>NOMINEE_LNAME</v>
      </c>
      <c r="F496">
        <v>7</v>
      </c>
      <c r="G496" t="str">
        <f t="shared" si="75"/>
        <v>170007</v>
      </c>
      <c r="H496">
        <v>17</v>
      </c>
      <c r="I496" t="s">
        <v>1087</v>
      </c>
      <c r="J496" t="s">
        <v>1088</v>
      </c>
      <c r="K496" t="s">
        <v>478</v>
      </c>
      <c r="M496" t="str">
        <f t="shared" si="76"/>
        <v>INSERT INTO s_tab_cols_m (table_col_id,table_id,col_name,col_desc,data_type) VALUES (170007,17,'nominee_lname','NOMINEE_LNAME','C');</v>
      </c>
    </row>
    <row r="497" spans="4:13" x14ac:dyDescent="0.25">
      <c r="D497" t="str">
        <f t="shared" si="74"/>
        <v>public static final int C_ACCOUNT_NOMINEES__COL__NOMINEE_DOB=    170008;</v>
      </c>
      <c r="E497" t="str">
        <f t="shared" si="73"/>
        <v>NOMINEE_DOB</v>
      </c>
      <c r="F497">
        <v>8</v>
      </c>
      <c r="G497" t="str">
        <f t="shared" si="75"/>
        <v>170008</v>
      </c>
      <c r="H497">
        <v>17</v>
      </c>
      <c r="I497" t="s">
        <v>1089</v>
      </c>
      <c r="J497" t="s">
        <v>1090</v>
      </c>
      <c r="K497" t="s">
        <v>482</v>
      </c>
      <c r="M497" t="str">
        <f t="shared" si="76"/>
        <v>INSERT INTO s_tab_cols_m (table_col_id,table_id,col_name,col_desc,data_type) VALUES (170008,17,'nominee_dob','NOMINEE_DOB','D');</v>
      </c>
    </row>
    <row r="498" spans="4:13" x14ac:dyDescent="0.25">
      <c r="D498" t="str">
        <f t="shared" si="74"/>
        <v>public static final int C_ACCOUNT_NOMINEES__COL__IS_NOMINEE_MINOR=    170009;</v>
      </c>
      <c r="E498" t="str">
        <f t="shared" si="73"/>
        <v>IS_NOMINEE_MINOR</v>
      </c>
      <c r="F498">
        <v>9</v>
      </c>
      <c r="G498" t="str">
        <f t="shared" si="75"/>
        <v>170009</v>
      </c>
      <c r="H498">
        <v>17</v>
      </c>
      <c r="I498" t="s">
        <v>1091</v>
      </c>
      <c r="J498" t="s">
        <v>1092</v>
      </c>
      <c r="K498" t="s">
        <v>477</v>
      </c>
      <c r="M498" t="str">
        <f t="shared" si="76"/>
        <v>INSERT INTO s_tab_cols_m (table_col_id,table_id,col_name,col_desc,data_type) VALUES (170009,17,'is_nominee_minor','IS_NOMINEE_MINOR','N');</v>
      </c>
    </row>
    <row r="499" spans="4:13" x14ac:dyDescent="0.25">
      <c r="D499" t="str">
        <f t="shared" si="74"/>
        <v>public static final int C_ACCOUNT_NOMINEES__COL__RELATION_ID=    170010;</v>
      </c>
      <c r="E499" t="str">
        <f t="shared" si="73"/>
        <v>RELATION_ID</v>
      </c>
      <c r="F499">
        <v>10</v>
      </c>
      <c r="G499" t="str">
        <f t="shared" si="75"/>
        <v>170010</v>
      </c>
      <c r="H499">
        <v>17</v>
      </c>
      <c r="I499" t="s">
        <v>1093</v>
      </c>
      <c r="J499" t="s">
        <v>1094</v>
      </c>
      <c r="K499" t="s">
        <v>477</v>
      </c>
      <c r="M499" t="str">
        <f t="shared" si="76"/>
        <v>INSERT INTO s_tab_cols_m (table_col_id,table_id,col_name,col_desc,data_type) VALUES (170010,17,'relation_id','RELATION_ID','N');</v>
      </c>
    </row>
    <row r="500" spans="4:13" x14ac:dyDescent="0.25">
      <c r="D500" t="str">
        <f t="shared" si="74"/>
        <v>public static final int C_ACCOUNT_NOMINEES__COL__SHARE_PERCENT=    170011;</v>
      </c>
      <c r="E500" t="str">
        <f t="shared" si="73"/>
        <v>SHARE_PERCENT</v>
      </c>
      <c r="F500">
        <v>11</v>
      </c>
      <c r="G500" t="str">
        <f t="shared" si="75"/>
        <v>170011</v>
      </c>
      <c r="H500">
        <v>17</v>
      </c>
      <c r="I500" t="s">
        <v>1095</v>
      </c>
      <c r="J500" t="s">
        <v>1096</v>
      </c>
      <c r="K500" t="s">
        <v>477</v>
      </c>
      <c r="M500" t="str">
        <f t="shared" si="76"/>
        <v>INSERT INTO s_tab_cols_m (table_col_id,table_id,col_name,col_desc,data_type) VALUES (170011,17,'share_percent','SHARE_PERCENT','N');</v>
      </c>
    </row>
    <row r="501" spans="4:13" x14ac:dyDescent="0.25">
      <c r="D501" t="str">
        <f t="shared" si="74"/>
        <v>public static final int C_ACCOUNT_NOMINEES__COL__NOMINATION_DATE=    170012;</v>
      </c>
      <c r="E501" t="str">
        <f t="shared" si="73"/>
        <v>NOMINATION_DATE</v>
      </c>
      <c r="F501">
        <v>12</v>
      </c>
      <c r="G501" t="str">
        <f t="shared" si="75"/>
        <v>170012</v>
      </c>
      <c r="H501">
        <v>17</v>
      </c>
      <c r="I501" t="s">
        <v>1097</v>
      </c>
      <c r="J501" t="s">
        <v>1098</v>
      </c>
      <c r="K501" t="s">
        <v>482</v>
      </c>
      <c r="M501" t="str">
        <f t="shared" si="76"/>
        <v>INSERT INTO s_tab_cols_m (table_col_id,table_id,col_name,col_desc,data_type) VALUES (170012,17,'nomination_date','NOMINATION_DATE','D');</v>
      </c>
    </row>
    <row r="502" spans="4:13" x14ac:dyDescent="0.25">
      <c r="D502" t="str">
        <f t="shared" si="74"/>
        <v>public static final int C_ACCOUNT_NOMINEES__COL__NOMINATION_CANCEL_DATE=    170013;</v>
      </c>
      <c r="E502" t="str">
        <f t="shared" si="73"/>
        <v>NOMINATION_CANCEL_DATE</v>
      </c>
      <c r="F502">
        <v>13</v>
      </c>
      <c r="G502" t="str">
        <f t="shared" si="75"/>
        <v>170013</v>
      </c>
      <c r="H502">
        <v>17</v>
      </c>
      <c r="I502" t="s">
        <v>1099</v>
      </c>
      <c r="J502" t="s">
        <v>1100</v>
      </c>
      <c r="K502" t="s">
        <v>482</v>
      </c>
      <c r="M502" t="str">
        <f t="shared" si="76"/>
        <v>INSERT INTO s_tab_cols_m (table_col_id,table_id,col_name,col_desc,data_type) VALUES (170013,17,'nomination_cancel_date','NOMINATION_CANCEL_DATE','D');</v>
      </c>
    </row>
    <row r="503" spans="4:13" x14ac:dyDescent="0.25">
      <c r="D503" t="str">
        <f t="shared" si="74"/>
        <v>public static final int C_ACCOUNT_NOMINEES__COL__NOMINEE_ADD_LINE1=    170014;</v>
      </c>
      <c r="E503" t="str">
        <f t="shared" si="73"/>
        <v>NOMINEE_ADD_LINE1</v>
      </c>
      <c r="F503">
        <v>14</v>
      </c>
      <c r="G503" t="str">
        <f t="shared" si="75"/>
        <v>170014</v>
      </c>
      <c r="H503">
        <v>17</v>
      </c>
      <c r="I503" t="s">
        <v>1101</v>
      </c>
      <c r="J503" t="s">
        <v>1102</v>
      </c>
      <c r="K503" t="s">
        <v>478</v>
      </c>
      <c r="M503" t="str">
        <f t="shared" si="76"/>
        <v>INSERT INTO s_tab_cols_m (table_col_id,table_id,col_name,col_desc,data_type) VALUES (170014,17,'nominee_add_line1','NOMINEE_ADD_LINE1','C');</v>
      </c>
    </row>
    <row r="504" spans="4:13" x14ac:dyDescent="0.25">
      <c r="D504" t="str">
        <f t="shared" si="74"/>
        <v>public static final int C_ACCOUNT_NOMINEES__COL__NOMINEE_ADD_LINE2=    170015;</v>
      </c>
      <c r="E504" t="str">
        <f t="shared" si="73"/>
        <v>NOMINEE_ADD_LINE2</v>
      </c>
      <c r="F504">
        <v>15</v>
      </c>
      <c r="G504" t="str">
        <f t="shared" si="75"/>
        <v>170015</v>
      </c>
      <c r="H504">
        <v>17</v>
      </c>
      <c r="I504" t="s">
        <v>1103</v>
      </c>
      <c r="J504" t="s">
        <v>1104</v>
      </c>
      <c r="K504" t="s">
        <v>478</v>
      </c>
      <c r="M504" t="str">
        <f t="shared" si="76"/>
        <v>INSERT INTO s_tab_cols_m (table_col_id,table_id,col_name,col_desc,data_type) VALUES (170015,17,'nominee_add_line2','NOMINEE_ADD_LINE2','C');</v>
      </c>
    </row>
    <row r="505" spans="4:13" x14ac:dyDescent="0.25">
      <c r="D505" t="str">
        <f t="shared" si="74"/>
        <v>public static final int C_ACCOUNT_NOMINEES__COL__NOMINEE_ADD_LINE3=    170016;</v>
      </c>
      <c r="E505" t="str">
        <f t="shared" si="73"/>
        <v>NOMINEE_ADD_LINE3</v>
      </c>
      <c r="F505">
        <v>16</v>
      </c>
      <c r="G505" t="str">
        <f t="shared" si="75"/>
        <v>170016</v>
      </c>
      <c r="H505">
        <v>17</v>
      </c>
      <c r="I505" t="s">
        <v>1105</v>
      </c>
      <c r="J505" t="s">
        <v>1106</v>
      </c>
      <c r="K505" t="s">
        <v>478</v>
      </c>
      <c r="M505" t="str">
        <f t="shared" si="76"/>
        <v>INSERT INTO s_tab_cols_m (table_col_id,table_id,col_name,col_desc,data_type) VALUES (170016,17,'nominee_add_line3','NOMINEE_ADD_LINE3','C');</v>
      </c>
    </row>
    <row r="506" spans="4:13" x14ac:dyDescent="0.25">
      <c r="D506" t="str">
        <f t="shared" si="74"/>
        <v>public static final int C_ACCOUNT_NOMINEES__COL__NOMINEE_PIN_CODE=    170017;</v>
      </c>
      <c r="E506" t="str">
        <f t="shared" si="73"/>
        <v>NOMINEE_PIN_CODE</v>
      </c>
      <c r="F506">
        <v>17</v>
      </c>
      <c r="G506" t="str">
        <f t="shared" si="75"/>
        <v>170017</v>
      </c>
      <c r="H506">
        <v>17</v>
      </c>
      <c r="I506" t="s">
        <v>1107</v>
      </c>
      <c r="J506" t="s">
        <v>1108</v>
      </c>
      <c r="K506" t="s">
        <v>477</v>
      </c>
      <c r="M506" t="str">
        <f t="shared" si="76"/>
        <v>INSERT INTO s_tab_cols_m (table_col_id,table_id,col_name,col_desc,data_type) VALUES (170017,17,'nominee_pin_code','NOMINEE_PIN_CODE','N');</v>
      </c>
    </row>
    <row r="507" spans="4:13" x14ac:dyDescent="0.25">
      <c r="D507" t="str">
        <f t="shared" si="74"/>
        <v>public static final int C_ACCOUNT_NOMINEES__COL__NOMINEE_STATE_ID=    170018;</v>
      </c>
      <c r="E507" t="str">
        <f t="shared" si="73"/>
        <v>NOMINEE_STATE_ID</v>
      </c>
      <c r="F507">
        <v>18</v>
      </c>
      <c r="G507" t="str">
        <f t="shared" si="75"/>
        <v>170018</v>
      </c>
      <c r="H507">
        <v>17</v>
      </c>
      <c r="I507" t="s">
        <v>1109</v>
      </c>
      <c r="J507" t="s">
        <v>1110</v>
      </c>
      <c r="K507" t="s">
        <v>477</v>
      </c>
      <c r="M507" t="str">
        <f t="shared" si="76"/>
        <v>INSERT INTO s_tab_cols_m (table_col_id,table_id,col_name,col_desc,data_type) VALUES (170018,17,'nominee_state_id','NOMINEE_STATE_ID','N');</v>
      </c>
    </row>
    <row r="508" spans="4:13" x14ac:dyDescent="0.25">
      <c r="D508" t="str">
        <f t="shared" si="74"/>
        <v>public static final int C_ACCOUNT_NOMINEES__COL__NOMINEE_DISTRICT_ID=    170019;</v>
      </c>
      <c r="E508" t="str">
        <f t="shared" si="73"/>
        <v>NOMINEE_DISTRICT_ID</v>
      </c>
      <c r="F508">
        <v>19</v>
      </c>
      <c r="G508" t="str">
        <f t="shared" si="75"/>
        <v>170019</v>
      </c>
      <c r="H508">
        <v>17</v>
      </c>
      <c r="I508" t="s">
        <v>1111</v>
      </c>
      <c r="J508" t="s">
        <v>1112</v>
      </c>
      <c r="K508" t="s">
        <v>477</v>
      </c>
      <c r="M508" t="str">
        <f t="shared" si="76"/>
        <v>INSERT INTO s_tab_cols_m (table_col_id,table_id,col_name,col_desc,data_type) VALUES (170019,17,'nominee_district_id','NOMINEE_DISTRICT_ID','N');</v>
      </c>
    </row>
    <row r="509" spans="4:13" x14ac:dyDescent="0.25">
      <c r="D509" t="str">
        <f t="shared" si="74"/>
        <v>public static final int C_ACCOUNT_NOMINEES__COL__NOMINEE_CITY_ID=    170020;</v>
      </c>
      <c r="E509" t="str">
        <f t="shared" si="73"/>
        <v>NOMINEE_CITY_ID</v>
      </c>
      <c r="F509">
        <v>20</v>
      </c>
      <c r="G509" t="str">
        <f t="shared" si="75"/>
        <v>170020</v>
      </c>
      <c r="H509">
        <v>17</v>
      </c>
      <c r="I509" t="s">
        <v>1113</v>
      </c>
      <c r="J509" t="s">
        <v>1114</v>
      </c>
      <c r="K509" t="s">
        <v>477</v>
      </c>
      <c r="M509" t="str">
        <f t="shared" si="76"/>
        <v>INSERT INTO s_tab_cols_m (table_col_id,table_id,col_name,col_desc,data_type) VALUES (170020,17,'nominee_city_id','NOMINEE_CITY_ID','N');</v>
      </c>
    </row>
    <row r="510" spans="4:13" x14ac:dyDescent="0.25">
      <c r="D510" t="str">
        <f t="shared" si="74"/>
        <v>public static final int C_ACCOUNT_NOMINEES__COL__NOMINEE_AREA_ID=    170021;</v>
      </c>
      <c r="E510" t="str">
        <f t="shared" si="73"/>
        <v>NOMINEE_AREA_ID</v>
      </c>
      <c r="F510">
        <v>21</v>
      </c>
      <c r="G510" t="str">
        <f t="shared" si="75"/>
        <v>170021</v>
      </c>
      <c r="H510">
        <v>17</v>
      </c>
      <c r="I510" t="s">
        <v>1115</v>
      </c>
      <c r="J510" t="s">
        <v>1116</v>
      </c>
      <c r="K510" t="s">
        <v>477</v>
      </c>
      <c r="M510" t="str">
        <f t="shared" si="76"/>
        <v>INSERT INTO s_tab_cols_m (table_col_id,table_id,col_name,col_desc,data_type) VALUES (170021,17,'nominee_area_id','NOMINEE_AREA_ID','N');</v>
      </c>
    </row>
    <row r="511" spans="4:13" x14ac:dyDescent="0.25">
      <c r="D511" t="str">
        <f t="shared" si="74"/>
        <v>public static final int C_ACCOUNT_NOMINEES__COL__NOMINEE_MOBILE_NO=    170022;</v>
      </c>
      <c r="E511" t="str">
        <f t="shared" si="73"/>
        <v>NOMINEE_MOBILE_NO</v>
      </c>
      <c r="F511">
        <v>22</v>
      </c>
      <c r="G511" t="str">
        <f t="shared" si="75"/>
        <v>170022</v>
      </c>
      <c r="H511">
        <v>17</v>
      </c>
      <c r="I511" t="s">
        <v>1117</v>
      </c>
      <c r="J511" t="s">
        <v>1118</v>
      </c>
      <c r="K511" t="s">
        <v>477</v>
      </c>
      <c r="M511" t="str">
        <f t="shared" si="76"/>
        <v>INSERT INTO s_tab_cols_m (table_col_id,table_id,col_name,col_desc,data_type) VALUES (170022,17,'nominee_mobile_no','NOMINEE_MOBILE_NO','N');</v>
      </c>
    </row>
    <row r="512" spans="4:13" x14ac:dyDescent="0.25">
      <c r="D512" t="str">
        <f t="shared" si="74"/>
        <v>public static final int C_ACCOUNT_NOMINEES__COL__GAURDIAN_CUST_ID=    170023;</v>
      </c>
      <c r="E512" t="str">
        <f t="shared" si="73"/>
        <v>GAURDIAN_CUST_ID</v>
      </c>
      <c r="F512">
        <v>23</v>
      </c>
      <c r="G512" t="str">
        <f t="shared" si="75"/>
        <v>170023</v>
      </c>
      <c r="H512">
        <v>17</v>
      </c>
      <c r="I512" t="s">
        <v>665</v>
      </c>
      <c r="J512" t="s">
        <v>666</v>
      </c>
      <c r="K512" t="s">
        <v>477</v>
      </c>
      <c r="M512" t="str">
        <f t="shared" si="76"/>
        <v>INSERT INTO s_tab_cols_m (table_col_id,table_id,col_name,col_desc,data_type) VALUES (170023,17,'gaurdian_cust_id','GAURDIAN_CUST_ID','N');</v>
      </c>
    </row>
    <row r="513" spans="4:13" x14ac:dyDescent="0.25">
      <c r="D513" t="str">
        <f t="shared" si="74"/>
        <v>public static final int C_ACCOUNT_NOMINEES__COL__GAURDIAN_TITLE=    170024;</v>
      </c>
      <c r="E513" t="str">
        <f t="shared" si="73"/>
        <v>GAURDIAN_TITLE</v>
      </c>
      <c r="F513">
        <v>24</v>
      </c>
      <c r="G513" t="str">
        <f t="shared" si="75"/>
        <v>170024</v>
      </c>
      <c r="H513">
        <v>17</v>
      </c>
      <c r="I513" t="s">
        <v>1119</v>
      </c>
      <c r="J513" t="s">
        <v>1120</v>
      </c>
      <c r="K513" t="s">
        <v>478</v>
      </c>
      <c r="M513" t="str">
        <f t="shared" si="76"/>
        <v>INSERT INTO s_tab_cols_m (table_col_id,table_id,col_name,col_desc,data_type) VALUES (170024,17,'gaurdian_title','GAURDIAN_TITLE','C');</v>
      </c>
    </row>
    <row r="514" spans="4:13" x14ac:dyDescent="0.25">
      <c r="D514" t="str">
        <f t="shared" si="74"/>
        <v>public static final int C_ACCOUNT_NOMINEES__COL__GAURDIAN_FNAME=    170025;</v>
      </c>
      <c r="E514" t="str">
        <f t="shared" si="73"/>
        <v>GAURDIAN_FNAME</v>
      </c>
      <c r="F514">
        <v>25</v>
      </c>
      <c r="G514" t="str">
        <f t="shared" si="75"/>
        <v>170025</v>
      </c>
      <c r="H514">
        <v>17</v>
      </c>
      <c r="I514" t="s">
        <v>1121</v>
      </c>
      <c r="J514" t="s">
        <v>1122</v>
      </c>
      <c r="K514" t="s">
        <v>478</v>
      </c>
      <c r="M514" t="str">
        <f t="shared" si="76"/>
        <v>INSERT INTO s_tab_cols_m (table_col_id,table_id,col_name,col_desc,data_type) VALUES (170025,17,'gaurdian_fname','GAURDIAN_FNAME','C');</v>
      </c>
    </row>
    <row r="515" spans="4:13" x14ac:dyDescent="0.25">
      <c r="D515" t="str">
        <f t="shared" si="74"/>
        <v>public static final int C_ACCOUNT_NOMINEES__COL__GAURDIAN_MNAME=    170026;</v>
      </c>
      <c r="E515" t="str">
        <f t="shared" si="73"/>
        <v>GAURDIAN_MNAME</v>
      </c>
      <c r="F515">
        <v>26</v>
      </c>
      <c r="G515" t="str">
        <f t="shared" si="75"/>
        <v>170026</v>
      </c>
      <c r="H515">
        <v>17</v>
      </c>
      <c r="I515" t="s">
        <v>1123</v>
      </c>
      <c r="J515" t="s">
        <v>1124</v>
      </c>
      <c r="K515" t="s">
        <v>478</v>
      </c>
      <c r="M515" t="str">
        <f t="shared" si="76"/>
        <v>INSERT INTO s_tab_cols_m (table_col_id,table_id,col_name,col_desc,data_type) VALUES (170026,17,'gaurdian_mname','GAURDIAN_MNAME','C');</v>
      </c>
    </row>
    <row r="516" spans="4:13" x14ac:dyDescent="0.25">
      <c r="D516" t="str">
        <f t="shared" si="74"/>
        <v>public static final int C_ACCOUNT_NOMINEES__COL__GAURDIAN_LNAME=    170027;</v>
      </c>
      <c r="E516" t="str">
        <f t="shared" si="73"/>
        <v>GAURDIAN_LNAME</v>
      </c>
      <c r="F516">
        <v>27</v>
      </c>
      <c r="G516" t="str">
        <f t="shared" si="75"/>
        <v>170027</v>
      </c>
      <c r="H516">
        <v>17</v>
      </c>
      <c r="I516" t="s">
        <v>1125</v>
      </c>
      <c r="J516" t="s">
        <v>1126</v>
      </c>
      <c r="K516" t="s">
        <v>478</v>
      </c>
      <c r="M516" t="str">
        <f t="shared" si="76"/>
        <v>INSERT INTO s_tab_cols_m (table_col_id,table_id,col_name,col_desc,data_type) VALUES (170027,17,'gaurdian_lname','GAURDIAN_LNAME','C');</v>
      </c>
    </row>
    <row r="517" spans="4:13" x14ac:dyDescent="0.25">
      <c r="D517" t="str">
        <f t="shared" si="74"/>
        <v>public static final int C_ACCOUNT_NOMINEES__COL__GAURDIAN_ADD_LINE1=    170028;</v>
      </c>
      <c r="E517" t="str">
        <f t="shared" si="73"/>
        <v>GAURDIAN_ADD_LINE1</v>
      </c>
      <c r="F517">
        <v>28</v>
      </c>
      <c r="G517" t="str">
        <f t="shared" si="75"/>
        <v>170028</v>
      </c>
      <c r="H517">
        <v>17</v>
      </c>
      <c r="I517" t="s">
        <v>1127</v>
      </c>
      <c r="J517" t="s">
        <v>1128</v>
      </c>
      <c r="K517" t="s">
        <v>478</v>
      </c>
      <c r="M517" t="str">
        <f t="shared" si="76"/>
        <v>INSERT INTO s_tab_cols_m (table_col_id,table_id,col_name,col_desc,data_type) VALUES (170028,17,'gaurdian_add_line1','GAURDIAN_ADD_LINE1','C');</v>
      </c>
    </row>
    <row r="518" spans="4:13" x14ac:dyDescent="0.25">
      <c r="D518" t="str">
        <f t="shared" si="74"/>
        <v>public static final int C_ACCOUNT_NOMINEES__COL__GAURDIAN_ADD_LINE2=    170029;</v>
      </c>
      <c r="E518" t="str">
        <f t="shared" si="73"/>
        <v>GAURDIAN_ADD_LINE2</v>
      </c>
      <c r="F518">
        <v>29</v>
      </c>
      <c r="G518" t="str">
        <f t="shared" si="75"/>
        <v>170029</v>
      </c>
      <c r="H518">
        <v>17</v>
      </c>
      <c r="I518" t="s">
        <v>1129</v>
      </c>
      <c r="J518" t="s">
        <v>1130</v>
      </c>
      <c r="K518" t="s">
        <v>478</v>
      </c>
      <c r="M518" t="str">
        <f t="shared" si="76"/>
        <v>INSERT INTO s_tab_cols_m (table_col_id,table_id,col_name,col_desc,data_type) VALUES (170029,17,'gaurdian_add_line2','GAURDIAN_ADD_LINE2','C');</v>
      </c>
    </row>
    <row r="519" spans="4:13" x14ac:dyDescent="0.25">
      <c r="D519" t="str">
        <f t="shared" si="74"/>
        <v>public static final int C_ACCOUNT_NOMINEES__COL__GAURDIAN_ADD_LINE3=    170030;</v>
      </c>
      <c r="E519" t="str">
        <f t="shared" si="73"/>
        <v>GAURDIAN_ADD_LINE3</v>
      </c>
      <c r="F519">
        <v>30</v>
      </c>
      <c r="G519" t="str">
        <f t="shared" si="75"/>
        <v>170030</v>
      </c>
      <c r="H519">
        <v>17</v>
      </c>
      <c r="I519" t="s">
        <v>1131</v>
      </c>
      <c r="J519" t="s">
        <v>1132</v>
      </c>
      <c r="K519" t="s">
        <v>478</v>
      </c>
      <c r="M519" t="str">
        <f t="shared" si="76"/>
        <v>INSERT INTO s_tab_cols_m (table_col_id,table_id,col_name,col_desc,data_type) VALUES (170030,17,'gaurdian_add_line3','GAURDIAN_ADD_LINE3','C');</v>
      </c>
    </row>
    <row r="520" spans="4:13" x14ac:dyDescent="0.25">
      <c r="D520" t="str">
        <f t="shared" si="74"/>
        <v>public static final int C_ACCOUNT_NOMINEES__COL__GAURDIAN_PIN_CODE=    170031;</v>
      </c>
      <c r="E520" t="str">
        <f t="shared" si="73"/>
        <v>GAURDIAN_PIN_CODE</v>
      </c>
      <c r="F520">
        <v>31</v>
      </c>
      <c r="G520" t="str">
        <f t="shared" si="75"/>
        <v>170031</v>
      </c>
      <c r="H520">
        <v>17</v>
      </c>
      <c r="I520" t="s">
        <v>1133</v>
      </c>
      <c r="J520" t="s">
        <v>1134</v>
      </c>
      <c r="K520" t="s">
        <v>477</v>
      </c>
      <c r="M520" t="str">
        <f t="shared" si="76"/>
        <v>INSERT INTO s_tab_cols_m (table_col_id,table_id,col_name,col_desc,data_type) VALUES (170031,17,'gaurdian_pin_code','GAURDIAN_PIN_CODE','N');</v>
      </c>
    </row>
    <row r="521" spans="4:13" x14ac:dyDescent="0.25">
      <c r="D521" t="str">
        <f t="shared" si="74"/>
        <v>public static final int C_ACCOUNT_NOMINEES__COL__GAURDIAN_STATE_ID=    170032;</v>
      </c>
      <c r="E521" t="str">
        <f t="shared" ref="E521:E552" si="77">UPPER(I521)</f>
        <v>GAURDIAN_STATE_ID</v>
      </c>
      <c r="F521">
        <v>32</v>
      </c>
      <c r="G521" t="str">
        <f t="shared" si="75"/>
        <v>170032</v>
      </c>
      <c r="H521">
        <v>17</v>
      </c>
      <c r="I521" t="s">
        <v>1135</v>
      </c>
      <c r="J521" t="s">
        <v>1136</v>
      </c>
      <c r="K521" t="s">
        <v>477</v>
      </c>
      <c r="M521" t="str">
        <f t="shared" si="76"/>
        <v>INSERT INTO s_tab_cols_m (table_col_id,table_id,col_name,col_desc,data_type) VALUES (170032,17,'gaurdian_state_id','GAURDIAN_STATE_ID','N');</v>
      </c>
    </row>
    <row r="522" spans="4:13" x14ac:dyDescent="0.25">
      <c r="D522" t="str">
        <f t="shared" si="74"/>
        <v>public static final int C_ACCOUNT_NOMINEES__COL__GAURDIAN_DISTRICT_ID=    170033;</v>
      </c>
      <c r="E522" t="str">
        <f t="shared" si="77"/>
        <v>GAURDIAN_DISTRICT_ID</v>
      </c>
      <c r="F522">
        <v>33</v>
      </c>
      <c r="G522" t="str">
        <f t="shared" si="75"/>
        <v>170033</v>
      </c>
      <c r="H522">
        <v>17</v>
      </c>
      <c r="I522" t="s">
        <v>1137</v>
      </c>
      <c r="J522" t="s">
        <v>1138</v>
      </c>
      <c r="K522" t="s">
        <v>477</v>
      </c>
      <c r="M522" t="str">
        <f t="shared" si="76"/>
        <v>INSERT INTO s_tab_cols_m (table_col_id,table_id,col_name,col_desc,data_type) VALUES (170033,17,'gaurdian_district_id','GAURDIAN_DISTRICT_ID','N');</v>
      </c>
    </row>
    <row r="523" spans="4:13" x14ac:dyDescent="0.25">
      <c r="D523" t="str">
        <f t="shared" si="74"/>
        <v>public static final int C_ACCOUNT_NOMINEES__COL__GAURDIAN_CITY_ID=    170034;</v>
      </c>
      <c r="E523" t="str">
        <f t="shared" si="77"/>
        <v>GAURDIAN_CITY_ID</v>
      </c>
      <c r="F523">
        <v>34</v>
      </c>
      <c r="G523" t="str">
        <f t="shared" si="75"/>
        <v>170034</v>
      </c>
      <c r="H523">
        <v>17</v>
      </c>
      <c r="I523" t="s">
        <v>1139</v>
      </c>
      <c r="J523" t="s">
        <v>1140</v>
      </c>
      <c r="K523" t="s">
        <v>477</v>
      </c>
      <c r="M523" t="str">
        <f t="shared" si="76"/>
        <v>INSERT INTO s_tab_cols_m (table_col_id,table_id,col_name,col_desc,data_type) VALUES (170034,17,'gaurdian_city_id','GAURDIAN_CITY_ID','N');</v>
      </c>
    </row>
    <row r="524" spans="4:13" x14ac:dyDescent="0.25">
      <c r="D524" t="str">
        <f t="shared" si="74"/>
        <v>public static final int C_ACCOUNT_NOMINEES__COL__GAURDIAN_AREA_ID=    170035;</v>
      </c>
      <c r="E524" t="str">
        <f t="shared" si="77"/>
        <v>GAURDIAN_AREA_ID</v>
      </c>
      <c r="F524">
        <v>35</v>
      </c>
      <c r="G524" t="str">
        <f t="shared" si="75"/>
        <v>170035</v>
      </c>
      <c r="H524">
        <v>17</v>
      </c>
      <c r="I524" t="s">
        <v>1141</v>
      </c>
      <c r="J524" t="s">
        <v>1142</v>
      </c>
      <c r="K524" t="s">
        <v>477</v>
      </c>
      <c r="M524" t="str">
        <f t="shared" si="76"/>
        <v>INSERT INTO s_tab_cols_m (table_col_id,table_id,col_name,col_desc,data_type) VALUES (170035,17,'gaurdian_area_id','GAURDIAN_AREA_ID','N');</v>
      </c>
    </row>
    <row r="525" spans="4:13" x14ac:dyDescent="0.25">
      <c r="D525" t="str">
        <f t="shared" si="74"/>
        <v>public static final int C_ACCOUNT_NOMINEES__COL__GAURDIAN_MOBILE_NO=    170036;</v>
      </c>
      <c r="E525" t="str">
        <f t="shared" si="77"/>
        <v>GAURDIAN_MOBILE_NO</v>
      </c>
      <c r="F525">
        <v>36</v>
      </c>
      <c r="G525" t="str">
        <f t="shared" si="75"/>
        <v>170036</v>
      </c>
      <c r="H525">
        <v>17</v>
      </c>
      <c r="I525" t="s">
        <v>1143</v>
      </c>
      <c r="J525" t="s">
        <v>1144</v>
      </c>
      <c r="K525" t="s">
        <v>477</v>
      </c>
      <c r="M525" t="str">
        <f t="shared" si="76"/>
        <v>INSERT INTO s_tab_cols_m (table_col_id,table_id,col_name,col_desc,data_type) VALUES (170036,17,'gaurdian_mobile_no','GAURDIAN_MOBILE_NO','N');</v>
      </c>
    </row>
    <row r="526" spans="4:13" x14ac:dyDescent="0.25">
      <c r="D526" t="str">
        <f t="shared" si="74"/>
        <v>public static final int C_ACCOUNT_NOMINEES__COL__REMARK=    170037;</v>
      </c>
      <c r="E526" t="str">
        <f t="shared" si="77"/>
        <v>REMARK</v>
      </c>
      <c r="F526">
        <v>37</v>
      </c>
      <c r="G526" t="str">
        <f t="shared" si="75"/>
        <v>170037</v>
      </c>
      <c r="H526">
        <v>17</v>
      </c>
      <c r="I526" t="s">
        <v>677</v>
      </c>
      <c r="J526" t="s">
        <v>678</v>
      </c>
      <c r="K526" t="s">
        <v>478</v>
      </c>
      <c r="M526" t="str">
        <f t="shared" si="76"/>
        <v>INSERT INTO s_tab_cols_m (table_col_id,table_id,col_name,col_desc,data_type) VALUES (170037,17,'remark','REMARK','C');</v>
      </c>
    </row>
    <row r="527" spans="4:13" x14ac:dyDescent="0.25">
      <c r="D527" t="str">
        <f t="shared" si="74"/>
        <v>public static final int C_ACCOUNT_NOMINEES__COL__CR_BY=    170038;</v>
      </c>
      <c r="E527" t="str">
        <f t="shared" si="77"/>
        <v>CR_BY</v>
      </c>
      <c r="F527">
        <v>38</v>
      </c>
      <c r="G527" t="str">
        <f t="shared" si="75"/>
        <v>170038</v>
      </c>
      <c r="H527">
        <v>17</v>
      </c>
      <c r="I527" t="s">
        <v>547</v>
      </c>
      <c r="J527" t="s">
        <v>548</v>
      </c>
      <c r="K527" t="s">
        <v>477</v>
      </c>
      <c r="M527" t="str">
        <f t="shared" si="76"/>
        <v>INSERT INTO s_tab_cols_m (table_col_id,table_id,col_name,col_desc,data_type) VALUES (170038,17,'cr_by','CR_BY','N');</v>
      </c>
    </row>
    <row r="528" spans="4:13" x14ac:dyDescent="0.25">
      <c r="D528" t="str">
        <f t="shared" si="74"/>
        <v>public static final int C_ACCOUNT_NOMINEES__COL__CR_DT=    170039;</v>
      </c>
      <c r="E528" t="str">
        <f t="shared" si="77"/>
        <v>CR_DT</v>
      </c>
      <c r="F528">
        <v>39</v>
      </c>
      <c r="G528" t="str">
        <f t="shared" si="75"/>
        <v>170039</v>
      </c>
      <c r="H528">
        <v>17</v>
      </c>
      <c r="I528" t="s">
        <v>549</v>
      </c>
      <c r="J528" t="s">
        <v>550</v>
      </c>
      <c r="K528" t="s">
        <v>489</v>
      </c>
      <c r="M528" t="str">
        <f t="shared" si="76"/>
        <v>INSERT INTO s_tab_cols_m (table_col_id,table_id,col_name,col_desc,data_type) VALUES (170039,17,'cr_dt','CR_DT','T');</v>
      </c>
    </row>
    <row r="529" spans="3:13" x14ac:dyDescent="0.25">
      <c r="D529" t="str">
        <f t="shared" si="74"/>
        <v>public static final int C_ACCOUNT_NOMINEES__COL__UPD_BY=    170040;</v>
      </c>
      <c r="E529" t="str">
        <f t="shared" si="77"/>
        <v>UPD_BY</v>
      </c>
      <c r="F529">
        <v>40</v>
      </c>
      <c r="G529" t="str">
        <f t="shared" si="75"/>
        <v>170040</v>
      </c>
      <c r="H529">
        <v>17</v>
      </c>
      <c r="I529" t="s">
        <v>551</v>
      </c>
      <c r="J529" t="s">
        <v>552</v>
      </c>
      <c r="K529" t="s">
        <v>477</v>
      </c>
      <c r="M529" t="str">
        <f t="shared" si="76"/>
        <v>INSERT INTO s_tab_cols_m (table_col_id,table_id,col_name,col_desc,data_type) VALUES (170040,17,'upd_by','UPD_BY','N');</v>
      </c>
    </row>
    <row r="530" spans="3:13" x14ac:dyDescent="0.25">
      <c r="D530" t="str">
        <f t="shared" si="74"/>
        <v>public static final int C_ACCOUNT_NOMINEES__COL__UPD_DT=    170041;</v>
      </c>
      <c r="E530" t="str">
        <f t="shared" si="77"/>
        <v>UPD_DT</v>
      </c>
      <c r="F530">
        <v>41</v>
      </c>
      <c r="G530" t="str">
        <f t="shared" si="75"/>
        <v>170041</v>
      </c>
      <c r="H530">
        <v>17</v>
      </c>
      <c r="I530" t="s">
        <v>553</v>
      </c>
      <c r="J530" t="s">
        <v>554</v>
      </c>
      <c r="K530" t="s">
        <v>489</v>
      </c>
      <c r="M530" t="str">
        <f t="shared" si="76"/>
        <v>INSERT INTO s_tab_cols_m (table_col_id,table_id,col_name,col_desc,data_type) VALUES (170041,17,'upd_dt','UPD_DT','T');</v>
      </c>
    </row>
    <row r="531" spans="3:13" x14ac:dyDescent="0.25">
      <c r="D531" t="str">
        <f t="shared" si="74"/>
        <v>public static final int C_ACCOUNT_NOMINEES__COL__AUTH_BY=    170042;</v>
      </c>
      <c r="E531" t="str">
        <f t="shared" si="77"/>
        <v>AUTH_BY</v>
      </c>
      <c r="F531">
        <v>42</v>
      </c>
      <c r="G531" t="str">
        <f t="shared" si="75"/>
        <v>170042</v>
      </c>
      <c r="H531">
        <v>17</v>
      </c>
      <c r="I531" t="s">
        <v>555</v>
      </c>
      <c r="J531" t="s">
        <v>556</v>
      </c>
      <c r="K531" t="s">
        <v>477</v>
      </c>
      <c r="M531" t="str">
        <f t="shared" si="76"/>
        <v>INSERT INTO s_tab_cols_m (table_col_id,table_id,col_name,col_desc,data_type) VALUES (170042,17,'auth_by','AUTH_BY','N');</v>
      </c>
    </row>
    <row r="532" spans="3:13" x14ac:dyDescent="0.25">
      <c r="D532" t="str">
        <f t="shared" si="74"/>
        <v>public static final int C_ACCOUNT_NOMINEES__COL__AUTH_DT=    170043;</v>
      </c>
      <c r="E532" t="str">
        <f t="shared" si="77"/>
        <v>AUTH_DT</v>
      </c>
      <c r="F532">
        <v>43</v>
      </c>
      <c r="G532" t="str">
        <f t="shared" si="75"/>
        <v>170043</v>
      </c>
      <c r="H532">
        <v>17</v>
      </c>
      <c r="I532" t="s">
        <v>557</v>
      </c>
      <c r="J532" t="s">
        <v>558</v>
      </c>
      <c r="K532" t="s">
        <v>489</v>
      </c>
      <c r="M532" t="str">
        <f t="shared" si="76"/>
        <v>INSERT INTO s_tab_cols_m (table_col_id,table_id,col_name,col_desc,data_type) VALUES (170043,17,'auth_dt','AUTH_DT','T');</v>
      </c>
    </row>
    <row r="533" spans="3:13" x14ac:dyDescent="0.25">
      <c r="D533" t="str">
        <f t="shared" si="74"/>
        <v>public static final int C_ACCOUNT_NOMINEES__COL__CN_ID=    170044;</v>
      </c>
      <c r="E533" t="str">
        <f t="shared" si="77"/>
        <v>CN_ID</v>
      </c>
      <c r="F533">
        <v>44</v>
      </c>
      <c r="G533" t="str">
        <f t="shared" si="75"/>
        <v>170044</v>
      </c>
      <c r="H533">
        <v>17</v>
      </c>
      <c r="I533" t="s">
        <v>559</v>
      </c>
      <c r="J533" t="s">
        <v>560</v>
      </c>
      <c r="K533" t="s">
        <v>477</v>
      </c>
      <c r="M533" t="str">
        <f t="shared" si="76"/>
        <v>INSERT INTO s_tab_cols_m (table_col_id,table_id,col_name,col_desc,data_type) VALUES (170044,17,'cn_id','CN_ID','N');</v>
      </c>
    </row>
    <row r="534" spans="3:13" x14ac:dyDescent="0.25">
      <c r="D534" t="str">
        <f t="shared" si="74"/>
        <v>public static final int C_ACCOUNT_NOMINEES__COL__IS_DELETE=    170045;</v>
      </c>
      <c r="E534" t="str">
        <f t="shared" si="77"/>
        <v>IS_DELETE</v>
      </c>
      <c r="F534">
        <v>45</v>
      </c>
      <c r="G534" t="str">
        <f t="shared" si="75"/>
        <v>170045</v>
      </c>
      <c r="H534">
        <v>17</v>
      </c>
      <c r="I534" t="s">
        <v>1073</v>
      </c>
      <c r="J534" t="s">
        <v>1074</v>
      </c>
      <c r="K534" t="s">
        <v>477</v>
      </c>
      <c r="M534" t="str">
        <f t="shared" si="76"/>
        <v>INSERT INTO s_tab_cols_m (table_col_id,table_id,col_name,col_desc,data_type) VALUES (170045,17,'is_delete','IS_DELETE','N');</v>
      </c>
    </row>
    <row r="535" spans="3:13" x14ac:dyDescent="0.25">
      <c r="E535" t="str">
        <f t="shared" si="77"/>
        <v/>
      </c>
    </row>
    <row r="536" spans="3:13" x14ac:dyDescent="0.25">
      <c r="C536" s="18" t="s">
        <v>172</v>
      </c>
      <c r="D536" t="str">
        <f t="shared" ref="D536:D568" si="78">CONCATENATE("public static final int C_ACCOUNT_LOAN_LIMIT__COL__",E536,"=    ",G536,";")</f>
        <v>public static final int C_ACCOUNT_LOAN_LIMIT__COL__ACCT_ID=    180001;</v>
      </c>
      <c r="E536" t="str">
        <f t="shared" si="77"/>
        <v>ACCT_ID</v>
      </c>
      <c r="F536">
        <v>1</v>
      </c>
      <c r="G536" t="str">
        <f t="shared" ref="G536:G568" si="79">CONCATENATE(H536,REPT("0",4-LEN(F536)),F536)</f>
        <v>180001</v>
      </c>
      <c r="H536">
        <v>18</v>
      </c>
      <c r="I536" t="s">
        <v>781</v>
      </c>
      <c r="J536" t="s">
        <v>782</v>
      </c>
      <c r="K536" t="s">
        <v>477</v>
      </c>
      <c r="M536" t="str">
        <f t="shared" ref="M536:M568" si="80">CONCATENATE("INSERT INTO s_tab_cols_m (table_col_id,table_id,col_name,col_desc,data_type) VALUES (",G536&amp;","&amp;H536&amp;",'"&amp;I536&amp;"','"&amp;J536&amp;"','"&amp;K536&amp;"');")</f>
        <v>INSERT INTO s_tab_cols_m (table_col_id,table_id,col_name,col_desc,data_type) VALUES (180001,18,'acct_id','ACCT_ID','N');</v>
      </c>
    </row>
    <row r="537" spans="3:13" x14ac:dyDescent="0.25">
      <c r="D537" t="str">
        <f t="shared" si="78"/>
        <v>public static final int C_ACCOUNT_LOAN_LIMIT__COL__LIMIT_TYPE=    180002;</v>
      </c>
      <c r="E537" t="str">
        <f t="shared" si="77"/>
        <v>LIMIT_TYPE</v>
      </c>
      <c r="F537">
        <v>2</v>
      </c>
      <c r="G537" t="str">
        <f t="shared" si="79"/>
        <v>180002</v>
      </c>
      <c r="H537">
        <v>18</v>
      </c>
      <c r="I537" t="s">
        <v>887</v>
      </c>
      <c r="J537" t="s">
        <v>888</v>
      </c>
      <c r="K537" t="s">
        <v>478</v>
      </c>
      <c r="M537" t="str">
        <f t="shared" si="80"/>
        <v>INSERT INTO s_tab_cols_m (table_col_id,table_id,col_name,col_desc,data_type) VALUES (180002,18,'limit_type','LIMIT_TYPE','C');</v>
      </c>
    </row>
    <row r="538" spans="3:13" x14ac:dyDescent="0.25">
      <c r="D538" t="str">
        <f t="shared" si="78"/>
        <v>public static final int C_ACCOUNT_LOAN_LIMIT__COL__SANCTION_DATE=    180003;</v>
      </c>
      <c r="E538" t="str">
        <f t="shared" si="77"/>
        <v>SANCTION_DATE</v>
      </c>
      <c r="F538">
        <v>3</v>
      </c>
      <c r="G538" t="str">
        <f t="shared" si="79"/>
        <v>180003</v>
      </c>
      <c r="H538">
        <v>18</v>
      </c>
      <c r="I538" t="s">
        <v>1145</v>
      </c>
      <c r="J538" t="s">
        <v>1146</v>
      </c>
      <c r="K538" t="s">
        <v>482</v>
      </c>
      <c r="M538" t="str">
        <f t="shared" si="80"/>
        <v>INSERT INTO s_tab_cols_m (table_col_id,table_id,col_name,col_desc,data_type) VALUES (180003,18,'sanction_date','SANCTION_DATE','D');</v>
      </c>
    </row>
    <row r="539" spans="3:13" x14ac:dyDescent="0.25">
      <c r="D539" t="str">
        <f t="shared" si="78"/>
        <v>public static final int C_ACCOUNT_LOAN_LIMIT__COL__SANCTION_LIMIT=    180004;</v>
      </c>
      <c r="E539" t="str">
        <f t="shared" si="77"/>
        <v>SANCTION_LIMIT</v>
      </c>
      <c r="F539">
        <v>4</v>
      </c>
      <c r="G539" t="str">
        <f t="shared" si="79"/>
        <v>180004</v>
      </c>
      <c r="H539">
        <v>18</v>
      </c>
      <c r="I539" t="s">
        <v>1147</v>
      </c>
      <c r="J539" t="s">
        <v>1148</v>
      </c>
      <c r="K539" t="s">
        <v>477</v>
      </c>
      <c r="M539" t="str">
        <f t="shared" si="80"/>
        <v>INSERT INTO s_tab_cols_m (table_col_id,table_id,col_name,col_desc,data_type) VALUES (180004,18,'sanction_limit','SANCTION_LIMIT','N');</v>
      </c>
    </row>
    <row r="540" spans="3:13" x14ac:dyDescent="0.25">
      <c r="D540" t="str">
        <f t="shared" si="78"/>
        <v>public static final int C_ACCOUNT_LOAN_LIMIT__COL__LIMIT_AMOUNT=    180005;</v>
      </c>
      <c r="E540" t="str">
        <f t="shared" si="77"/>
        <v>LIMIT_AMOUNT</v>
      </c>
      <c r="F540">
        <v>5</v>
      </c>
      <c r="G540" t="str">
        <f t="shared" si="79"/>
        <v>180005</v>
      </c>
      <c r="H540">
        <v>18</v>
      </c>
      <c r="I540" t="s">
        <v>1149</v>
      </c>
      <c r="J540" t="s">
        <v>1150</v>
      </c>
      <c r="K540" t="s">
        <v>477</v>
      </c>
      <c r="M540" t="str">
        <f t="shared" si="80"/>
        <v>INSERT INTO s_tab_cols_m (table_col_id,table_id,col_name,col_desc,data_type) VALUES (180005,18,'limit_amount','LIMIT_AMOUNT','N');</v>
      </c>
    </row>
    <row r="541" spans="3:13" x14ac:dyDescent="0.25">
      <c r="D541" t="str">
        <f t="shared" si="78"/>
        <v>public static final int C_ACCOUNT_LOAN_LIMIT__COL__EFFECTIVE_FROM_DATE=    180006;</v>
      </c>
      <c r="E541" t="str">
        <f t="shared" si="77"/>
        <v>EFFECTIVE_FROM_DATE</v>
      </c>
      <c r="F541">
        <v>6</v>
      </c>
      <c r="G541" t="str">
        <f t="shared" si="79"/>
        <v>180006</v>
      </c>
      <c r="H541">
        <v>18</v>
      </c>
      <c r="I541" t="s">
        <v>851</v>
      </c>
      <c r="J541" t="s">
        <v>852</v>
      </c>
      <c r="K541" t="s">
        <v>482</v>
      </c>
      <c r="M541" t="str">
        <f t="shared" si="80"/>
        <v>INSERT INTO s_tab_cols_m (table_col_id,table_id,col_name,col_desc,data_type) VALUES (180006,18,'effective_from_date','EFFECTIVE_FROM_DATE','D');</v>
      </c>
    </row>
    <row r="542" spans="3:13" x14ac:dyDescent="0.25">
      <c r="D542" t="str">
        <f t="shared" si="78"/>
        <v>public static final int C_ACCOUNT_LOAN_LIMIT__COL__EFFECTIVE_TO_DATE=    180007;</v>
      </c>
      <c r="E542" t="str">
        <f t="shared" si="77"/>
        <v>EFFECTIVE_TO_DATE</v>
      </c>
      <c r="F542">
        <v>7</v>
      </c>
      <c r="G542" t="str">
        <f t="shared" si="79"/>
        <v>180007</v>
      </c>
      <c r="H542">
        <v>18</v>
      </c>
      <c r="I542" t="s">
        <v>853</v>
      </c>
      <c r="J542" t="s">
        <v>854</v>
      </c>
      <c r="K542" t="s">
        <v>482</v>
      </c>
      <c r="M542" t="str">
        <f t="shared" si="80"/>
        <v>INSERT INTO s_tab_cols_m (table_col_id,table_id,col_name,col_desc,data_type) VALUES (180007,18,'effective_to_date','EFFECTIVE_TO_DATE','D');</v>
      </c>
    </row>
    <row r="543" spans="3:13" x14ac:dyDescent="0.25">
      <c r="D543" t="str">
        <f t="shared" si="78"/>
        <v>public static final int C_ACCOUNT_LOAN_LIMIT__COL__LIMIT_PERIOD_MONTHS=    180008;</v>
      </c>
      <c r="E543" t="str">
        <f t="shared" si="77"/>
        <v>LIMIT_PERIOD_MONTHS</v>
      </c>
      <c r="F543">
        <v>8</v>
      </c>
      <c r="G543" t="str">
        <f t="shared" si="79"/>
        <v>180008</v>
      </c>
      <c r="H543">
        <v>18</v>
      </c>
      <c r="I543" t="s">
        <v>1151</v>
      </c>
      <c r="J543" t="s">
        <v>1152</v>
      </c>
      <c r="K543" t="s">
        <v>477</v>
      </c>
      <c r="M543" t="str">
        <f t="shared" si="80"/>
        <v>INSERT INTO s_tab_cols_m (table_col_id,table_id,col_name,col_desc,data_type) VALUES (180008,18,'limit_period_months','LIMIT_PERIOD_MONTHS','N');</v>
      </c>
    </row>
    <row r="544" spans="3:13" x14ac:dyDescent="0.25">
      <c r="D544" t="str">
        <f t="shared" si="78"/>
        <v>public static final int C_ACCOUNT_LOAN_LIMIT__COL__INSTALLMENT_FREQUENCY_TYPE=    180009;</v>
      </c>
      <c r="E544" t="str">
        <f t="shared" si="77"/>
        <v>INSTALLMENT_FREQUENCY_TYPE</v>
      </c>
      <c r="F544">
        <v>9</v>
      </c>
      <c r="G544" t="str">
        <f t="shared" si="79"/>
        <v>180009</v>
      </c>
      <c r="H544">
        <v>18</v>
      </c>
      <c r="I544" t="s">
        <v>1153</v>
      </c>
      <c r="J544" t="s">
        <v>1154</v>
      </c>
      <c r="K544" t="s">
        <v>478</v>
      </c>
      <c r="M544" t="str">
        <f t="shared" si="80"/>
        <v>INSERT INTO s_tab_cols_m (table_col_id,table_id,col_name,col_desc,data_type) VALUES (180009,18,'installment_frequency_type','INSTALLMENT_FREQUENCY_TYPE','C');</v>
      </c>
    </row>
    <row r="545" spans="4:13" x14ac:dyDescent="0.25">
      <c r="D545" t="str">
        <f t="shared" si="78"/>
        <v>public static final int C_ACCOUNT_LOAN_LIMIT__COL__INSTALLMENT_FREQUENCY=    180010;</v>
      </c>
      <c r="E545" t="str">
        <f t="shared" si="77"/>
        <v>INSTALLMENT_FREQUENCY</v>
      </c>
      <c r="F545">
        <v>10</v>
      </c>
      <c r="G545" t="str">
        <f t="shared" si="79"/>
        <v>180010</v>
      </c>
      <c r="H545">
        <v>18</v>
      </c>
      <c r="I545" t="s">
        <v>1155</v>
      </c>
      <c r="J545" t="s">
        <v>1156</v>
      </c>
      <c r="K545" t="s">
        <v>477</v>
      </c>
      <c r="M545" t="str">
        <f t="shared" si="80"/>
        <v>INSERT INTO s_tab_cols_m (table_col_id,table_id,col_name,col_desc,data_type) VALUES (180010,18,'installment_frequency','INSTALLMENT_FREQUENCY','N');</v>
      </c>
    </row>
    <row r="546" spans="4:13" x14ac:dyDescent="0.25">
      <c r="D546" t="str">
        <f t="shared" si="78"/>
        <v>public static final int C_ACCOUNT_LOAN_LIMIT__COL__NO_OF_INSTALLMENTS=    180011;</v>
      </c>
      <c r="E546" t="str">
        <f t="shared" si="77"/>
        <v>NO_OF_INSTALLMENTS</v>
      </c>
      <c r="F546">
        <v>11</v>
      </c>
      <c r="G546" t="str">
        <f t="shared" si="79"/>
        <v>180011</v>
      </c>
      <c r="H546">
        <v>18</v>
      </c>
      <c r="I546" t="s">
        <v>1157</v>
      </c>
      <c r="J546" t="s">
        <v>1158</v>
      </c>
      <c r="K546" t="s">
        <v>477</v>
      </c>
      <c r="M546" t="str">
        <f t="shared" si="80"/>
        <v>INSERT INTO s_tab_cols_m (table_col_id,table_id,col_name,col_desc,data_type) VALUES (180011,18,'no_of_installments','NO_OF_INSTALLMENTS','N');</v>
      </c>
    </row>
    <row r="547" spans="4:13" x14ac:dyDescent="0.25">
      <c r="D547" t="str">
        <f t="shared" si="78"/>
        <v>public static final int C_ACCOUNT_LOAN_LIMIT__COL__SANCTION_AUTHORITY_ID=    180012;</v>
      </c>
      <c r="E547" t="str">
        <f t="shared" si="77"/>
        <v>SANCTION_AUTHORITY_ID</v>
      </c>
      <c r="F547">
        <v>12</v>
      </c>
      <c r="G547" t="str">
        <f t="shared" si="79"/>
        <v>180012</v>
      </c>
      <c r="H547">
        <v>18</v>
      </c>
      <c r="I547" t="s">
        <v>1159</v>
      </c>
      <c r="J547" t="s">
        <v>1160</v>
      </c>
      <c r="K547" t="s">
        <v>477</v>
      </c>
      <c r="M547" t="str">
        <f t="shared" si="80"/>
        <v>INSERT INTO s_tab_cols_m (table_col_id,table_id,col_name,col_desc,data_type) VALUES (180012,18,'sanction_authority_id','SANCTION_AUTHORITY_ID','N');</v>
      </c>
    </row>
    <row r="548" spans="4:13" x14ac:dyDescent="0.25">
      <c r="D548" t="str">
        <f t="shared" si="78"/>
        <v>public static final int C_ACCOUNT_LOAN_LIMIT__COL__LOAN_APPL_DATE=    180013;</v>
      </c>
      <c r="E548" t="str">
        <f t="shared" si="77"/>
        <v>LOAN_APPL_DATE</v>
      </c>
      <c r="F548">
        <v>13</v>
      </c>
      <c r="G548" t="str">
        <f t="shared" si="79"/>
        <v>180013</v>
      </c>
      <c r="H548">
        <v>18</v>
      </c>
      <c r="I548" t="s">
        <v>1161</v>
      </c>
      <c r="J548" t="s">
        <v>1162</v>
      </c>
      <c r="K548" t="s">
        <v>482</v>
      </c>
      <c r="M548" t="str">
        <f t="shared" si="80"/>
        <v>INSERT INTO s_tab_cols_m (table_col_id,table_id,col_name,col_desc,data_type) VALUES (180013,18,'loan_appl_date','LOAN_APPL_DATE','D');</v>
      </c>
    </row>
    <row r="549" spans="4:13" x14ac:dyDescent="0.25">
      <c r="D549" t="str">
        <f t="shared" si="78"/>
        <v>public static final int C_ACCOUNT_LOAN_LIMIT__COL__RENEWAL_DATE=    180014;</v>
      </c>
      <c r="E549" t="str">
        <f t="shared" si="77"/>
        <v>RENEWAL_DATE</v>
      </c>
      <c r="F549">
        <v>14</v>
      </c>
      <c r="G549" t="str">
        <f t="shared" si="79"/>
        <v>180014</v>
      </c>
      <c r="H549">
        <v>18</v>
      </c>
      <c r="I549" t="s">
        <v>1163</v>
      </c>
      <c r="J549" t="s">
        <v>1164</v>
      </c>
      <c r="K549" t="s">
        <v>482</v>
      </c>
      <c r="M549" t="str">
        <f t="shared" si="80"/>
        <v>INSERT INTO s_tab_cols_m (table_col_id,table_id,col_name,col_desc,data_type) VALUES (180014,18,'renewal_date','RENEWAL_DATE','D');</v>
      </c>
    </row>
    <row r="550" spans="4:13" x14ac:dyDescent="0.25">
      <c r="D550" t="str">
        <f t="shared" si="78"/>
        <v>public static final int C_ACCOUNT_LOAN_LIMIT__COL__IS_DP_STOK_STMT=    180015;</v>
      </c>
      <c r="E550" t="str">
        <f t="shared" si="77"/>
        <v>IS_DP_STOK_STMT</v>
      </c>
      <c r="F550">
        <v>15</v>
      </c>
      <c r="G550" t="str">
        <f t="shared" si="79"/>
        <v>180015</v>
      </c>
      <c r="H550">
        <v>18</v>
      </c>
      <c r="I550" t="s">
        <v>1165</v>
      </c>
      <c r="J550" t="s">
        <v>1166</v>
      </c>
      <c r="K550" t="s">
        <v>477</v>
      </c>
      <c r="M550" t="str">
        <f t="shared" si="80"/>
        <v>INSERT INTO s_tab_cols_m (table_col_id,table_id,col_name,col_desc,data_type) VALUES (180015,18,'is_dp_stok_stmt','IS_DP_STOK_STMT','N');</v>
      </c>
    </row>
    <row r="551" spans="4:13" x14ac:dyDescent="0.25">
      <c r="D551" t="str">
        <f t="shared" si="78"/>
        <v>public static final int C_ACCOUNT_LOAN_LIMIT__COL__IS_PLR=    180016;</v>
      </c>
      <c r="E551" t="str">
        <f t="shared" si="77"/>
        <v>IS_PLR</v>
      </c>
      <c r="F551">
        <v>16</v>
      </c>
      <c r="G551" t="str">
        <f t="shared" si="79"/>
        <v>180016</v>
      </c>
      <c r="H551">
        <v>18</v>
      </c>
      <c r="I551" t="s">
        <v>1003</v>
      </c>
      <c r="J551" t="s">
        <v>1004</v>
      </c>
      <c r="K551" t="s">
        <v>477</v>
      </c>
      <c r="M551" t="str">
        <f t="shared" si="80"/>
        <v>INSERT INTO s_tab_cols_m (table_col_id,table_id,col_name,col_desc,data_type) VALUES (180016,18,'is_plr','IS_PLR','N');</v>
      </c>
    </row>
    <row r="552" spans="4:13" x14ac:dyDescent="0.25">
      <c r="D552" t="str">
        <f t="shared" si="78"/>
        <v>public static final int C_ACCOUNT_LOAN_LIMIT__COL__IS_EQUATED=    180017;</v>
      </c>
      <c r="E552" t="str">
        <f t="shared" si="77"/>
        <v>IS_EQUATED</v>
      </c>
      <c r="F552">
        <v>17</v>
      </c>
      <c r="G552" t="str">
        <f t="shared" si="79"/>
        <v>180017</v>
      </c>
      <c r="H552">
        <v>18</v>
      </c>
      <c r="I552" t="s">
        <v>889</v>
      </c>
      <c r="J552" t="s">
        <v>890</v>
      </c>
      <c r="K552" t="s">
        <v>477</v>
      </c>
      <c r="M552" t="str">
        <f t="shared" si="80"/>
        <v>INSERT INTO s_tab_cols_m (table_col_id,table_id,col_name,col_desc,data_type) VALUES (180017,18,'is_equated','IS_EQUATED','N');</v>
      </c>
    </row>
    <row r="553" spans="4:13" x14ac:dyDescent="0.25">
      <c r="D553" t="str">
        <f t="shared" si="78"/>
        <v>public static final int C_ACCOUNT_LOAN_LIMIT__COL__IS_INTEREST_FUNDED=    180018;</v>
      </c>
      <c r="E553" t="str">
        <f t="shared" ref="E553:E584" si="81">UPPER(I553)</f>
        <v>IS_INTEREST_FUNDED</v>
      </c>
      <c r="F553">
        <v>18</v>
      </c>
      <c r="G553" t="str">
        <f t="shared" si="79"/>
        <v>180018</v>
      </c>
      <c r="H553">
        <v>18</v>
      </c>
      <c r="I553" t="s">
        <v>1019</v>
      </c>
      <c r="J553" t="s">
        <v>1020</v>
      </c>
      <c r="K553" t="s">
        <v>477</v>
      </c>
      <c r="M553" t="str">
        <f t="shared" si="80"/>
        <v>INSERT INTO s_tab_cols_m (table_col_id,table_id,col_name,col_desc,data_type) VALUES (180018,18,'is_interest_funded','IS_INTEREST_FUNDED','N');</v>
      </c>
    </row>
    <row r="554" spans="4:13" x14ac:dyDescent="0.25">
      <c r="D554" t="str">
        <f t="shared" si="78"/>
        <v>public static final int C_ACCOUNT_LOAN_LIMIT__COL__GRACE_DAYS_INSTALLMENT=    180019;</v>
      </c>
      <c r="E554" t="str">
        <f t="shared" si="81"/>
        <v>GRACE_DAYS_INSTALLMENT</v>
      </c>
      <c r="F554">
        <v>19</v>
      </c>
      <c r="G554" t="str">
        <f t="shared" si="79"/>
        <v>180019</v>
      </c>
      <c r="H554">
        <v>18</v>
      </c>
      <c r="I554" t="s">
        <v>1167</v>
      </c>
      <c r="J554" t="s">
        <v>1168</v>
      </c>
      <c r="K554" t="s">
        <v>477</v>
      </c>
      <c r="M554" t="str">
        <f t="shared" si="80"/>
        <v>INSERT INTO s_tab_cols_m (table_col_id,table_id,col_name,col_desc,data_type) VALUES (180019,18,'grace_days_installment','GRACE_DAYS_INSTALLMENT','N');</v>
      </c>
    </row>
    <row r="555" spans="4:13" x14ac:dyDescent="0.25">
      <c r="D555" t="str">
        <f t="shared" si="78"/>
        <v>public static final int C_ACCOUNT_LOAN_LIMIT__COL__GRACE_DAYS_INTEREST=    180020;</v>
      </c>
      <c r="E555" t="str">
        <f t="shared" si="81"/>
        <v>GRACE_DAYS_INTEREST</v>
      </c>
      <c r="F555">
        <v>20</v>
      </c>
      <c r="G555" t="str">
        <f t="shared" si="79"/>
        <v>180020</v>
      </c>
      <c r="H555">
        <v>18</v>
      </c>
      <c r="I555" t="s">
        <v>1169</v>
      </c>
      <c r="J555" t="s">
        <v>1170</v>
      </c>
      <c r="K555" t="s">
        <v>477</v>
      </c>
      <c r="M555" t="str">
        <f t="shared" si="80"/>
        <v>INSERT INTO s_tab_cols_m (table_col_id,table_id,col_name,col_desc,data_type) VALUES (180020,18,'grace_days_interest','GRACE_DAYS_INTEREST','N');</v>
      </c>
    </row>
    <row r="556" spans="4:13" x14ac:dyDescent="0.25">
      <c r="D556" t="str">
        <f t="shared" si="78"/>
        <v>public static final int C_ACCOUNT_LOAN_LIMIT__COL__MORATORIUM_MONTHS_INSTALLMENT=    180021;</v>
      </c>
      <c r="E556" t="str">
        <f t="shared" si="81"/>
        <v>MORATORIUM_MONTHS_INSTALLMENT</v>
      </c>
      <c r="F556">
        <v>21</v>
      </c>
      <c r="G556" t="str">
        <f t="shared" si="79"/>
        <v>180021</v>
      </c>
      <c r="H556">
        <v>18</v>
      </c>
      <c r="I556" t="s">
        <v>1171</v>
      </c>
      <c r="J556" t="s">
        <v>1172</v>
      </c>
      <c r="K556" t="s">
        <v>477</v>
      </c>
      <c r="M556" t="str">
        <f t="shared" si="80"/>
        <v>INSERT INTO s_tab_cols_m (table_col_id,table_id,col_name,col_desc,data_type) VALUES (180021,18,'moratorium_months_installment','MORATORIUM_MONTHS_INSTALLMENT','N');</v>
      </c>
    </row>
    <row r="557" spans="4:13" x14ac:dyDescent="0.25">
      <c r="D557" t="str">
        <f t="shared" si="78"/>
        <v>public static final int C_ACCOUNT_LOAN_LIMIT__COL__MORATORIUM_MONTHS_INTEREST=    180022;</v>
      </c>
      <c r="E557" t="str">
        <f t="shared" si="81"/>
        <v>MORATORIUM_MONTHS_INTEREST</v>
      </c>
      <c r="F557">
        <v>22</v>
      </c>
      <c r="G557" t="str">
        <f t="shared" si="79"/>
        <v>180022</v>
      </c>
      <c r="H557">
        <v>18</v>
      </c>
      <c r="I557" t="s">
        <v>1173</v>
      </c>
      <c r="J557" t="s">
        <v>1174</v>
      </c>
      <c r="K557" t="s">
        <v>477</v>
      </c>
      <c r="M557" t="str">
        <f t="shared" si="80"/>
        <v>INSERT INTO s_tab_cols_m (table_col_id,table_id,col_name,col_desc,data_type) VALUES (180022,18,'moratorium_months_interest','MORATORIUM_MONTHS_INTEREST','N');</v>
      </c>
    </row>
    <row r="558" spans="4:13" x14ac:dyDescent="0.25">
      <c r="D558" t="str">
        <f t="shared" si="78"/>
        <v>public static final int C_ACCOUNT_LOAN_LIMIT__COL__IS_RESCHEDULED=    180023;</v>
      </c>
      <c r="E558" t="str">
        <f t="shared" si="81"/>
        <v>IS_RESCHEDULED</v>
      </c>
      <c r="F558">
        <v>23</v>
      </c>
      <c r="G558" t="str">
        <f t="shared" si="79"/>
        <v>180023</v>
      </c>
      <c r="H558">
        <v>18</v>
      </c>
      <c r="I558" t="s">
        <v>1175</v>
      </c>
      <c r="J558" t="s">
        <v>1176</v>
      </c>
      <c r="K558" t="s">
        <v>477</v>
      </c>
      <c r="M558" t="str">
        <f t="shared" si="80"/>
        <v>INSERT INTO s_tab_cols_m (table_col_id,table_id,col_name,col_desc,data_type) VALUES (180023,18,'is_rescheduled','IS_RESCHEDULED','N');</v>
      </c>
    </row>
    <row r="559" spans="4:13" x14ac:dyDescent="0.25">
      <c r="D559" t="str">
        <f t="shared" si="78"/>
        <v>public static final int C_ACCOUNT_LOAN_LIMIT__COL__RESCHEDULED_DATE=    180024;</v>
      </c>
      <c r="E559" t="str">
        <f t="shared" si="81"/>
        <v>RESCHEDULED_DATE</v>
      </c>
      <c r="F559">
        <v>24</v>
      </c>
      <c r="G559" t="str">
        <f t="shared" si="79"/>
        <v>180024</v>
      </c>
      <c r="H559">
        <v>18</v>
      </c>
      <c r="I559" t="s">
        <v>1177</v>
      </c>
      <c r="J559" t="s">
        <v>1178</v>
      </c>
      <c r="K559" t="s">
        <v>482</v>
      </c>
      <c r="M559" t="str">
        <f t="shared" si="80"/>
        <v>INSERT INTO s_tab_cols_m (table_col_id,table_id,col_name,col_desc,data_type) VALUES (180024,18,'rescheduled_date','RESCHEDULED_DATE','D');</v>
      </c>
    </row>
    <row r="560" spans="4:13" x14ac:dyDescent="0.25">
      <c r="D560" t="str">
        <f t="shared" si="78"/>
        <v>public static final int C_ACCOUNT_LOAN_LIMIT__COL__REMARK=    180025;</v>
      </c>
      <c r="E560" t="str">
        <f t="shared" si="81"/>
        <v>REMARK</v>
      </c>
      <c r="F560">
        <v>25</v>
      </c>
      <c r="G560" t="str">
        <f t="shared" si="79"/>
        <v>180025</v>
      </c>
      <c r="H560">
        <v>18</v>
      </c>
      <c r="I560" t="s">
        <v>677</v>
      </c>
      <c r="J560" t="s">
        <v>678</v>
      </c>
      <c r="K560" t="s">
        <v>478</v>
      </c>
      <c r="M560" t="str">
        <f t="shared" si="80"/>
        <v>INSERT INTO s_tab_cols_m (table_col_id,table_id,col_name,col_desc,data_type) VALUES (180025,18,'remark','REMARK','C');</v>
      </c>
    </row>
    <row r="561" spans="3:13" x14ac:dyDescent="0.25">
      <c r="D561" t="str">
        <f t="shared" si="78"/>
        <v>public static final int C_ACCOUNT_LOAN_LIMIT__COL__LIMIT_STATUS=    180026;</v>
      </c>
      <c r="E561" t="str">
        <f t="shared" si="81"/>
        <v>LIMIT_STATUS</v>
      </c>
      <c r="F561">
        <v>26</v>
      </c>
      <c r="G561" t="str">
        <f t="shared" si="79"/>
        <v>180026</v>
      </c>
      <c r="H561">
        <v>18</v>
      </c>
      <c r="I561" t="s">
        <v>1179</v>
      </c>
      <c r="J561" t="s">
        <v>1180</v>
      </c>
      <c r="K561" t="s">
        <v>478</v>
      </c>
      <c r="M561" t="str">
        <f t="shared" si="80"/>
        <v>INSERT INTO s_tab_cols_m (table_col_id,table_id,col_name,col_desc,data_type) VALUES (180026,18,'limit_status','LIMIT_STATUS','C');</v>
      </c>
    </row>
    <row r="562" spans="3:13" x14ac:dyDescent="0.25">
      <c r="D562" t="str">
        <f t="shared" si="78"/>
        <v>public static final int C_ACCOUNT_LOAN_LIMIT__COL__CR_BY=    180027;</v>
      </c>
      <c r="E562" t="str">
        <f t="shared" si="81"/>
        <v>CR_BY</v>
      </c>
      <c r="F562">
        <v>27</v>
      </c>
      <c r="G562" t="str">
        <f t="shared" si="79"/>
        <v>180027</v>
      </c>
      <c r="H562">
        <v>18</v>
      </c>
      <c r="I562" t="s">
        <v>547</v>
      </c>
      <c r="J562" t="s">
        <v>548</v>
      </c>
      <c r="K562" t="s">
        <v>477</v>
      </c>
      <c r="M562" t="str">
        <f t="shared" si="80"/>
        <v>INSERT INTO s_tab_cols_m (table_col_id,table_id,col_name,col_desc,data_type) VALUES (180027,18,'cr_by','CR_BY','N');</v>
      </c>
    </row>
    <row r="563" spans="3:13" x14ac:dyDescent="0.25">
      <c r="D563" t="str">
        <f t="shared" si="78"/>
        <v>public static final int C_ACCOUNT_LOAN_LIMIT__COL__CR_DT=    180028;</v>
      </c>
      <c r="E563" t="str">
        <f t="shared" si="81"/>
        <v>CR_DT</v>
      </c>
      <c r="F563">
        <v>28</v>
      </c>
      <c r="G563" t="str">
        <f t="shared" si="79"/>
        <v>180028</v>
      </c>
      <c r="H563">
        <v>18</v>
      </c>
      <c r="I563" t="s">
        <v>549</v>
      </c>
      <c r="J563" t="s">
        <v>550</v>
      </c>
      <c r="K563" t="s">
        <v>489</v>
      </c>
      <c r="M563" t="str">
        <f t="shared" si="80"/>
        <v>INSERT INTO s_tab_cols_m (table_col_id,table_id,col_name,col_desc,data_type) VALUES (180028,18,'cr_dt','CR_DT','T');</v>
      </c>
    </row>
    <row r="564" spans="3:13" x14ac:dyDescent="0.25">
      <c r="D564" t="str">
        <f t="shared" si="78"/>
        <v>public static final int C_ACCOUNT_LOAN_LIMIT__COL__UPD_BY=    180029;</v>
      </c>
      <c r="E564" t="str">
        <f t="shared" si="81"/>
        <v>UPD_BY</v>
      </c>
      <c r="F564">
        <v>29</v>
      </c>
      <c r="G564" t="str">
        <f t="shared" si="79"/>
        <v>180029</v>
      </c>
      <c r="H564">
        <v>18</v>
      </c>
      <c r="I564" t="s">
        <v>551</v>
      </c>
      <c r="J564" t="s">
        <v>552</v>
      </c>
      <c r="K564" t="s">
        <v>477</v>
      </c>
      <c r="M564" t="str">
        <f t="shared" si="80"/>
        <v>INSERT INTO s_tab_cols_m (table_col_id,table_id,col_name,col_desc,data_type) VALUES (180029,18,'upd_by','UPD_BY','N');</v>
      </c>
    </row>
    <row r="565" spans="3:13" x14ac:dyDescent="0.25">
      <c r="D565" t="str">
        <f t="shared" si="78"/>
        <v>public static final int C_ACCOUNT_LOAN_LIMIT__COL__UPD_DT=    180030;</v>
      </c>
      <c r="E565" t="str">
        <f t="shared" si="81"/>
        <v>UPD_DT</v>
      </c>
      <c r="F565">
        <v>30</v>
      </c>
      <c r="G565" t="str">
        <f t="shared" si="79"/>
        <v>180030</v>
      </c>
      <c r="H565">
        <v>18</v>
      </c>
      <c r="I565" t="s">
        <v>553</v>
      </c>
      <c r="J565" t="s">
        <v>554</v>
      </c>
      <c r="K565" t="s">
        <v>489</v>
      </c>
      <c r="M565" t="str">
        <f t="shared" si="80"/>
        <v>INSERT INTO s_tab_cols_m (table_col_id,table_id,col_name,col_desc,data_type) VALUES (180030,18,'upd_dt','UPD_DT','T');</v>
      </c>
    </row>
    <row r="566" spans="3:13" x14ac:dyDescent="0.25">
      <c r="D566" t="str">
        <f t="shared" si="78"/>
        <v>public static final int C_ACCOUNT_LOAN_LIMIT__COL__AUTH_BY=    180031;</v>
      </c>
      <c r="E566" t="str">
        <f t="shared" si="81"/>
        <v>AUTH_BY</v>
      </c>
      <c r="F566">
        <v>31</v>
      </c>
      <c r="G566" t="str">
        <f t="shared" si="79"/>
        <v>180031</v>
      </c>
      <c r="H566">
        <v>18</v>
      </c>
      <c r="I566" t="s">
        <v>555</v>
      </c>
      <c r="J566" t="s">
        <v>556</v>
      </c>
      <c r="K566" t="s">
        <v>477</v>
      </c>
      <c r="M566" t="str">
        <f t="shared" si="80"/>
        <v>INSERT INTO s_tab_cols_m (table_col_id,table_id,col_name,col_desc,data_type) VALUES (180031,18,'auth_by','AUTH_BY','N');</v>
      </c>
    </row>
    <row r="567" spans="3:13" x14ac:dyDescent="0.25">
      <c r="D567" t="str">
        <f t="shared" si="78"/>
        <v>public static final int C_ACCOUNT_LOAN_LIMIT__COL__AUTH_DT=    180032;</v>
      </c>
      <c r="E567" t="str">
        <f t="shared" si="81"/>
        <v>AUTH_DT</v>
      </c>
      <c r="F567">
        <v>32</v>
      </c>
      <c r="G567" t="str">
        <f t="shared" si="79"/>
        <v>180032</v>
      </c>
      <c r="H567">
        <v>18</v>
      </c>
      <c r="I567" t="s">
        <v>557</v>
      </c>
      <c r="J567" t="s">
        <v>558</v>
      </c>
      <c r="K567" t="s">
        <v>489</v>
      </c>
      <c r="M567" t="str">
        <f t="shared" si="80"/>
        <v>INSERT INTO s_tab_cols_m (table_col_id,table_id,col_name,col_desc,data_type) VALUES (180032,18,'auth_dt','AUTH_DT','T');</v>
      </c>
    </row>
    <row r="568" spans="3:13" x14ac:dyDescent="0.25">
      <c r="D568" t="str">
        <f t="shared" si="78"/>
        <v>public static final int C_ACCOUNT_LOAN_LIMIT__COL__CN_ID=    180033;</v>
      </c>
      <c r="E568" t="str">
        <f t="shared" si="81"/>
        <v>CN_ID</v>
      </c>
      <c r="F568">
        <v>33</v>
      </c>
      <c r="G568" t="str">
        <f t="shared" si="79"/>
        <v>180033</v>
      </c>
      <c r="H568">
        <v>18</v>
      </c>
      <c r="I568" t="s">
        <v>559</v>
      </c>
      <c r="J568" t="s">
        <v>560</v>
      </c>
      <c r="K568" t="s">
        <v>477</v>
      </c>
      <c r="M568" t="str">
        <f t="shared" si="80"/>
        <v>INSERT INTO s_tab_cols_m (table_col_id,table_id,col_name,col_desc,data_type) VALUES (180033,18,'cn_id','CN_ID','N');</v>
      </c>
    </row>
    <row r="569" spans="3:13" x14ac:dyDescent="0.25">
      <c r="E569" t="str">
        <f t="shared" si="81"/>
        <v/>
      </c>
    </row>
    <row r="570" spans="3:13" x14ac:dyDescent="0.25">
      <c r="E570" t="str">
        <f t="shared" si="81"/>
        <v/>
      </c>
    </row>
    <row r="571" spans="3:13" x14ac:dyDescent="0.25">
      <c r="C571" s="18" t="s">
        <v>175</v>
      </c>
      <c r="D571" t="str">
        <f t="shared" ref="D571:D605" si="82">CONCATENATE("public static final int C_ACCOUNT_LOAN__COL__",E571,"=    ",G571,";")</f>
        <v>public static final int C_ACCOUNT_LOAN__COL__ACCT_ID=    190001;</v>
      </c>
      <c r="E571" t="str">
        <f t="shared" si="81"/>
        <v>ACCT_ID</v>
      </c>
      <c r="F571">
        <v>1</v>
      </c>
      <c r="G571" t="str">
        <f t="shared" ref="G571:G605" si="83">CONCATENATE(H571,REPT("0",4-LEN(F571)),F571)</f>
        <v>190001</v>
      </c>
      <c r="H571">
        <v>19</v>
      </c>
      <c r="I571" t="s">
        <v>781</v>
      </c>
      <c r="J571" t="s">
        <v>782</v>
      </c>
      <c r="K571" t="s">
        <v>477</v>
      </c>
      <c r="M571" t="str">
        <f t="shared" ref="M571:M605" si="84">CONCATENATE("INSERT INTO s_tab_cols_m (table_col_id,table_id,col_name,col_desc,data_type) VALUES (",G571&amp;","&amp;H571&amp;",'"&amp;I571&amp;"','"&amp;J571&amp;"','"&amp;K571&amp;"');")</f>
        <v>INSERT INTO s_tab_cols_m (table_col_id,table_id,col_name,col_desc,data_type) VALUES (190001,19,'acct_id','ACCT_ID','N');</v>
      </c>
    </row>
    <row r="572" spans="3:13" x14ac:dyDescent="0.25">
      <c r="D572" t="str">
        <f t="shared" si="82"/>
        <v>public static final int C_ACCOUNT_LOAN__COL__CATEGORY_ID=    190002;</v>
      </c>
      <c r="E572" t="str">
        <f t="shared" si="81"/>
        <v>CATEGORY_ID</v>
      </c>
      <c r="F572">
        <v>2</v>
      </c>
      <c r="G572" t="str">
        <f t="shared" si="83"/>
        <v>190002</v>
      </c>
      <c r="H572">
        <v>19</v>
      </c>
      <c r="I572" t="s">
        <v>1181</v>
      </c>
      <c r="J572" t="s">
        <v>1182</v>
      </c>
      <c r="K572" t="s">
        <v>477</v>
      </c>
      <c r="M572" t="str">
        <f t="shared" si="84"/>
        <v>INSERT INTO s_tab_cols_m (table_col_id,table_id,col_name,col_desc,data_type) VALUES (190002,19,'category_id','CATEGORY_ID','N');</v>
      </c>
    </row>
    <row r="573" spans="3:13" x14ac:dyDescent="0.25">
      <c r="D573" t="str">
        <f t="shared" si="82"/>
        <v>public static final int C_ACCOUNT_LOAN__COL__BORROWER_TYPE_ID=    190003;</v>
      </c>
      <c r="E573" t="str">
        <f t="shared" si="81"/>
        <v>BORROWER_TYPE_ID</v>
      </c>
      <c r="F573">
        <v>3</v>
      </c>
      <c r="G573" t="str">
        <f t="shared" si="83"/>
        <v>190003</v>
      </c>
      <c r="H573">
        <v>19</v>
      </c>
      <c r="I573" t="s">
        <v>1183</v>
      </c>
      <c r="J573" t="s">
        <v>1184</v>
      </c>
      <c r="K573" t="s">
        <v>477</v>
      </c>
      <c r="M573" t="str">
        <f t="shared" si="84"/>
        <v>INSERT INTO s_tab_cols_m (table_col_id,table_id,col_name,col_desc,data_type) VALUES (190003,19,'borrower_type_id','BORROWER_TYPE_ID','N');</v>
      </c>
    </row>
    <row r="574" spans="3:13" x14ac:dyDescent="0.25">
      <c r="D574" t="str">
        <f t="shared" si="82"/>
        <v>public static final int C_ACCOUNT_LOAN__COL__IS_SECURED=    190004;</v>
      </c>
      <c r="E574" t="str">
        <f t="shared" si="81"/>
        <v>IS_SECURED</v>
      </c>
      <c r="F574">
        <v>4</v>
      </c>
      <c r="G574" t="str">
        <f t="shared" si="83"/>
        <v>190004</v>
      </c>
      <c r="H574">
        <v>19</v>
      </c>
      <c r="I574" t="s">
        <v>1185</v>
      </c>
      <c r="J574" t="s">
        <v>1186</v>
      </c>
      <c r="K574" t="s">
        <v>477</v>
      </c>
      <c r="M574" t="str">
        <f t="shared" si="84"/>
        <v>INSERT INTO s_tab_cols_m (table_col_id,table_id,col_name,col_desc,data_type) VALUES (190004,19,'is_secured','IS_SECURED','N');</v>
      </c>
    </row>
    <row r="575" spans="3:13" x14ac:dyDescent="0.25">
      <c r="D575" t="str">
        <f t="shared" si="82"/>
        <v>public static final int C_ACCOUNT_LOAN__COL__LOAN_TERM_ID=    190005;</v>
      </c>
      <c r="E575" t="str">
        <f t="shared" si="81"/>
        <v>LOAN_TERM_ID</v>
      </c>
      <c r="F575">
        <v>5</v>
      </c>
      <c r="G575" t="str">
        <f t="shared" si="83"/>
        <v>190005</v>
      </c>
      <c r="H575">
        <v>19</v>
      </c>
      <c r="I575" t="s">
        <v>1187</v>
      </c>
      <c r="J575" t="s">
        <v>1188</v>
      </c>
      <c r="K575" t="s">
        <v>477</v>
      </c>
      <c r="M575" t="str">
        <f t="shared" si="84"/>
        <v>INSERT INTO s_tab_cols_m (table_col_id,table_id,col_name,col_desc,data_type) VALUES (190005,19,'loan_term_id','LOAN_TERM_ID','N');</v>
      </c>
    </row>
    <row r="576" spans="3:13" x14ac:dyDescent="0.25">
      <c r="D576" t="str">
        <f t="shared" si="82"/>
        <v>public static final int C_ACCOUNT_LOAN__COL__INDUSTRY_TYPE_ID=    190006;</v>
      </c>
      <c r="E576" t="str">
        <f t="shared" si="81"/>
        <v>INDUSTRY_TYPE_ID</v>
      </c>
      <c r="F576">
        <v>6</v>
      </c>
      <c r="G576" t="str">
        <f t="shared" si="83"/>
        <v>190006</v>
      </c>
      <c r="H576">
        <v>19</v>
      </c>
      <c r="I576" t="s">
        <v>1189</v>
      </c>
      <c r="J576" t="s">
        <v>1190</v>
      </c>
      <c r="K576" t="s">
        <v>477</v>
      </c>
      <c r="M576" t="str">
        <f t="shared" si="84"/>
        <v>INSERT INTO s_tab_cols_m (table_col_id,table_id,col_name,col_desc,data_type) VALUES (190006,19,'industry_type_id','INDUSTRY_TYPE_ID','N');</v>
      </c>
    </row>
    <row r="577" spans="4:13" x14ac:dyDescent="0.25">
      <c r="D577" t="str">
        <f t="shared" si="82"/>
        <v>public static final int C_ACCOUNT_LOAN__COL__INDUSTRY_SUBTYPE_ID=    190007;</v>
      </c>
      <c r="E577" t="str">
        <f t="shared" si="81"/>
        <v>INDUSTRY_SUBTYPE_ID</v>
      </c>
      <c r="F577">
        <v>7</v>
      </c>
      <c r="G577" t="str">
        <f t="shared" si="83"/>
        <v>190007</v>
      </c>
      <c r="H577">
        <v>19</v>
      </c>
      <c r="I577" t="s">
        <v>1191</v>
      </c>
      <c r="J577" t="s">
        <v>1192</v>
      </c>
      <c r="K577" t="s">
        <v>477</v>
      </c>
      <c r="M577" t="str">
        <f t="shared" si="84"/>
        <v>INSERT INTO s_tab_cols_m (table_col_id,table_id,col_name,col_desc,data_type) VALUES (190007,19,'industry_subtype_id','INDUSTRY_SUBTYPE_ID','N');</v>
      </c>
    </row>
    <row r="578" spans="4:13" x14ac:dyDescent="0.25">
      <c r="D578" t="str">
        <f t="shared" si="82"/>
        <v>public static final int C_ACCOUNT_LOAN__COL__PURPOSE_TYPE_ID=    190008;</v>
      </c>
      <c r="E578" t="str">
        <f t="shared" si="81"/>
        <v>PURPOSE_TYPE_ID</v>
      </c>
      <c r="F578">
        <v>8</v>
      </c>
      <c r="G578" t="str">
        <f t="shared" si="83"/>
        <v>190008</v>
      </c>
      <c r="H578">
        <v>19</v>
      </c>
      <c r="I578" t="s">
        <v>1193</v>
      </c>
      <c r="J578" t="s">
        <v>1194</v>
      </c>
      <c r="K578" t="s">
        <v>477</v>
      </c>
      <c r="M578" t="str">
        <f t="shared" si="84"/>
        <v>INSERT INTO s_tab_cols_m (table_col_id,table_id,col_name,col_desc,data_type) VALUES (190008,19,'purpose_type_id','PURPOSE_TYPE_ID','N');</v>
      </c>
    </row>
    <row r="579" spans="4:13" x14ac:dyDescent="0.25">
      <c r="D579" t="str">
        <f t="shared" si="82"/>
        <v>public static final int C_ACCOUNT_LOAN__COL__SUBPURPOSE_TYPE_ID=    190009;</v>
      </c>
      <c r="E579" t="str">
        <f t="shared" si="81"/>
        <v>SUBPURPOSE_TYPE_ID</v>
      </c>
      <c r="F579">
        <v>9</v>
      </c>
      <c r="G579" t="str">
        <f t="shared" si="83"/>
        <v>190009</v>
      </c>
      <c r="H579">
        <v>19</v>
      </c>
      <c r="I579" t="s">
        <v>1195</v>
      </c>
      <c r="J579" t="s">
        <v>1196</v>
      </c>
      <c r="K579" t="s">
        <v>477</v>
      </c>
      <c r="M579" t="str">
        <f t="shared" si="84"/>
        <v>INSERT INTO s_tab_cols_m (table_col_id,table_id,col_name,col_desc,data_type) VALUES (190009,19,'subpurpose_type_id','SUBPURPOSE_TYPE_ID','N');</v>
      </c>
    </row>
    <row r="580" spans="4:13" x14ac:dyDescent="0.25">
      <c r="D580" t="str">
        <f t="shared" si="82"/>
        <v>public static final int C_ACCOUNT_LOAN__COL__PRIORITY_SECTOR_ID=    190010;</v>
      </c>
      <c r="E580" t="str">
        <f t="shared" si="81"/>
        <v>PRIORITY_SECTOR_ID</v>
      </c>
      <c r="F580">
        <v>10</v>
      </c>
      <c r="G580" t="str">
        <f t="shared" si="83"/>
        <v>190010</v>
      </c>
      <c r="H580">
        <v>19</v>
      </c>
      <c r="I580" t="s">
        <v>1197</v>
      </c>
      <c r="J580" t="s">
        <v>1198</v>
      </c>
      <c r="K580" t="s">
        <v>477</v>
      </c>
      <c r="M580" t="str">
        <f t="shared" si="84"/>
        <v>INSERT INTO s_tab_cols_m (table_col_id,table_id,col_name,col_desc,data_type) VALUES (190010,19,'priority_sector_id','PRIORITY_SECTOR_ID','N');</v>
      </c>
    </row>
    <row r="581" spans="4:13" x14ac:dyDescent="0.25">
      <c r="D581" t="str">
        <f t="shared" si="82"/>
        <v>public static final int C_ACCOUNT_LOAN__COL__SUBPRIORITY_SECTOR_ID=    190011;</v>
      </c>
      <c r="E581" t="str">
        <f t="shared" si="81"/>
        <v>SUBPRIORITY_SECTOR_ID</v>
      </c>
      <c r="F581">
        <v>11</v>
      </c>
      <c r="G581" t="str">
        <f t="shared" si="83"/>
        <v>190011</v>
      </c>
      <c r="H581">
        <v>19</v>
      </c>
      <c r="I581" t="s">
        <v>1199</v>
      </c>
      <c r="J581" t="s">
        <v>1200</v>
      </c>
      <c r="K581" t="s">
        <v>477</v>
      </c>
      <c r="M581" t="str">
        <f t="shared" si="84"/>
        <v>INSERT INTO s_tab_cols_m (table_col_id,table_id,col_name,col_desc,data_type) VALUES (190011,19,'subpriority_sector_id','SUBPRIORITY_SECTOR_ID','N');</v>
      </c>
    </row>
    <row r="582" spans="4:13" x14ac:dyDescent="0.25">
      <c r="D582" t="str">
        <f t="shared" si="82"/>
        <v>public static final int C_ACCOUNT_LOAN__COL__WEAKER_SECTION_ID=    190012;</v>
      </c>
      <c r="E582" t="str">
        <f t="shared" si="81"/>
        <v>WEAKER_SECTION_ID</v>
      </c>
      <c r="F582">
        <v>12</v>
      </c>
      <c r="G582" t="str">
        <f t="shared" si="83"/>
        <v>190012</v>
      </c>
      <c r="H582">
        <v>19</v>
      </c>
      <c r="I582" t="s">
        <v>1201</v>
      </c>
      <c r="J582" t="s">
        <v>1202</v>
      </c>
      <c r="K582" t="s">
        <v>477</v>
      </c>
      <c r="M582" t="str">
        <f t="shared" si="84"/>
        <v>INSERT INTO s_tab_cols_m (table_col_id,table_id,col_name,col_desc,data_type) VALUES (190012,19,'weaker_section_id','WEAKER_SECTION_ID','N');</v>
      </c>
    </row>
    <row r="583" spans="4:13" x14ac:dyDescent="0.25">
      <c r="D583" t="str">
        <f t="shared" si="82"/>
        <v>public static final int C_ACCOUNT_LOAN__COL__SUBWEAKER_SECTION_ID=    190013;</v>
      </c>
      <c r="E583" t="str">
        <f t="shared" si="81"/>
        <v>SUBWEAKER_SECTION_ID</v>
      </c>
      <c r="F583">
        <v>13</v>
      </c>
      <c r="G583" t="str">
        <f t="shared" si="83"/>
        <v>190013</v>
      </c>
      <c r="H583">
        <v>19</v>
      </c>
      <c r="I583" t="s">
        <v>1203</v>
      </c>
      <c r="J583" t="s">
        <v>1204</v>
      </c>
      <c r="K583" t="s">
        <v>477</v>
      </c>
      <c r="M583" t="str">
        <f t="shared" si="84"/>
        <v>INSERT INTO s_tab_cols_m (table_col_id,table_id,col_name,col_desc,data_type) VALUES (190013,19,'subweaker_section_id','SUBWEAKER_SECTION_ID','N');</v>
      </c>
    </row>
    <row r="584" spans="4:13" x14ac:dyDescent="0.25">
      <c r="D584" t="str">
        <f t="shared" si="82"/>
        <v>public static final int C_ACCOUNT_LOAN__COL__NON_PRIORITY_ID=    190014;</v>
      </c>
      <c r="E584" t="str">
        <f t="shared" si="81"/>
        <v>NON_PRIORITY_ID</v>
      </c>
      <c r="F584">
        <v>14</v>
      </c>
      <c r="G584" t="str">
        <f t="shared" si="83"/>
        <v>190014</v>
      </c>
      <c r="H584">
        <v>19</v>
      </c>
      <c r="I584" t="s">
        <v>1205</v>
      </c>
      <c r="J584" t="s">
        <v>1206</v>
      </c>
      <c r="K584" t="s">
        <v>477</v>
      </c>
      <c r="M584" t="str">
        <f t="shared" si="84"/>
        <v>INSERT INTO s_tab_cols_m (table_col_id,table_id,col_name,col_desc,data_type) VALUES (190014,19,'non_priority_id','NON_PRIORITY_ID','N');</v>
      </c>
    </row>
    <row r="585" spans="4:13" x14ac:dyDescent="0.25">
      <c r="D585" t="str">
        <f t="shared" si="82"/>
        <v>public static final int C_ACCOUNT_LOAN__COL__NON_WEAKER_SECTION_ID=    190015;</v>
      </c>
      <c r="E585" t="str">
        <f t="shared" ref="E585:E605" si="85">UPPER(I585)</f>
        <v>NON_WEAKER_SECTION_ID</v>
      </c>
      <c r="F585">
        <v>15</v>
      </c>
      <c r="G585" t="str">
        <f t="shared" si="83"/>
        <v>190015</v>
      </c>
      <c r="H585">
        <v>19</v>
      </c>
      <c r="I585" t="s">
        <v>1207</v>
      </c>
      <c r="J585" t="s">
        <v>1208</v>
      </c>
      <c r="K585" t="s">
        <v>477</v>
      </c>
      <c r="M585" t="str">
        <f t="shared" si="84"/>
        <v>INSERT INTO s_tab_cols_m (table_col_id,table_id,col_name,col_desc,data_type) VALUES (190015,19,'non_weaker_section_id','NON_WEAKER_SECTION_ID','N');</v>
      </c>
    </row>
    <row r="586" spans="4:13" x14ac:dyDescent="0.25">
      <c r="D586" t="str">
        <f t="shared" si="82"/>
        <v>public static final int C_ACCOUNT_LOAN__COL__CIBIL_ACCT_TYPE_ID=    190016;</v>
      </c>
      <c r="E586" t="str">
        <f t="shared" si="85"/>
        <v>CIBIL_ACCT_TYPE_ID</v>
      </c>
      <c r="F586">
        <v>16</v>
      </c>
      <c r="G586" t="str">
        <f t="shared" si="83"/>
        <v>190016</v>
      </c>
      <c r="H586">
        <v>19</v>
      </c>
      <c r="I586" t="s">
        <v>1209</v>
      </c>
      <c r="J586" t="s">
        <v>1210</v>
      </c>
      <c r="K586" t="s">
        <v>477</v>
      </c>
      <c r="M586" t="str">
        <f t="shared" si="84"/>
        <v>INSERT INTO s_tab_cols_m (table_col_id,table_id,col_name,col_desc,data_type) VALUES (190016,19,'cibil_acct_type_id','CIBIL_ACCT_TYPE_ID','N');</v>
      </c>
    </row>
    <row r="587" spans="4:13" x14ac:dyDescent="0.25">
      <c r="D587" t="str">
        <f t="shared" si="82"/>
        <v>public static final int C_ACCOUNT_LOAN__COL__DIRECTOR_CUST_ID=    190017;</v>
      </c>
      <c r="E587" t="str">
        <f t="shared" si="85"/>
        <v>DIRECTOR_CUST_ID</v>
      </c>
      <c r="F587">
        <v>17</v>
      </c>
      <c r="G587" t="str">
        <f t="shared" si="83"/>
        <v>190017</v>
      </c>
      <c r="H587">
        <v>19</v>
      </c>
      <c r="I587" t="s">
        <v>1211</v>
      </c>
      <c r="J587" t="s">
        <v>1212</v>
      </c>
      <c r="K587" t="s">
        <v>477</v>
      </c>
      <c r="M587" t="str">
        <f t="shared" si="84"/>
        <v>INSERT INTO s_tab_cols_m (table_col_id,table_id,col_name,col_desc,data_type) VALUES (190017,19,'director_cust_id','DIRECTOR_CUST_ID','N');</v>
      </c>
    </row>
    <row r="588" spans="4:13" x14ac:dyDescent="0.25">
      <c r="D588" t="str">
        <f t="shared" si="82"/>
        <v>public static final int C_ACCOUNT_LOAN__COL__DIR_RELATION_ID=    190018;</v>
      </c>
      <c r="E588" t="str">
        <f t="shared" si="85"/>
        <v>DIR_RELATION_ID</v>
      </c>
      <c r="F588">
        <v>18</v>
      </c>
      <c r="G588" t="str">
        <f t="shared" si="83"/>
        <v>190018</v>
      </c>
      <c r="H588">
        <v>19</v>
      </c>
      <c r="I588" t="s">
        <v>1213</v>
      </c>
      <c r="J588" t="s">
        <v>1214</v>
      </c>
      <c r="K588" t="s">
        <v>477</v>
      </c>
      <c r="M588" t="str">
        <f t="shared" si="84"/>
        <v>INSERT INTO s_tab_cols_m (table_col_id,table_id,col_name,col_desc,data_type) VALUES (190018,19,'dir_relation_id','DIR_RELATION_ID','N');</v>
      </c>
    </row>
    <row r="589" spans="4:13" x14ac:dyDescent="0.25">
      <c r="D589" t="str">
        <f t="shared" si="82"/>
        <v>public static final int C_ACCOUNT_LOAN__COL__CR_BY=    190019;</v>
      </c>
      <c r="E589" t="str">
        <f t="shared" si="85"/>
        <v>CR_BY</v>
      </c>
      <c r="F589">
        <v>19</v>
      </c>
      <c r="G589" t="str">
        <f t="shared" si="83"/>
        <v>190019</v>
      </c>
      <c r="H589">
        <v>19</v>
      </c>
      <c r="I589" t="s">
        <v>547</v>
      </c>
      <c r="J589" t="s">
        <v>548</v>
      </c>
      <c r="K589" t="s">
        <v>477</v>
      </c>
      <c r="M589" t="str">
        <f t="shared" si="84"/>
        <v>INSERT INTO s_tab_cols_m (table_col_id,table_id,col_name,col_desc,data_type) VALUES (190019,19,'cr_by','CR_BY','N');</v>
      </c>
    </row>
    <row r="590" spans="4:13" x14ac:dyDescent="0.25">
      <c r="D590" t="str">
        <f t="shared" si="82"/>
        <v>public static final int C_ACCOUNT_LOAN__COL__CR_DT=    190020;</v>
      </c>
      <c r="E590" t="str">
        <f t="shared" si="85"/>
        <v>CR_DT</v>
      </c>
      <c r="F590">
        <v>20</v>
      </c>
      <c r="G590" t="str">
        <f t="shared" si="83"/>
        <v>190020</v>
      </c>
      <c r="H590">
        <v>19</v>
      </c>
      <c r="I590" t="s">
        <v>549</v>
      </c>
      <c r="J590" t="s">
        <v>550</v>
      </c>
      <c r="K590" t="s">
        <v>489</v>
      </c>
      <c r="M590" t="str">
        <f t="shared" si="84"/>
        <v>INSERT INTO s_tab_cols_m (table_col_id,table_id,col_name,col_desc,data_type) VALUES (190020,19,'cr_dt','CR_DT','T');</v>
      </c>
    </row>
    <row r="591" spans="4:13" x14ac:dyDescent="0.25">
      <c r="D591" t="str">
        <f t="shared" si="82"/>
        <v>public static final int C_ACCOUNT_LOAN__COL__UPD_BY=    190021;</v>
      </c>
      <c r="E591" t="str">
        <f t="shared" si="85"/>
        <v>UPD_BY</v>
      </c>
      <c r="F591">
        <v>21</v>
      </c>
      <c r="G591" t="str">
        <f t="shared" si="83"/>
        <v>190021</v>
      </c>
      <c r="H591">
        <v>19</v>
      </c>
      <c r="I591" t="s">
        <v>551</v>
      </c>
      <c r="J591" t="s">
        <v>552</v>
      </c>
      <c r="K591" t="s">
        <v>477</v>
      </c>
      <c r="M591" t="str">
        <f t="shared" si="84"/>
        <v>INSERT INTO s_tab_cols_m (table_col_id,table_id,col_name,col_desc,data_type) VALUES (190021,19,'upd_by','UPD_BY','N');</v>
      </c>
    </row>
    <row r="592" spans="4:13" x14ac:dyDescent="0.25">
      <c r="D592" t="str">
        <f t="shared" si="82"/>
        <v>public static final int C_ACCOUNT_LOAN__COL__UPD_DT=    190022;</v>
      </c>
      <c r="E592" t="str">
        <f t="shared" si="85"/>
        <v>UPD_DT</v>
      </c>
      <c r="F592">
        <v>22</v>
      </c>
      <c r="G592" t="str">
        <f t="shared" si="83"/>
        <v>190022</v>
      </c>
      <c r="H592">
        <v>19</v>
      </c>
      <c r="I592" t="s">
        <v>553</v>
      </c>
      <c r="J592" t="s">
        <v>554</v>
      </c>
      <c r="K592" t="s">
        <v>489</v>
      </c>
      <c r="M592" t="str">
        <f t="shared" si="84"/>
        <v>INSERT INTO s_tab_cols_m (table_col_id,table_id,col_name,col_desc,data_type) VALUES (190022,19,'upd_dt','UPD_DT','T');</v>
      </c>
    </row>
    <row r="593" spans="4:13" x14ac:dyDescent="0.25">
      <c r="D593" t="str">
        <f t="shared" si="82"/>
        <v>public static final int C_ACCOUNT_LOAN__COL__AUTH_BY=    190023;</v>
      </c>
      <c r="E593" t="str">
        <f t="shared" si="85"/>
        <v>AUTH_BY</v>
      </c>
      <c r="F593">
        <v>23</v>
      </c>
      <c r="G593" t="str">
        <f t="shared" si="83"/>
        <v>190023</v>
      </c>
      <c r="H593">
        <v>19</v>
      </c>
      <c r="I593" t="s">
        <v>555</v>
      </c>
      <c r="J593" t="s">
        <v>556</v>
      </c>
      <c r="K593" t="s">
        <v>477</v>
      </c>
      <c r="M593" t="str">
        <f t="shared" si="84"/>
        <v>INSERT INTO s_tab_cols_m (table_col_id,table_id,col_name,col_desc,data_type) VALUES (190023,19,'auth_by','AUTH_BY','N');</v>
      </c>
    </row>
    <row r="594" spans="4:13" x14ac:dyDescent="0.25">
      <c r="D594" t="str">
        <f t="shared" si="82"/>
        <v>public static final int C_ACCOUNT_LOAN__COL__AUTH_DT=    190024;</v>
      </c>
      <c r="E594" t="str">
        <f t="shared" si="85"/>
        <v>AUTH_DT</v>
      </c>
      <c r="F594">
        <v>24</v>
      </c>
      <c r="G594" t="str">
        <f t="shared" si="83"/>
        <v>190024</v>
      </c>
      <c r="H594">
        <v>19</v>
      </c>
      <c r="I594" t="s">
        <v>557</v>
      </c>
      <c r="J594" t="s">
        <v>558</v>
      </c>
      <c r="K594" t="s">
        <v>489</v>
      </c>
      <c r="M594" t="str">
        <f t="shared" si="84"/>
        <v>INSERT INTO s_tab_cols_m (table_col_id,table_id,col_name,col_desc,data_type) VALUES (190024,19,'auth_dt','AUTH_DT','T');</v>
      </c>
    </row>
    <row r="595" spans="4:13" x14ac:dyDescent="0.25">
      <c r="D595" t="str">
        <f t="shared" si="82"/>
        <v>public static final int C_ACCOUNT_LOAN__COL__CN_ID=    190025;</v>
      </c>
      <c r="E595" t="str">
        <f t="shared" si="85"/>
        <v>CN_ID</v>
      </c>
      <c r="F595">
        <v>25</v>
      </c>
      <c r="G595" t="str">
        <f t="shared" si="83"/>
        <v>190025</v>
      </c>
      <c r="H595">
        <v>19</v>
      </c>
      <c r="I595" t="s">
        <v>559</v>
      </c>
      <c r="J595" t="s">
        <v>560</v>
      </c>
      <c r="K595" t="s">
        <v>477</v>
      </c>
      <c r="M595" t="str">
        <f t="shared" si="84"/>
        <v>INSERT INTO s_tab_cols_m (table_col_id,table_id,col_name,col_desc,data_type) VALUES (190025,19,'cn_id','CN_ID','N');</v>
      </c>
    </row>
    <row r="596" spans="4:13" x14ac:dyDescent="0.25">
      <c r="D596" t="str">
        <f t="shared" si="82"/>
        <v>public static final int C_ACCOUNT_LOAN__COL__SUB_NON_PRIORITY_ID=    190026;</v>
      </c>
      <c r="E596" t="str">
        <f t="shared" si="85"/>
        <v>SUB_NON_PRIORITY_ID</v>
      </c>
      <c r="F596">
        <v>26</v>
      </c>
      <c r="G596" t="str">
        <f t="shared" si="83"/>
        <v>190026</v>
      </c>
      <c r="H596">
        <v>19</v>
      </c>
      <c r="I596" t="s">
        <v>1215</v>
      </c>
      <c r="J596" t="s">
        <v>1216</v>
      </c>
      <c r="K596" t="s">
        <v>477</v>
      </c>
      <c r="M596" t="str">
        <f t="shared" si="84"/>
        <v>INSERT INTO s_tab_cols_m (table_col_id,table_id,col_name,col_desc,data_type) VALUES (190026,19,'sub_non_priority_id','SUB_NON_PRIORITY_ID','N');</v>
      </c>
    </row>
    <row r="597" spans="4:13" x14ac:dyDescent="0.25">
      <c r="D597" t="str">
        <f t="shared" si="82"/>
        <v>public static final int C_ACCOUNT_LOAN__COL__IS_RELATION_TO_DIRECTOR=    190027;</v>
      </c>
      <c r="E597" t="str">
        <f t="shared" si="85"/>
        <v>IS_RELATION_TO_DIRECTOR</v>
      </c>
      <c r="F597">
        <v>27</v>
      </c>
      <c r="G597" t="str">
        <f t="shared" si="83"/>
        <v>190027</v>
      </c>
      <c r="H597">
        <v>19</v>
      </c>
      <c r="I597" t="s">
        <v>1217</v>
      </c>
      <c r="J597" t="s">
        <v>1218</v>
      </c>
      <c r="K597" t="s">
        <v>477</v>
      </c>
      <c r="M597" t="str">
        <f t="shared" si="84"/>
        <v>INSERT INTO s_tab_cols_m (table_col_id,table_id,col_name,col_desc,data_type) VALUES (190027,19,'is_relation_to_director','IS_RELATION_TO_DIRECTOR','N');</v>
      </c>
    </row>
    <row r="598" spans="4:13" x14ac:dyDescent="0.25">
      <c r="D598" t="str">
        <f t="shared" si="82"/>
        <v>public static final int C_ACCOUNT_LOAN__COL__IS_DIRECTOR=    190028;</v>
      </c>
      <c r="E598" t="str">
        <f t="shared" si="85"/>
        <v>IS_DIRECTOR</v>
      </c>
      <c r="F598">
        <v>28</v>
      </c>
      <c r="G598" t="str">
        <f t="shared" si="83"/>
        <v>190028</v>
      </c>
      <c r="H598">
        <v>19</v>
      </c>
      <c r="I598" t="s">
        <v>1219</v>
      </c>
      <c r="J598" t="s">
        <v>1220</v>
      </c>
      <c r="K598" t="s">
        <v>477</v>
      </c>
      <c r="M598" t="str">
        <f t="shared" si="84"/>
        <v>INSERT INTO s_tab_cols_m (table_col_id,table_id,col_name,col_desc,data_type) VALUES (190028,19,'is_director','IS_DIRECTOR','N');</v>
      </c>
    </row>
    <row r="599" spans="4:13" x14ac:dyDescent="0.25">
      <c r="D599" t="str">
        <f t="shared" si="82"/>
        <v>public static final int C_ACCOUNT_LOAN__COL__IS_WEAKER=    190029;</v>
      </c>
      <c r="E599" t="str">
        <f t="shared" si="85"/>
        <v>IS_WEAKER</v>
      </c>
      <c r="F599">
        <v>29</v>
      </c>
      <c r="G599" t="str">
        <f t="shared" si="83"/>
        <v>190029</v>
      </c>
      <c r="H599">
        <v>19</v>
      </c>
      <c r="I599" t="s">
        <v>1221</v>
      </c>
      <c r="J599" t="s">
        <v>1222</v>
      </c>
      <c r="K599" t="s">
        <v>477</v>
      </c>
      <c r="M599" t="str">
        <f t="shared" si="84"/>
        <v>INSERT INTO s_tab_cols_m (table_col_id,table_id,col_name,col_desc,data_type) VALUES (190029,19,'is_weaker','IS_WEAKER','N');</v>
      </c>
    </row>
    <row r="600" spans="4:13" x14ac:dyDescent="0.25">
      <c r="D600" t="str">
        <f t="shared" si="82"/>
        <v>public static final int C_ACCOUNT_LOAN__COL__IS_PRIORITY=    190030;</v>
      </c>
      <c r="E600" t="str">
        <f t="shared" si="85"/>
        <v>IS_PRIORITY</v>
      </c>
      <c r="F600">
        <v>30</v>
      </c>
      <c r="G600" t="str">
        <f t="shared" si="83"/>
        <v>190030</v>
      </c>
      <c r="H600">
        <v>19</v>
      </c>
      <c r="I600" t="s">
        <v>1223</v>
      </c>
      <c r="J600" t="s">
        <v>1224</v>
      </c>
      <c r="K600" t="s">
        <v>477</v>
      </c>
      <c r="M600" t="str">
        <f t="shared" si="84"/>
        <v>INSERT INTO s_tab_cols_m (table_col_id,table_id,col_name,col_desc,data_type) VALUES (190030,19,'is_priority','IS_PRIORITY','N');</v>
      </c>
    </row>
    <row r="601" spans="4:13" x14ac:dyDescent="0.25">
      <c r="D601" t="str">
        <f t="shared" si="82"/>
        <v>public static final int C_ACCOUNT_LOAN__COL__SUBPRIORITY_SECTOR1_ID=    190031;</v>
      </c>
      <c r="E601" t="str">
        <f t="shared" si="85"/>
        <v>SUBPRIORITY_SECTOR1_ID</v>
      </c>
      <c r="F601">
        <v>31</v>
      </c>
      <c r="G601" t="str">
        <f t="shared" si="83"/>
        <v>190031</v>
      </c>
      <c r="H601">
        <v>19</v>
      </c>
      <c r="I601" t="s">
        <v>1225</v>
      </c>
      <c r="J601" t="s">
        <v>1226</v>
      </c>
      <c r="K601" t="s">
        <v>477</v>
      </c>
      <c r="M601" t="str">
        <f t="shared" si="84"/>
        <v>INSERT INTO s_tab_cols_m (table_col_id,table_id,col_name,col_desc,data_type) VALUES (190031,19,'subpriority_sector1_id','SUBPRIORITY_SECTOR1_ID','N');</v>
      </c>
    </row>
    <row r="602" spans="4:13" x14ac:dyDescent="0.25">
      <c r="D602" t="str">
        <f t="shared" si="82"/>
        <v>public static final int C_ACCOUNT_LOAN__COL__SUBPRIORITY_SECTOR2_ID=    190032;</v>
      </c>
      <c r="E602" t="str">
        <f t="shared" si="85"/>
        <v>SUBPRIORITY_SECTOR2_ID</v>
      </c>
      <c r="F602">
        <v>32</v>
      </c>
      <c r="G602" t="str">
        <f t="shared" si="83"/>
        <v>190032</v>
      </c>
      <c r="H602">
        <v>19</v>
      </c>
      <c r="I602" t="s">
        <v>1227</v>
      </c>
      <c r="J602" t="s">
        <v>1228</v>
      </c>
      <c r="K602" t="s">
        <v>477</v>
      </c>
      <c r="M602" t="str">
        <f t="shared" si="84"/>
        <v>INSERT INTO s_tab_cols_m (table_col_id,table_id,col_name,col_desc,data_type) VALUES (190032,19,'subpriority_sector2_id','SUBPRIORITY_SECTOR2_ID','N');</v>
      </c>
    </row>
    <row r="603" spans="4:13" x14ac:dyDescent="0.25">
      <c r="D603" t="str">
        <f t="shared" si="82"/>
        <v>public static final int C_ACCOUNT_LOAN__COL__SUBPRIORITY_SECTOR3_ID=    190033;</v>
      </c>
      <c r="E603" t="str">
        <f t="shared" si="85"/>
        <v>SUBPRIORITY_SECTOR3_ID</v>
      </c>
      <c r="F603">
        <v>33</v>
      </c>
      <c r="G603" t="str">
        <f t="shared" si="83"/>
        <v>190033</v>
      </c>
      <c r="H603">
        <v>19</v>
      </c>
      <c r="I603" t="s">
        <v>1229</v>
      </c>
      <c r="J603" t="s">
        <v>1230</v>
      </c>
      <c r="K603" t="s">
        <v>477</v>
      </c>
      <c r="M603" t="str">
        <f t="shared" si="84"/>
        <v>INSERT INTO s_tab_cols_m (table_col_id,table_id,col_name,col_desc,data_type) VALUES (190033,19,'subpriority_sector3_id','SUBPRIORITY_SECTOR3_ID','N');</v>
      </c>
    </row>
    <row r="604" spans="4:13" x14ac:dyDescent="0.25">
      <c r="D604" t="str">
        <f t="shared" si="82"/>
        <v>public static final int C_ACCOUNT_LOAN__COL__SUBPRIORITY_SECTOR4_ID=    190034;</v>
      </c>
      <c r="E604" t="str">
        <f t="shared" si="85"/>
        <v>SUBPRIORITY_SECTOR4_ID</v>
      </c>
      <c r="F604">
        <v>34</v>
      </c>
      <c r="G604" t="str">
        <f t="shared" si="83"/>
        <v>190034</v>
      </c>
      <c r="H604">
        <v>19</v>
      </c>
      <c r="I604" t="s">
        <v>1231</v>
      </c>
      <c r="J604" t="s">
        <v>1232</v>
      </c>
      <c r="K604" t="s">
        <v>477</v>
      </c>
      <c r="M604" t="str">
        <f t="shared" si="84"/>
        <v>INSERT INTO s_tab_cols_m (table_col_id,table_id,col_name,col_desc,data_type) VALUES (190034,19,'subpriority_sector4_id','SUBPRIORITY_SECTOR4_ID','N');</v>
      </c>
    </row>
    <row r="605" spans="4:13" x14ac:dyDescent="0.25">
      <c r="D605" t="str">
        <f t="shared" si="82"/>
        <v>public static final int C_ACCOUNT_LOAN__COL__IS_AUTO_NPA=    190035;</v>
      </c>
      <c r="E605" t="str">
        <f t="shared" si="85"/>
        <v>IS_AUTO_NPA</v>
      </c>
      <c r="F605">
        <v>35</v>
      </c>
      <c r="G605" t="str">
        <f t="shared" si="83"/>
        <v>190035</v>
      </c>
      <c r="H605">
        <v>19</v>
      </c>
      <c r="I605" t="s">
        <v>1233</v>
      </c>
      <c r="J605" t="s">
        <v>1234</v>
      </c>
      <c r="K605" t="s">
        <v>477</v>
      </c>
      <c r="M605" t="str">
        <f t="shared" si="84"/>
        <v>INSERT INTO s_tab_cols_m (table_col_id,table_id,col_name,col_desc,data_type) VALUES (190035,19,'is_auto_npa','IS_AUTO_NPA','N');</v>
      </c>
    </row>
    <row r="611" spans="3:13" x14ac:dyDescent="0.25">
      <c r="E611" t="str">
        <f t="shared" ref="E611:E642" si="86">UPPER(I611)</f>
        <v/>
      </c>
    </row>
    <row r="612" spans="3:13" x14ac:dyDescent="0.25">
      <c r="C612" s="18" t="s">
        <v>178</v>
      </c>
      <c r="D612" t="str">
        <f t="shared" ref="D612:D625" si="87">CONCATENATE("public static final int C_GL_TXN_LIMIT__COL__",E612,"=    ",G612,";")</f>
        <v>public static final int C_GL_TXN_LIMIT__COL__GL_ID=    200001;</v>
      </c>
      <c r="E612" t="str">
        <f t="shared" si="86"/>
        <v>GL_ID</v>
      </c>
      <c r="F612">
        <v>1</v>
      </c>
      <c r="G612" t="str">
        <f t="shared" ref="G612:G625" si="88">CONCATENATE(H612,REPT("0",4-LEN(F612)),F612)</f>
        <v>200001</v>
      </c>
      <c r="H612">
        <v>20</v>
      </c>
      <c r="I612" t="s">
        <v>575</v>
      </c>
      <c r="J612" t="s">
        <v>576</v>
      </c>
      <c r="K612" t="s">
        <v>477</v>
      </c>
      <c r="M612" t="str">
        <f t="shared" ref="M612:M625" si="89">CONCATENATE("INSERT INTO s_tab_cols_m (table_col_id,table_id,col_name,col_desc,data_type) VALUES (",G612&amp;","&amp;H612&amp;",'"&amp;I612&amp;"','"&amp;J612&amp;"','"&amp;K612&amp;"');")</f>
        <v>INSERT INTO s_tab_cols_m (table_col_id,table_id,col_name,col_desc,data_type) VALUES (200001,20,'gl_id','GL_ID','N');</v>
      </c>
    </row>
    <row r="613" spans="3:13" x14ac:dyDescent="0.25">
      <c r="D613" t="str">
        <f t="shared" si="87"/>
        <v>public static final int C_GL_TXN_LIMIT__COL__CASH_CREDIT_LIMIT=    200002;</v>
      </c>
      <c r="E613" t="str">
        <f t="shared" si="86"/>
        <v>CASH_CREDIT_LIMIT</v>
      </c>
      <c r="F613">
        <v>2</v>
      </c>
      <c r="G613" t="str">
        <f t="shared" si="88"/>
        <v>200002</v>
      </c>
      <c r="H613">
        <v>20</v>
      </c>
      <c r="I613" t="s">
        <v>1235</v>
      </c>
      <c r="J613" t="s">
        <v>1236</v>
      </c>
      <c r="K613" t="s">
        <v>477</v>
      </c>
      <c r="M613" t="str">
        <f t="shared" si="89"/>
        <v>INSERT INTO s_tab_cols_m (table_col_id,table_id,col_name,col_desc,data_type) VALUES (200002,20,'cash_credit_limit','CASH_CREDIT_LIMIT','N');</v>
      </c>
    </row>
    <row r="614" spans="3:13" x14ac:dyDescent="0.25">
      <c r="D614" t="str">
        <f t="shared" si="87"/>
        <v>public static final int C_GL_TXN_LIMIT__COL__CASH_DEBIT_LIMIT=    200003;</v>
      </c>
      <c r="E614" t="str">
        <f t="shared" si="86"/>
        <v>CASH_DEBIT_LIMIT</v>
      </c>
      <c r="F614">
        <v>3</v>
      </c>
      <c r="G614" t="str">
        <f t="shared" si="88"/>
        <v>200003</v>
      </c>
      <c r="H614">
        <v>20</v>
      </c>
      <c r="I614" t="s">
        <v>1237</v>
      </c>
      <c r="J614" t="s">
        <v>1238</v>
      </c>
      <c r="K614" t="s">
        <v>477</v>
      </c>
      <c r="M614" t="str">
        <f t="shared" si="89"/>
        <v>INSERT INTO s_tab_cols_m (table_col_id,table_id,col_name,col_desc,data_type) VALUES (200003,20,'cash_debit_limit','CASH_DEBIT_LIMIT','N');</v>
      </c>
    </row>
    <row r="615" spans="3:13" x14ac:dyDescent="0.25">
      <c r="D615" t="str">
        <f t="shared" si="87"/>
        <v>public static final int C_GL_TXN_LIMIT__COL__CLG_CREDIT_LIMIT=    200004;</v>
      </c>
      <c r="E615" t="str">
        <f t="shared" si="86"/>
        <v>CLG_CREDIT_LIMIT</v>
      </c>
      <c r="F615">
        <v>4</v>
      </c>
      <c r="G615" t="str">
        <f t="shared" si="88"/>
        <v>200004</v>
      </c>
      <c r="H615">
        <v>20</v>
      </c>
      <c r="I615" t="s">
        <v>1239</v>
      </c>
      <c r="J615" t="s">
        <v>1240</v>
      </c>
      <c r="K615" t="s">
        <v>477</v>
      </c>
      <c r="M615" t="str">
        <f t="shared" si="89"/>
        <v>INSERT INTO s_tab_cols_m (table_col_id,table_id,col_name,col_desc,data_type) VALUES (200004,20,'clg_credit_limit','CLG_CREDIT_LIMIT','N');</v>
      </c>
    </row>
    <row r="616" spans="3:13" x14ac:dyDescent="0.25">
      <c r="D616" t="str">
        <f t="shared" si="87"/>
        <v>public static final int C_GL_TXN_LIMIT__COL__CLG_DEBIT_LIMIT=    200005;</v>
      </c>
      <c r="E616" t="str">
        <f t="shared" si="86"/>
        <v>CLG_DEBIT_LIMIT</v>
      </c>
      <c r="F616">
        <v>5</v>
      </c>
      <c r="G616" t="str">
        <f t="shared" si="88"/>
        <v>200005</v>
      </c>
      <c r="H616">
        <v>20</v>
      </c>
      <c r="I616" t="s">
        <v>1241</v>
      </c>
      <c r="J616" t="s">
        <v>1242</v>
      </c>
      <c r="K616" t="s">
        <v>477</v>
      </c>
      <c r="M616" t="str">
        <f t="shared" si="89"/>
        <v>INSERT INTO s_tab_cols_m (table_col_id,table_id,col_name,col_desc,data_type) VALUES (200005,20,'clg_debit_limit','CLG_DEBIT_LIMIT','N');</v>
      </c>
    </row>
    <row r="617" spans="3:13" x14ac:dyDescent="0.25">
      <c r="D617" t="str">
        <f t="shared" si="87"/>
        <v>public static final int C_GL_TXN_LIMIT__COL__TRF_CREDIT_LIMIT=    200006;</v>
      </c>
      <c r="E617" t="str">
        <f t="shared" si="86"/>
        <v>TRF_CREDIT_LIMIT</v>
      </c>
      <c r="F617">
        <v>6</v>
      </c>
      <c r="G617" t="str">
        <f t="shared" si="88"/>
        <v>200006</v>
      </c>
      <c r="H617">
        <v>20</v>
      </c>
      <c r="I617" t="s">
        <v>1243</v>
      </c>
      <c r="J617" t="s">
        <v>1244</v>
      </c>
      <c r="K617" t="s">
        <v>477</v>
      </c>
      <c r="M617" t="str">
        <f t="shared" si="89"/>
        <v>INSERT INTO s_tab_cols_m (table_col_id,table_id,col_name,col_desc,data_type) VALUES (200006,20,'trf_credit_limit','TRF_CREDIT_LIMIT','N');</v>
      </c>
    </row>
    <row r="618" spans="3:13" x14ac:dyDescent="0.25">
      <c r="D618" t="str">
        <f t="shared" si="87"/>
        <v>public static final int C_GL_TXN_LIMIT__COL__TRF_DEBIT_LIMIT=    200007;</v>
      </c>
      <c r="E618" t="str">
        <f t="shared" si="86"/>
        <v>TRF_DEBIT_LIMIT</v>
      </c>
      <c r="F618">
        <v>7</v>
      </c>
      <c r="G618" t="str">
        <f t="shared" si="88"/>
        <v>200007</v>
      </c>
      <c r="H618">
        <v>20</v>
      </c>
      <c r="I618" t="s">
        <v>1245</v>
      </c>
      <c r="J618" t="s">
        <v>1246</v>
      </c>
      <c r="K618" t="s">
        <v>477</v>
      </c>
      <c r="M618" t="str">
        <f t="shared" si="89"/>
        <v>INSERT INTO s_tab_cols_m (table_col_id,table_id,col_name,col_desc,data_type) VALUES (200007,20,'trf_debit_limit','TRF_DEBIT_LIMIT','N');</v>
      </c>
    </row>
    <row r="619" spans="3:13" x14ac:dyDescent="0.25">
      <c r="D619" t="str">
        <f t="shared" si="87"/>
        <v>public static final int C_GL_TXN_LIMIT__COL__CR_BY=    200008;</v>
      </c>
      <c r="E619" t="str">
        <f t="shared" si="86"/>
        <v>CR_BY</v>
      </c>
      <c r="F619">
        <v>8</v>
      </c>
      <c r="G619" t="str">
        <f t="shared" si="88"/>
        <v>200008</v>
      </c>
      <c r="H619">
        <v>20</v>
      </c>
      <c r="I619" t="s">
        <v>547</v>
      </c>
      <c r="J619" t="s">
        <v>548</v>
      </c>
      <c r="K619" t="s">
        <v>477</v>
      </c>
      <c r="M619" t="str">
        <f t="shared" si="89"/>
        <v>INSERT INTO s_tab_cols_m (table_col_id,table_id,col_name,col_desc,data_type) VALUES (200008,20,'cr_by','CR_BY','N');</v>
      </c>
    </row>
    <row r="620" spans="3:13" x14ac:dyDescent="0.25">
      <c r="D620" t="str">
        <f t="shared" si="87"/>
        <v>public static final int C_GL_TXN_LIMIT__COL__CR_DT=    200009;</v>
      </c>
      <c r="E620" t="str">
        <f t="shared" si="86"/>
        <v>CR_DT</v>
      </c>
      <c r="F620">
        <v>9</v>
      </c>
      <c r="G620" t="str">
        <f t="shared" si="88"/>
        <v>200009</v>
      </c>
      <c r="H620">
        <v>20</v>
      </c>
      <c r="I620" t="s">
        <v>549</v>
      </c>
      <c r="J620" t="s">
        <v>550</v>
      </c>
      <c r="K620" t="s">
        <v>489</v>
      </c>
      <c r="M620" t="str">
        <f t="shared" si="89"/>
        <v>INSERT INTO s_tab_cols_m (table_col_id,table_id,col_name,col_desc,data_type) VALUES (200009,20,'cr_dt','CR_DT','T');</v>
      </c>
    </row>
    <row r="621" spans="3:13" x14ac:dyDescent="0.25">
      <c r="D621" t="str">
        <f t="shared" si="87"/>
        <v>public static final int C_GL_TXN_LIMIT__COL__UPD_BY=    200010;</v>
      </c>
      <c r="E621" t="str">
        <f t="shared" si="86"/>
        <v>UPD_BY</v>
      </c>
      <c r="F621">
        <v>10</v>
      </c>
      <c r="G621" t="str">
        <f t="shared" si="88"/>
        <v>200010</v>
      </c>
      <c r="H621">
        <v>20</v>
      </c>
      <c r="I621" t="s">
        <v>551</v>
      </c>
      <c r="J621" t="s">
        <v>552</v>
      </c>
      <c r="K621" t="s">
        <v>477</v>
      </c>
      <c r="M621" t="str">
        <f t="shared" si="89"/>
        <v>INSERT INTO s_tab_cols_m (table_col_id,table_id,col_name,col_desc,data_type) VALUES (200010,20,'upd_by','UPD_BY','N');</v>
      </c>
    </row>
    <row r="622" spans="3:13" x14ac:dyDescent="0.25">
      <c r="D622" t="str">
        <f t="shared" si="87"/>
        <v>public static final int C_GL_TXN_LIMIT__COL__UPD_DT=    200011;</v>
      </c>
      <c r="E622" t="str">
        <f t="shared" si="86"/>
        <v>UPD_DT</v>
      </c>
      <c r="F622">
        <v>11</v>
      </c>
      <c r="G622" t="str">
        <f t="shared" si="88"/>
        <v>200011</v>
      </c>
      <c r="H622">
        <v>20</v>
      </c>
      <c r="I622" t="s">
        <v>553</v>
      </c>
      <c r="J622" t="s">
        <v>554</v>
      </c>
      <c r="K622" t="s">
        <v>489</v>
      </c>
      <c r="M622" t="str">
        <f t="shared" si="89"/>
        <v>INSERT INTO s_tab_cols_m (table_col_id,table_id,col_name,col_desc,data_type) VALUES (200011,20,'upd_dt','UPD_DT','T');</v>
      </c>
    </row>
    <row r="623" spans="3:13" x14ac:dyDescent="0.25">
      <c r="D623" t="str">
        <f t="shared" si="87"/>
        <v>public static final int C_GL_TXN_LIMIT__COL__AUTH_BY=    200012;</v>
      </c>
      <c r="E623" t="str">
        <f t="shared" si="86"/>
        <v>AUTH_BY</v>
      </c>
      <c r="F623">
        <v>12</v>
      </c>
      <c r="G623" t="str">
        <f t="shared" si="88"/>
        <v>200012</v>
      </c>
      <c r="H623">
        <v>20</v>
      </c>
      <c r="I623" t="s">
        <v>555</v>
      </c>
      <c r="J623" t="s">
        <v>556</v>
      </c>
      <c r="K623" t="s">
        <v>477</v>
      </c>
      <c r="M623" t="str">
        <f t="shared" si="89"/>
        <v>INSERT INTO s_tab_cols_m (table_col_id,table_id,col_name,col_desc,data_type) VALUES (200012,20,'auth_by','AUTH_BY','N');</v>
      </c>
    </row>
    <row r="624" spans="3:13" x14ac:dyDescent="0.25">
      <c r="D624" t="str">
        <f t="shared" si="87"/>
        <v>public static final int C_GL_TXN_LIMIT__COL__AUTH_DT=    200013;</v>
      </c>
      <c r="E624" t="str">
        <f t="shared" si="86"/>
        <v>AUTH_DT</v>
      </c>
      <c r="F624">
        <v>13</v>
      </c>
      <c r="G624" t="str">
        <f t="shared" si="88"/>
        <v>200013</v>
      </c>
      <c r="H624">
        <v>20</v>
      </c>
      <c r="I624" t="s">
        <v>557</v>
      </c>
      <c r="J624" t="s">
        <v>558</v>
      </c>
      <c r="K624" t="s">
        <v>489</v>
      </c>
      <c r="M624" t="str">
        <f t="shared" si="89"/>
        <v>INSERT INTO s_tab_cols_m (table_col_id,table_id,col_name,col_desc,data_type) VALUES (200013,20,'auth_dt','AUTH_DT','T');</v>
      </c>
    </row>
    <row r="625" spans="3:13" x14ac:dyDescent="0.25">
      <c r="D625" t="str">
        <f t="shared" si="87"/>
        <v>public static final int C_GL_TXN_LIMIT__COL__CN_ID=    200014;</v>
      </c>
      <c r="E625" t="str">
        <f t="shared" si="86"/>
        <v>CN_ID</v>
      </c>
      <c r="F625">
        <v>14</v>
      </c>
      <c r="G625" t="str">
        <f t="shared" si="88"/>
        <v>200014</v>
      </c>
      <c r="H625">
        <v>20</v>
      </c>
      <c r="I625" t="s">
        <v>559</v>
      </c>
      <c r="J625" t="s">
        <v>560</v>
      </c>
      <c r="K625" t="s">
        <v>477</v>
      </c>
      <c r="M625" t="str">
        <f t="shared" si="89"/>
        <v>INSERT INTO s_tab_cols_m (table_col_id,table_id,col_name,col_desc,data_type) VALUES (200014,20,'cn_id','CN_ID','N');</v>
      </c>
    </row>
    <row r="626" spans="3:13" x14ac:dyDescent="0.25">
      <c r="E626" t="str">
        <f t="shared" si="86"/>
        <v/>
      </c>
    </row>
    <row r="627" spans="3:13" x14ac:dyDescent="0.25">
      <c r="C627" s="18" t="s">
        <v>181</v>
      </c>
      <c r="D627" t="str">
        <f t="shared" ref="D627:D639" si="90">CONCATENATE("public static final int C_BANK_NOTIFICATION__COL__",E627,"=    ",G627,";")</f>
        <v>public static final int C_BANK_NOTIFICATION__COL__NOTIFY_ID=    210001;</v>
      </c>
      <c r="E627" t="str">
        <f t="shared" si="86"/>
        <v>NOTIFY_ID</v>
      </c>
      <c r="F627">
        <v>1</v>
      </c>
      <c r="G627" t="str">
        <f t="shared" ref="G627:G639" si="91">CONCATENATE(H627,REPT("0",4-LEN(F627)),F627)</f>
        <v>210001</v>
      </c>
      <c r="H627">
        <v>21</v>
      </c>
      <c r="I627" t="s">
        <v>1247</v>
      </c>
      <c r="J627" t="s">
        <v>1248</v>
      </c>
      <c r="K627" t="s">
        <v>477</v>
      </c>
      <c r="M627" t="str">
        <f t="shared" ref="M627:M639" si="92">CONCATENATE("INSERT INTO s_tab_cols_m (table_col_id,table_id,col_name,col_desc,data_type) VALUES (",G627&amp;","&amp;H627&amp;",'"&amp;I627&amp;"','"&amp;J627&amp;"','"&amp;K627&amp;"');")</f>
        <v>INSERT INTO s_tab_cols_m (table_col_id,table_id,col_name,col_desc,data_type) VALUES (210001,21,'notify_id','NOTIFY_ID','N');</v>
      </c>
    </row>
    <row r="628" spans="3:13" x14ac:dyDescent="0.25">
      <c r="D628" t="str">
        <f t="shared" si="90"/>
        <v>public static final int C_BANK_NOTIFICATION__COL__NOTIFY_TITLE=    210002;</v>
      </c>
      <c r="E628" t="str">
        <f t="shared" si="86"/>
        <v>NOTIFY_TITLE</v>
      </c>
      <c r="F628">
        <v>2</v>
      </c>
      <c r="G628" t="str">
        <f t="shared" si="91"/>
        <v>210002</v>
      </c>
      <c r="H628">
        <v>21</v>
      </c>
      <c r="I628" t="s">
        <v>1249</v>
      </c>
      <c r="J628" t="s">
        <v>1250</v>
      </c>
      <c r="K628" t="s">
        <v>478</v>
      </c>
      <c r="M628" t="str">
        <f t="shared" si="92"/>
        <v>INSERT INTO s_tab_cols_m (table_col_id,table_id,col_name,col_desc,data_type) VALUES (210002,21,'notify_title','NOTIFY_TITLE','C');</v>
      </c>
    </row>
    <row r="629" spans="3:13" x14ac:dyDescent="0.25">
      <c r="D629" t="str">
        <f t="shared" si="90"/>
        <v>public static final int C_BANK_NOTIFICATION__COL__NOTIFY_DESCRIPTION=    210003;</v>
      </c>
      <c r="E629" t="str">
        <f t="shared" si="86"/>
        <v>NOTIFY_DESCRIPTION</v>
      </c>
      <c r="F629">
        <v>3</v>
      </c>
      <c r="G629" t="str">
        <f t="shared" si="91"/>
        <v>210003</v>
      </c>
      <c r="H629">
        <v>21</v>
      </c>
      <c r="I629" t="s">
        <v>1251</v>
      </c>
      <c r="J629" t="s">
        <v>1252</v>
      </c>
      <c r="K629" t="s">
        <v>478</v>
      </c>
      <c r="M629" t="str">
        <f t="shared" si="92"/>
        <v>INSERT INTO s_tab_cols_m (table_col_id,table_id,col_name,col_desc,data_type) VALUES (210003,21,'notify_description','NOTIFY_DESCRIPTION','C');</v>
      </c>
    </row>
    <row r="630" spans="3:13" x14ac:dyDescent="0.25">
      <c r="D630" t="str">
        <f t="shared" si="90"/>
        <v>public static final int C_BANK_NOTIFICATION__COL__NOTIFY_CATEGORY_ID=    210004;</v>
      </c>
      <c r="E630" t="str">
        <f t="shared" si="86"/>
        <v>NOTIFY_CATEGORY_ID</v>
      </c>
      <c r="F630">
        <v>4</v>
      </c>
      <c r="G630" t="str">
        <f t="shared" si="91"/>
        <v>210004</v>
      </c>
      <c r="H630">
        <v>21</v>
      </c>
      <c r="I630" t="s">
        <v>1253</v>
      </c>
      <c r="J630" t="s">
        <v>1254</v>
      </c>
      <c r="K630" t="s">
        <v>477</v>
      </c>
      <c r="M630" t="str">
        <f t="shared" si="92"/>
        <v>INSERT INTO s_tab_cols_m (table_col_id,table_id,col_name,col_desc,data_type) VALUES (210004,21,'notify_category_id','NOTIFY_CATEGORY_ID','N');</v>
      </c>
    </row>
    <row r="631" spans="3:13" x14ac:dyDescent="0.25">
      <c r="D631" t="str">
        <f t="shared" si="90"/>
        <v>public static final int C_BANK_NOTIFICATION__COL__NOTIFY_DATE=    210005;</v>
      </c>
      <c r="E631" t="str">
        <f t="shared" si="86"/>
        <v>NOTIFY_DATE</v>
      </c>
      <c r="F631">
        <v>5</v>
      </c>
      <c r="G631" t="str">
        <f t="shared" si="91"/>
        <v>210005</v>
      </c>
      <c r="H631">
        <v>21</v>
      </c>
      <c r="I631" t="s">
        <v>1255</v>
      </c>
      <c r="J631" t="s">
        <v>1256</v>
      </c>
      <c r="K631" t="s">
        <v>482</v>
      </c>
      <c r="M631" t="str">
        <f t="shared" si="92"/>
        <v>INSERT INTO s_tab_cols_m (table_col_id,table_id,col_name,col_desc,data_type) VALUES (210005,21,'notify_date','NOTIFY_DATE','D');</v>
      </c>
    </row>
    <row r="632" spans="3:13" x14ac:dyDescent="0.25">
      <c r="D632" t="str">
        <f t="shared" si="90"/>
        <v>public static final int C_BANK_NOTIFICATION__COL__USER_ID=    210006;</v>
      </c>
      <c r="E632" t="str">
        <f t="shared" si="86"/>
        <v>USER_ID</v>
      </c>
      <c r="F632">
        <v>6</v>
      </c>
      <c r="G632" t="str">
        <f t="shared" si="91"/>
        <v>210006</v>
      </c>
      <c r="H632">
        <v>21</v>
      </c>
      <c r="I632" t="s">
        <v>1257</v>
      </c>
      <c r="J632" t="s">
        <v>1258</v>
      </c>
      <c r="K632" t="s">
        <v>477</v>
      </c>
      <c r="M632" t="str">
        <f t="shared" si="92"/>
        <v>INSERT INTO s_tab_cols_m (table_col_id,table_id,col_name,col_desc,data_type) VALUES (210006,21,'user_id','USER_ID','N');</v>
      </c>
    </row>
    <row r="633" spans="3:13" x14ac:dyDescent="0.25">
      <c r="D633" t="str">
        <f t="shared" si="90"/>
        <v>public static final int C_BANK_NOTIFICATION__COL__CR_BY=    210007;</v>
      </c>
      <c r="E633" t="str">
        <f t="shared" si="86"/>
        <v>CR_BY</v>
      </c>
      <c r="F633">
        <v>7</v>
      </c>
      <c r="G633" t="str">
        <f t="shared" si="91"/>
        <v>210007</v>
      </c>
      <c r="H633">
        <v>21</v>
      </c>
      <c r="I633" t="s">
        <v>547</v>
      </c>
      <c r="J633" t="s">
        <v>548</v>
      </c>
      <c r="K633" t="s">
        <v>477</v>
      </c>
      <c r="M633" t="str">
        <f t="shared" si="92"/>
        <v>INSERT INTO s_tab_cols_m (table_col_id,table_id,col_name,col_desc,data_type) VALUES (210007,21,'cr_by','CR_BY','N');</v>
      </c>
    </row>
    <row r="634" spans="3:13" x14ac:dyDescent="0.25">
      <c r="D634" t="str">
        <f t="shared" si="90"/>
        <v>public static final int C_BANK_NOTIFICATION__COL__CR_DT=    210008;</v>
      </c>
      <c r="E634" t="str">
        <f t="shared" si="86"/>
        <v>CR_DT</v>
      </c>
      <c r="F634">
        <v>8</v>
      </c>
      <c r="G634" t="str">
        <f t="shared" si="91"/>
        <v>210008</v>
      </c>
      <c r="H634">
        <v>21</v>
      </c>
      <c r="I634" t="s">
        <v>549</v>
      </c>
      <c r="J634" t="s">
        <v>550</v>
      </c>
      <c r="K634" t="s">
        <v>489</v>
      </c>
      <c r="M634" t="str">
        <f t="shared" si="92"/>
        <v>INSERT INTO s_tab_cols_m (table_col_id,table_id,col_name,col_desc,data_type) VALUES (210008,21,'cr_dt','CR_DT','T');</v>
      </c>
    </row>
    <row r="635" spans="3:13" x14ac:dyDescent="0.25">
      <c r="D635" t="str">
        <f t="shared" si="90"/>
        <v>public static final int C_BANK_NOTIFICATION__COL__UPD_BY=    210009;</v>
      </c>
      <c r="E635" t="str">
        <f t="shared" si="86"/>
        <v>UPD_BY</v>
      </c>
      <c r="F635">
        <v>9</v>
      </c>
      <c r="G635" t="str">
        <f t="shared" si="91"/>
        <v>210009</v>
      </c>
      <c r="H635">
        <v>21</v>
      </c>
      <c r="I635" t="s">
        <v>551</v>
      </c>
      <c r="J635" t="s">
        <v>552</v>
      </c>
      <c r="K635" t="s">
        <v>477</v>
      </c>
      <c r="M635" t="str">
        <f t="shared" si="92"/>
        <v>INSERT INTO s_tab_cols_m (table_col_id,table_id,col_name,col_desc,data_type) VALUES (210009,21,'upd_by','UPD_BY','N');</v>
      </c>
    </row>
    <row r="636" spans="3:13" x14ac:dyDescent="0.25">
      <c r="D636" t="str">
        <f t="shared" si="90"/>
        <v>public static final int C_BANK_NOTIFICATION__COL__UPD_DT=    210010;</v>
      </c>
      <c r="E636" t="str">
        <f t="shared" si="86"/>
        <v>UPD_DT</v>
      </c>
      <c r="F636">
        <v>10</v>
      </c>
      <c r="G636" t="str">
        <f t="shared" si="91"/>
        <v>210010</v>
      </c>
      <c r="H636">
        <v>21</v>
      </c>
      <c r="I636" t="s">
        <v>553</v>
      </c>
      <c r="J636" t="s">
        <v>554</v>
      </c>
      <c r="K636" t="s">
        <v>489</v>
      </c>
      <c r="M636" t="str">
        <f t="shared" si="92"/>
        <v>INSERT INTO s_tab_cols_m (table_col_id,table_id,col_name,col_desc,data_type) VALUES (210010,21,'upd_dt','UPD_DT','T');</v>
      </c>
    </row>
    <row r="637" spans="3:13" x14ac:dyDescent="0.25">
      <c r="D637" t="str">
        <f t="shared" si="90"/>
        <v>public static final int C_BANK_NOTIFICATION__COL__AUTH_BY=    210011;</v>
      </c>
      <c r="E637" t="str">
        <f t="shared" si="86"/>
        <v>AUTH_BY</v>
      </c>
      <c r="F637">
        <v>11</v>
      </c>
      <c r="G637" t="str">
        <f t="shared" si="91"/>
        <v>210011</v>
      </c>
      <c r="H637">
        <v>21</v>
      </c>
      <c r="I637" t="s">
        <v>555</v>
      </c>
      <c r="J637" t="s">
        <v>556</v>
      </c>
      <c r="K637" t="s">
        <v>477</v>
      </c>
      <c r="M637" t="str">
        <f t="shared" si="92"/>
        <v>INSERT INTO s_tab_cols_m (table_col_id,table_id,col_name,col_desc,data_type) VALUES (210011,21,'auth_by','AUTH_BY','N');</v>
      </c>
    </row>
    <row r="638" spans="3:13" x14ac:dyDescent="0.25">
      <c r="D638" t="str">
        <f t="shared" si="90"/>
        <v>public static final int C_BANK_NOTIFICATION__COL__AUTH_DT=    210012;</v>
      </c>
      <c r="E638" t="str">
        <f t="shared" si="86"/>
        <v>AUTH_DT</v>
      </c>
      <c r="F638">
        <v>12</v>
      </c>
      <c r="G638" t="str">
        <f t="shared" si="91"/>
        <v>210012</v>
      </c>
      <c r="H638">
        <v>21</v>
      </c>
      <c r="I638" t="s">
        <v>557</v>
      </c>
      <c r="J638" t="s">
        <v>558</v>
      </c>
      <c r="K638" t="s">
        <v>489</v>
      </c>
      <c r="M638" t="str">
        <f t="shared" si="92"/>
        <v>INSERT INTO s_tab_cols_m (table_col_id,table_id,col_name,col_desc,data_type) VALUES (210012,21,'auth_dt','AUTH_DT','T');</v>
      </c>
    </row>
    <row r="639" spans="3:13" x14ac:dyDescent="0.25">
      <c r="D639" t="str">
        <f t="shared" si="90"/>
        <v>public static final int C_BANK_NOTIFICATION__COL__CN_ID=    210013;</v>
      </c>
      <c r="E639" t="str">
        <f t="shared" si="86"/>
        <v>CN_ID</v>
      </c>
      <c r="F639">
        <v>13</v>
      </c>
      <c r="G639" t="str">
        <f t="shared" si="91"/>
        <v>210013</v>
      </c>
      <c r="H639">
        <v>21</v>
      </c>
      <c r="I639" t="s">
        <v>559</v>
      </c>
      <c r="J639" t="s">
        <v>560</v>
      </c>
      <c r="K639" t="s">
        <v>477</v>
      </c>
      <c r="M639" t="str">
        <f t="shared" si="92"/>
        <v>INSERT INTO s_tab_cols_m (table_col_id,table_id,col_name,col_desc,data_type) VALUES (210013,21,'cn_id','CN_ID','N');</v>
      </c>
    </row>
    <row r="640" spans="3:13" x14ac:dyDescent="0.25">
      <c r="E640" t="str">
        <f t="shared" si="86"/>
        <v/>
      </c>
    </row>
    <row r="641" spans="3:13" x14ac:dyDescent="0.25">
      <c r="C641" s="18" t="s">
        <v>184</v>
      </c>
      <c r="D641" t="str">
        <f t="shared" ref="D641:D655" si="93">CONCATENATE("public static final int C_ACCOUNT_LOAN_DISBURSEMENT__COL__",E641,"=    ",G641,";")</f>
        <v>public static final int C_ACCOUNT_LOAN_DISBURSEMENT__COL__ACCT_LOAN_DISB_ID=    220001;</v>
      </c>
      <c r="E641" t="str">
        <f t="shared" si="86"/>
        <v>ACCT_LOAN_DISB_ID</v>
      </c>
      <c r="F641">
        <v>1</v>
      </c>
      <c r="G641" t="str">
        <f t="shared" ref="G641:G655" si="94">CONCATENATE(H641,REPT("0",4-LEN(F641)),F641)</f>
        <v>220001</v>
      </c>
      <c r="H641">
        <v>22</v>
      </c>
      <c r="I641" t="s">
        <v>1259</v>
      </c>
      <c r="J641" t="s">
        <v>1260</v>
      </c>
      <c r="K641" t="s">
        <v>477</v>
      </c>
      <c r="M641" t="str">
        <f t="shared" ref="M641:M655" si="95">CONCATENATE("INSERT INTO s_tab_cols_m (table_col_id,table_id,col_name,col_desc,data_type) VALUES (",G641&amp;","&amp;H641&amp;",'"&amp;I641&amp;"','"&amp;J641&amp;"','"&amp;K641&amp;"');")</f>
        <v>INSERT INTO s_tab_cols_m (table_col_id,table_id,col_name,col_desc,data_type) VALUES (220001,22,'acct_loan_disb_id','ACCT_LOAN_DISB_ID','N');</v>
      </c>
    </row>
    <row r="642" spans="3:13" x14ac:dyDescent="0.25">
      <c r="D642" t="str">
        <f t="shared" si="93"/>
        <v>public static final int C_ACCOUNT_LOAN_DISBURSEMENT__COL__ACCT_ID=    220002;</v>
      </c>
      <c r="E642" t="str">
        <f t="shared" si="86"/>
        <v>ACCT_ID</v>
      </c>
      <c r="F642">
        <v>2</v>
      </c>
      <c r="G642" t="str">
        <f t="shared" si="94"/>
        <v>220002</v>
      </c>
      <c r="H642">
        <v>22</v>
      </c>
      <c r="I642" t="s">
        <v>781</v>
      </c>
      <c r="J642" t="s">
        <v>782</v>
      </c>
      <c r="K642" t="s">
        <v>477</v>
      </c>
      <c r="M642" t="str">
        <f t="shared" si="95"/>
        <v>INSERT INTO s_tab_cols_m (table_col_id,table_id,col_name,col_desc,data_type) VALUES (220002,22,'acct_id','ACCT_ID','N');</v>
      </c>
    </row>
    <row r="643" spans="3:13" x14ac:dyDescent="0.25">
      <c r="D643" t="str">
        <f t="shared" si="93"/>
        <v>public static final int C_ACCOUNT_LOAN_DISBURSEMENT__COL__DISB_AMOUNT=    220003;</v>
      </c>
      <c r="E643" t="str">
        <f t="shared" ref="E643:E675" si="96">UPPER(I643)</f>
        <v>DISB_AMOUNT</v>
      </c>
      <c r="F643">
        <v>3</v>
      </c>
      <c r="G643" t="str">
        <f t="shared" si="94"/>
        <v>220003</v>
      </c>
      <c r="H643">
        <v>22</v>
      </c>
      <c r="I643" t="s">
        <v>1261</v>
      </c>
      <c r="J643" t="s">
        <v>1262</v>
      </c>
      <c r="K643" t="s">
        <v>477</v>
      </c>
      <c r="M643" t="str">
        <f t="shared" si="95"/>
        <v>INSERT INTO s_tab_cols_m (table_col_id,table_id,col_name,col_desc,data_type) VALUES (220003,22,'disb_amount','DISB_AMOUNT','N');</v>
      </c>
    </row>
    <row r="644" spans="3:13" x14ac:dyDescent="0.25">
      <c r="D644" t="str">
        <f t="shared" si="93"/>
        <v>public static final int C_ACCOUNT_LOAN_DISBURSEMENT__COL__DISB_DATE=    220004;</v>
      </c>
      <c r="E644" t="str">
        <f t="shared" si="96"/>
        <v>DISB_DATE</v>
      </c>
      <c r="F644">
        <v>4</v>
      </c>
      <c r="G644" t="str">
        <f t="shared" si="94"/>
        <v>220004</v>
      </c>
      <c r="H644">
        <v>22</v>
      </c>
      <c r="I644" t="s">
        <v>1263</v>
      </c>
      <c r="J644" t="s">
        <v>1264</v>
      </c>
      <c r="K644" t="s">
        <v>482</v>
      </c>
      <c r="M644" t="str">
        <f t="shared" si="95"/>
        <v>INSERT INTO s_tab_cols_m (table_col_id,table_id,col_name,col_desc,data_type) VALUES (220004,22,'disb_date','DISB_DATE','D');</v>
      </c>
    </row>
    <row r="645" spans="3:13" x14ac:dyDescent="0.25">
      <c r="D645" t="str">
        <f t="shared" si="93"/>
        <v>public static final int C_ACCOUNT_LOAN_DISBURSEMENT__COL__INSTALLMENT_START_DATE=    220005;</v>
      </c>
      <c r="E645" t="str">
        <f t="shared" si="96"/>
        <v>INSTALLMENT_START_DATE</v>
      </c>
      <c r="F645">
        <v>5</v>
      </c>
      <c r="G645" t="str">
        <f t="shared" si="94"/>
        <v>220005</v>
      </c>
      <c r="H645">
        <v>22</v>
      </c>
      <c r="I645" t="s">
        <v>1265</v>
      </c>
      <c r="J645" t="s">
        <v>1266</v>
      </c>
      <c r="K645" t="s">
        <v>482</v>
      </c>
      <c r="M645" t="str">
        <f t="shared" si="95"/>
        <v>INSERT INTO s_tab_cols_m (table_col_id,table_id,col_name,col_desc,data_type) VALUES (220005,22,'installment_start_date','INSTALLMENT_START_DATE','D');</v>
      </c>
    </row>
    <row r="646" spans="3:13" x14ac:dyDescent="0.25">
      <c r="D646" t="str">
        <f t="shared" si="93"/>
        <v>public static final int C_ACCOUNT_LOAN_DISBURSEMENT__COL__INSTALLMENT_AMOUNT=    220006;</v>
      </c>
      <c r="E646" t="str">
        <f t="shared" si="96"/>
        <v>INSTALLMENT_AMOUNT</v>
      </c>
      <c r="F646">
        <v>6</v>
      </c>
      <c r="G646" t="str">
        <f t="shared" si="94"/>
        <v>220006</v>
      </c>
      <c r="H646">
        <v>22</v>
      </c>
      <c r="I646" t="s">
        <v>1267</v>
      </c>
      <c r="J646" t="s">
        <v>1268</v>
      </c>
      <c r="K646" t="s">
        <v>477</v>
      </c>
      <c r="M646" t="str">
        <f t="shared" si="95"/>
        <v>INSERT INTO s_tab_cols_m (table_col_id,table_id,col_name,col_desc,data_type) VALUES (220006,22,'installment_amount','INSTALLMENT_AMOUNT','N');</v>
      </c>
    </row>
    <row r="647" spans="3:13" x14ac:dyDescent="0.25">
      <c r="D647" t="str">
        <f t="shared" si="93"/>
        <v>public static final int C_ACCOUNT_LOAN_DISBURSEMENT__COL__DISB_STATUS=    220007;</v>
      </c>
      <c r="E647" t="str">
        <f t="shared" si="96"/>
        <v>DISB_STATUS</v>
      </c>
      <c r="F647">
        <v>7</v>
      </c>
      <c r="G647" t="str">
        <f t="shared" si="94"/>
        <v>220007</v>
      </c>
      <c r="H647">
        <v>22</v>
      </c>
      <c r="I647" t="s">
        <v>1269</v>
      </c>
      <c r="J647" t="s">
        <v>1270</v>
      </c>
      <c r="K647" t="s">
        <v>478</v>
      </c>
      <c r="M647" t="str">
        <f t="shared" si="95"/>
        <v>INSERT INTO s_tab_cols_m (table_col_id,table_id,col_name,col_desc,data_type) VALUES (220007,22,'disb_status','DISB_STATUS','C');</v>
      </c>
    </row>
    <row r="648" spans="3:13" x14ac:dyDescent="0.25">
      <c r="D648" t="str">
        <f t="shared" si="93"/>
        <v>public static final int C_ACCOUNT_LOAN_DISBURSEMENT__COL__CR_BY=    220008;</v>
      </c>
      <c r="E648" t="str">
        <f t="shared" si="96"/>
        <v>CR_BY</v>
      </c>
      <c r="F648">
        <v>8</v>
      </c>
      <c r="G648" t="str">
        <f t="shared" si="94"/>
        <v>220008</v>
      </c>
      <c r="H648">
        <v>22</v>
      </c>
      <c r="I648" t="s">
        <v>547</v>
      </c>
      <c r="J648" t="s">
        <v>548</v>
      </c>
      <c r="K648" t="s">
        <v>477</v>
      </c>
      <c r="M648" t="str">
        <f t="shared" si="95"/>
        <v>INSERT INTO s_tab_cols_m (table_col_id,table_id,col_name,col_desc,data_type) VALUES (220008,22,'cr_by','CR_BY','N');</v>
      </c>
    </row>
    <row r="649" spans="3:13" x14ac:dyDescent="0.25">
      <c r="D649" t="str">
        <f t="shared" si="93"/>
        <v>public static final int C_ACCOUNT_LOAN_DISBURSEMENT__COL__CR_DT=    220009;</v>
      </c>
      <c r="E649" t="str">
        <f t="shared" si="96"/>
        <v>CR_DT</v>
      </c>
      <c r="F649">
        <v>9</v>
      </c>
      <c r="G649" t="str">
        <f t="shared" si="94"/>
        <v>220009</v>
      </c>
      <c r="H649">
        <v>22</v>
      </c>
      <c r="I649" t="s">
        <v>549</v>
      </c>
      <c r="J649" t="s">
        <v>550</v>
      </c>
      <c r="K649" t="s">
        <v>489</v>
      </c>
      <c r="M649" t="str">
        <f t="shared" si="95"/>
        <v>INSERT INTO s_tab_cols_m (table_col_id,table_id,col_name,col_desc,data_type) VALUES (220009,22,'cr_dt','CR_DT','T');</v>
      </c>
    </row>
    <row r="650" spans="3:13" x14ac:dyDescent="0.25">
      <c r="D650" t="str">
        <f t="shared" si="93"/>
        <v>public static final int C_ACCOUNT_LOAN_DISBURSEMENT__COL__UPD_BY=    220010;</v>
      </c>
      <c r="E650" t="str">
        <f t="shared" si="96"/>
        <v>UPD_BY</v>
      </c>
      <c r="F650">
        <v>10</v>
      </c>
      <c r="G650" t="str">
        <f t="shared" si="94"/>
        <v>220010</v>
      </c>
      <c r="H650">
        <v>22</v>
      </c>
      <c r="I650" t="s">
        <v>551</v>
      </c>
      <c r="J650" t="s">
        <v>552</v>
      </c>
      <c r="K650" t="s">
        <v>477</v>
      </c>
      <c r="M650" t="str">
        <f t="shared" si="95"/>
        <v>INSERT INTO s_tab_cols_m (table_col_id,table_id,col_name,col_desc,data_type) VALUES (220010,22,'upd_by','UPD_BY','N');</v>
      </c>
    </row>
    <row r="651" spans="3:13" x14ac:dyDescent="0.25">
      <c r="D651" t="str">
        <f t="shared" si="93"/>
        <v>public static final int C_ACCOUNT_LOAN_DISBURSEMENT__COL__UPD_DT=    220011;</v>
      </c>
      <c r="E651" t="str">
        <f t="shared" si="96"/>
        <v>UPD_DT</v>
      </c>
      <c r="F651">
        <v>11</v>
      </c>
      <c r="G651" t="str">
        <f t="shared" si="94"/>
        <v>220011</v>
      </c>
      <c r="H651">
        <v>22</v>
      </c>
      <c r="I651" t="s">
        <v>553</v>
      </c>
      <c r="J651" t="s">
        <v>554</v>
      </c>
      <c r="K651" t="s">
        <v>489</v>
      </c>
      <c r="M651" t="str">
        <f t="shared" si="95"/>
        <v>INSERT INTO s_tab_cols_m (table_col_id,table_id,col_name,col_desc,data_type) VALUES (220011,22,'upd_dt','UPD_DT','T');</v>
      </c>
    </row>
    <row r="652" spans="3:13" x14ac:dyDescent="0.25">
      <c r="D652" t="str">
        <f t="shared" si="93"/>
        <v>public static final int C_ACCOUNT_LOAN_DISBURSEMENT__COL__AUTH_BY=    220012;</v>
      </c>
      <c r="E652" t="str">
        <f t="shared" si="96"/>
        <v>AUTH_BY</v>
      </c>
      <c r="F652">
        <v>12</v>
      </c>
      <c r="G652" t="str">
        <f t="shared" si="94"/>
        <v>220012</v>
      </c>
      <c r="H652">
        <v>22</v>
      </c>
      <c r="I652" t="s">
        <v>555</v>
      </c>
      <c r="J652" t="s">
        <v>556</v>
      </c>
      <c r="K652" t="s">
        <v>477</v>
      </c>
      <c r="M652" t="str">
        <f t="shared" si="95"/>
        <v>INSERT INTO s_tab_cols_m (table_col_id,table_id,col_name,col_desc,data_type) VALUES (220012,22,'auth_by','AUTH_BY','N');</v>
      </c>
    </row>
    <row r="653" spans="3:13" x14ac:dyDescent="0.25">
      <c r="D653" t="str">
        <f t="shared" si="93"/>
        <v>public static final int C_ACCOUNT_LOAN_DISBURSEMENT__COL__AUTH_DT=    220013;</v>
      </c>
      <c r="E653" t="str">
        <f t="shared" si="96"/>
        <v>AUTH_DT</v>
      </c>
      <c r="F653">
        <v>13</v>
      </c>
      <c r="G653" t="str">
        <f t="shared" si="94"/>
        <v>220013</v>
      </c>
      <c r="H653">
        <v>22</v>
      </c>
      <c r="I653" t="s">
        <v>557</v>
      </c>
      <c r="J653" t="s">
        <v>558</v>
      </c>
      <c r="K653" t="s">
        <v>489</v>
      </c>
      <c r="M653" t="str">
        <f t="shared" si="95"/>
        <v>INSERT INTO s_tab_cols_m (table_col_id,table_id,col_name,col_desc,data_type) VALUES (220013,22,'auth_dt','AUTH_DT','T');</v>
      </c>
    </row>
    <row r="654" spans="3:13" x14ac:dyDescent="0.25">
      <c r="D654" t="str">
        <f t="shared" si="93"/>
        <v>public static final int C_ACCOUNT_LOAN_DISBURSEMENT__COL__CN_ID=    220014;</v>
      </c>
      <c r="E654" t="str">
        <f t="shared" si="96"/>
        <v>CN_ID</v>
      </c>
      <c r="F654">
        <v>14</v>
      </c>
      <c r="G654" t="str">
        <f t="shared" si="94"/>
        <v>220014</v>
      </c>
      <c r="H654">
        <v>22</v>
      </c>
      <c r="I654" t="s">
        <v>559</v>
      </c>
      <c r="J654" t="s">
        <v>560</v>
      </c>
      <c r="K654" t="s">
        <v>477</v>
      </c>
      <c r="M654" t="str">
        <f t="shared" si="95"/>
        <v>INSERT INTO s_tab_cols_m (table_col_id,table_id,col_name,col_desc,data_type) VALUES (220014,22,'cn_id','CN_ID','N');</v>
      </c>
    </row>
    <row r="655" spans="3:13" x14ac:dyDescent="0.25">
      <c r="D655" t="str">
        <f t="shared" si="93"/>
        <v>public static final int C_ACCOUNT_LOAN_DISBURSEMENT__COL__IS_DELETE=    220015;</v>
      </c>
      <c r="E655" t="str">
        <f t="shared" si="96"/>
        <v>IS_DELETE</v>
      </c>
      <c r="F655">
        <v>15</v>
      </c>
      <c r="G655" t="str">
        <f t="shared" si="94"/>
        <v>220015</v>
      </c>
      <c r="H655">
        <v>22</v>
      </c>
      <c r="I655" t="s">
        <v>1073</v>
      </c>
      <c r="J655" t="s">
        <v>1074</v>
      </c>
      <c r="K655" t="s">
        <v>477</v>
      </c>
      <c r="M655" t="str">
        <f t="shared" si="95"/>
        <v>INSERT INTO s_tab_cols_m (table_col_id,table_id,col_name,col_desc,data_type) VALUES (220015,22,'is_delete','IS_DELETE','N');</v>
      </c>
    </row>
    <row r="656" spans="3:13" x14ac:dyDescent="0.25">
      <c r="E656" t="str">
        <f t="shared" si="96"/>
        <v/>
      </c>
    </row>
    <row r="657" spans="3:13" x14ac:dyDescent="0.25">
      <c r="E657" t="str">
        <f t="shared" si="96"/>
        <v/>
      </c>
    </row>
    <row r="658" spans="3:13" x14ac:dyDescent="0.25">
      <c r="C658" s="18" t="s">
        <v>187</v>
      </c>
      <c r="D658" t="str">
        <f t="shared" ref="D658:D675" si="97">CONCATENATE("public static final int C_ACCOUNT_LOAN_DP__COL__",E658,"=    ",G658,";")</f>
        <v>public static final int C_ACCOUNT_LOAN_DP__COL__ACCT_LOAN_DP_ID=    230001;</v>
      </c>
      <c r="E658" t="str">
        <f t="shared" si="96"/>
        <v>ACCT_LOAN_DP_ID</v>
      </c>
      <c r="F658">
        <v>1</v>
      </c>
      <c r="G658" t="str">
        <f t="shared" ref="G658:G675" si="98">CONCATENATE(H658,REPT("0",4-LEN(F658)),F658)</f>
        <v>230001</v>
      </c>
      <c r="H658">
        <v>23</v>
      </c>
      <c r="I658" t="s">
        <v>1271</v>
      </c>
      <c r="J658" t="s">
        <v>1272</v>
      </c>
      <c r="K658" t="s">
        <v>477</v>
      </c>
      <c r="M658" t="str">
        <f t="shared" ref="M658:M675" si="99">CONCATENATE("INSERT INTO s_tab_cols_m (table_col_id,table_id,col_name,col_desc,data_type) VALUES (",G658&amp;","&amp;H658&amp;",'"&amp;I658&amp;"','"&amp;J658&amp;"','"&amp;K658&amp;"');")</f>
        <v>INSERT INTO s_tab_cols_m (table_col_id,table_id,col_name,col_desc,data_type) VALUES (230001,23,'acct_loan_dp_id','ACCT_LOAN_DP_ID','N');</v>
      </c>
    </row>
    <row r="659" spans="3:13" x14ac:dyDescent="0.25">
      <c r="D659" t="str">
        <f t="shared" si="97"/>
        <v>public static final int C_ACCOUNT_LOAN_DP__COL__ACCT_ID=    230002;</v>
      </c>
      <c r="E659" t="str">
        <f t="shared" si="96"/>
        <v>ACCT_ID</v>
      </c>
      <c r="F659">
        <v>2</v>
      </c>
      <c r="G659" t="str">
        <f t="shared" si="98"/>
        <v>230002</v>
      </c>
      <c r="H659">
        <v>23</v>
      </c>
      <c r="I659" t="s">
        <v>781</v>
      </c>
      <c r="J659" t="s">
        <v>782</v>
      </c>
      <c r="K659" t="s">
        <v>477</v>
      </c>
      <c r="M659" t="str">
        <f t="shared" si="99"/>
        <v>INSERT INTO s_tab_cols_m (table_col_id,table_id,col_name,col_desc,data_type) VALUES (230002,23,'acct_id','ACCT_ID','N');</v>
      </c>
    </row>
    <row r="660" spans="3:13" x14ac:dyDescent="0.25">
      <c r="D660" t="str">
        <f t="shared" si="97"/>
        <v>public static final int C_ACCOUNT_LOAN_DP__COL__EFFECTIVE_FROM_DATE=    230003;</v>
      </c>
      <c r="E660" t="str">
        <f t="shared" si="96"/>
        <v>EFFECTIVE_FROM_DATE</v>
      </c>
      <c r="F660">
        <v>3</v>
      </c>
      <c r="G660" t="str">
        <f t="shared" si="98"/>
        <v>230003</v>
      </c>
      <c r="H660">
        <v>23</v>
      </c>
      <c r="I660" t="s">
        <v>851</v>
      </c>
      <c r="J660" t="s">
        <v>852</v>
      </c>
      <c r="K660" t="s">
        <v>482</v>
      </c>
      <c r="M660" t="str">
        <f t="shared" si="99"/>
        <v>INSERT INTO s_tab_cols_m (table_col_id,table_id,col_name,col_desc,data_type) VALUES (230003,23,'effective_from_date','EFFECTIVE_FROM_DATE','D');</v>
      </c>
    </row>
    <row r="661" spans="3:13" x14ac:dyDescent="0.25">
      <c r="D661" t="str">
        <f t="shared" si="97"/>
        <v>public static final int C_ACCOUNT_LOAN_DP__COL__EFFECTIVE_TO_DATE=    230004;</v>
      </c>
      <c r="E661" t="str">
        <f t="shared" si="96"/>
        <v>EFFECTIVE_TO_DATE</v>
      </c>
      <c r="F661">
        <v>4</v>
      </c>
      <c r="G661" t="str">
        <f t="shared" si="98"/>
        <v>230004</v>
      </c>
      <c r="H661">
        <v>23</v>
      </c>
      <c r="I661" t="s">
        <v>853</v>
      </c>
      <c r="J661" t="s">
        <v>854</v>
      </c>
      <c r="K661" t="s">
        <v>482</v>
      </c>
      <c r="M661" t="str">
        <f t="shared" si="99"/>
        <v>INSERT INTO s_tab_cols_m (table_col_id,table_id,col_name,col_desc,data_type) VALUES (230004,23,'effective_to_date','EFFECTIVE_TO_DATE','D');</v>
      </c>
    </row>
    <row r="662" spans="3:13" x14ac:dyDescent="0.25">
      <c r="D662" t="str">
        <f t="shared" si="97"/>
        <v>public static final int C_ACCOUNT_LOAN_DP__COL__DEBIT_TURNOVER=    230005;</v>
      </c>
      <c r="E662" t="str">
        <f t="shared" si="96"/>
        <v>DEBIT_TURNOVER</v>
      </c>
      <c r="F662">
        <v>5</v>
      </c>
      <c r="G662" t="str">
        <f t="shared" si="98"/>
        <v>230005</v>
      </c>
      <c r="H662">
        <v>23</v>
      </c>
      <c r="I662" t="s">
        <v>1273</v>
      </c>
      <c r="J662" t="s">
        <v>1274</v>
      </c>
      <c r="K662" t="s">
        <v>477</v>
      </c>
      <c r="M662" t="str">
        <f t="shared" si="99"/>
        <v>INSERT INTO s_tab_cols_m (table_col_id,table_id,col_name,col_desc,data_type) VALUES (230005,23,'debit_turnover','DEBIT_TURNOVER','N');</v>
      </c>
    </row>
    <row r="663" spans="3:13" x14ac:dyDescent="0.25">
      <c r="D663" t="str">
        <f t="shared" si="97"/>
        <v>public static final int C_ACCOUNT_LOAN_DP__COL__CREDIT_TURNOVER=    230006;</v>
      </c>
      <c r="E663" t="str">
        <f t="shared" si="96"/>
        <v>CREDIT_TURNOVER</v>
      </c>
      <c r="F663">
        <v>6</v>
      </c>
      <c r="G663" t="str">
        <f t="shared" si="98"/>
        <v>230006</v>
      </c>
      <c r="H663">
        <v>23</v>
      </c>
      <c r="I663" t="s">
        <v>1275</v>
      </c>
      <c r="J663" t="s">
        <v>1276</v>
      </c>
      <c r="K663" t="s">
        <v>477</v>
      </c>
      <c r="M663" t="str">
        <f t="shared" si="99"/>
        <v>INSERT INTO s_tab_cols_m (table_col_id,table_id,col_name,col_desc,data_type) VALUES (230006,23,'credit_turnover','CREDIT_TURNOVER','N');</v>
      </c>
    </row>
    <row r="664" spans="3:13" x14ac:dyDescent="0.25">
      <c r="D664" t="str">
        <f t="shared" si="97"/>
        <v>public static final int C_ACCOUNT_LOAN_DP__COL__STOCK_STMT_DATE=    230007;</v>
      </c>
      <c r="E664" t="str">
        <f t="shared" si="96"/>
        <v>STOCK_STMT_DATE</v>
      </c>
      <c r="F664">
        <v>7</v>
      </c>
      <c r="G664" t="str">
        <f t="shared" si="98"/>
        <v>230007</v>
      </c>
      <c r="H664">
        <v>23</v>
      </c>
      <c r="I664" t="s">
        <v>1277</v>
      </c>
      <c r="J664" t="s">
        <v>1278</v>
      </c>
      <c r="K664" t="s">
        <v>482</v>
      </c>
      <c r="M664" t="str">
        <f t="shared" si="99"/>
        <v>INSERT INTO s_tab_cols_m (table_col_id,table_id,col_name,col_desc,data_type) VALUES (230007,23,'stock_stmt_date','STOCK_STMT_DATE','D');</v>
      </c>
    </row>
    <row r="665" spans="3:13" x14ac:dyDescent="0.25">
      <c r="D665" t="str">
        <f t="shared" si="97"/>
        <v>public static final int C_ACCOUNT_LOAN_DP__COL__STOCK_STMT_RECEIPT_DATE=    230008;</v>
      </c>
      <c r="E665" t="str">
        <f t="shared" si="96"/>
        <v>STOCK_STMT_RECEIPT_DATE</v>
      </c>
      <c r="F665">
        <v>8</v>
      </c>
      <c r="G665" t="str">
        <f t="shared" si="98"/>
        <v>230008</v>
      </c>
      <c r="H665">
        <v>23</v>
      </c>
      <c r="I665" t="s">
        <v>1279</v>
      </c>
      <c r="J665" t="s">
        <v>1280</v>
      </c>
      <c r="K665" t="s">
        <v>482</v>
      </c>
      <c r="M665" t="str">
        <f t="shared" si="99"/>
        <v>INSERT INTO s_tab_cols_m (table_col_id,table_id,col_name,col_desc,data_type) VALUES (230008,23,'stock_stmt_receipt_date','STOCK_STMT_RECEIPT_DATE','D');</v>
      </c>
    </row>
    <row r="666" spans="3:13" x14ac:dyDescent="0.25">
      <c r="D666" t="str">
        <f t="shared" si="97"/>
        <v>public static final int C_ACCOUNT_LOAN_DP__COL__DP_STATUS=    230009;</v>
      </c>
      <c r="E666" t="str">
        <f t="shared" si="96"/>
        <v>DP_STATUS</v>
      </c>
      <c r="F666">
        <v>9</v>
      </c>
      <c r="G666" t="str">
        <f t="shared" si="98"/>
        <v>230009</v>
      </c>
      <c r="H666">
        <v>23</v>
      </c>
      <c r="I666" t="s">
        <v>1281</v>
      </c>
      <c r="J666" t="s">
        <v>1282</v>
      </c>
      <c r="K666" t="s">
        <v>478</v>
      </c>
      <c r="M666" t="str">
        <f t="shared" si="99"/>
        <v>INSERT INTO s_tab_cols_m (table_col_id,table_id,col_name,col_desc,data_type) VALUES (230009,23,'dp_status','DP_STATUS','C');</v>
      </c>
    </row>
    <row r="667" spans="3:13" x14ac:dyDescent="0.25">
      <c r="D667" t="str">
        <f t="shared" si="97"/>
        <v>public static final int C_ACCOUNT_LOAN_DP__COL__CR_BY=    230010;</v>
      </c>
      <c r="E667" t="str">
        <f t="shared" si="96"/>
        <v>CR_BY</v>
      </c>
      <c r="F667">
        <v>10</v>
      </c>
      <c r="G667" t="str">
        <f t="shared" si="98"/>
        <v>230010</v>
      </c>
      <c r="H667">
        <v>23</v>
      </c>
      <c r="I667" t="s">
        <v>547</v>
      </c>
      <c r="J667" t="s">
        <v>548</v>
      </c>
      <c r="K667" t="s">
        <v>477</v>
      </c>
      <c r="M667" t="str">
        <f t="shared" si="99"/>
        <v>INSERT INTO s_tab_cols_m (table_col_id,table_id,col_name,col_desc,data_type) VALUES (230010,23,'cr_by','CR_BY','N');</v>
      </c>
    </row>
    <row r="668" spans="3:13" x14ac:dyDescent="0.25">
      <c r="D668" t="str">
        <f t="shared" si="97"/>
        <v>public static final int C_ACCOUNT_LOAN_DP__COL__CR_DT=    230011;</v>
      </c>
      <c r="E668" t="str">
        <f t="shared" si="96"/>
        <v>CR_DT</v>
      </c>
      <c r="F668">
        <v>11</v>
      </c>
      <c r="G668" t="str">
        <f t="shared" si="98"/>
        <v>230011</v>
      </c>
      <c r="H668">
        <v>23</v>
      </c>
      <c r="I668" t="s">
        <v>549</v>
      </c>
      <c r="J668" t="s">
        <v>550</v>
      </c>
      <c r="K668" t="s">
        <v>489</v>
      </c>
      <c r="M668" t="str">
        <f t="shared" si="99"/>
        <v>INSERT INTO s_tab_cols_m (table_col_id,table_id,col_name,col_desc,data_type) VALUES (230011,23,'cr_dt','CR_DT','T');</v>
      </c>
    </row>
    <row r="669" spans="3:13" x14ac:dyDescent="0.25">
      <c r="D669" t="str">
        <f t="shared" si="97"/>
        <v>public static final int C_ACCOUNT_LOAN_DP__COL__UPD_BY=    230012;</v>
      </c>
      <c r="E669" t="str">
        <f t="shared" si="96"/>
        <v>UPD_BY</v>
      </c>
      <c r="F669">
        <v>12</v>
      </c>
      <c r="G669" t="str">
        <f t="shared" si="98"/>
        <v>230012</v>
      </c>
      <c r="H669">
        <v>23</v>
      </c>
      <c r="I669" t="s">
        <v>551</v>
      </c>
      <c r="J669" t="s">
        <v>552</v>
      </c>
      <c r="K669" t="s">
        <v>477</v>
      </c>
      <c r="M669" t="str">
        <f t="shared" si="99"/>
        <v>INSERT INTO s_tab_cols_m (table_col_id,table_id,col_name,col_desc,data_type) VALUES (230012,23,'upd_by','UPD_BY','N');</v>
      </c>
    </row>
    <row r="670" spans="3:13" x14ac:dyDescent="0.25">
      <c r="D670" t="str">
        <f t="shared" si="97"/>
        <v>public static final int C_ACCOUNT_LOAN_DP__COL__UPD_DT=    230013;</v>
      </c>
      <c r="E670" t="str">
        <f t="shared" si="96"/>
        <v>UPD_DT</v>
      </c>
      <c r="F670">
        <v>13</v>
      </c>
      <c r="G670" t="str">
        <f t="shared" si="98"/>
        <v>230013</v>
      </c>
      <c r="H670">
        <v>23</v>
      </c>
      <c r="I670" t="s">
        <v>553</v>
      </c>
      <c r="J670" t="s">
        <v>554</v>
      </c>
      <c r="K670" t="s">
        <v>489</v>
      </c>
      <c r="M670" t="str">
        <f t="shared" si="99"/>
        <v>INSERT INTO s_tab_cols_m (table_col_id,table_id,col_name,col_desc,data_type) VALUES (230013,23,'upd_dt','UPD_DT','T');</v>
      </c>
    </row>
    <row r="671" spans="3:13" x14ac:dyDescent="0.25">
      <c r="D671" t="str">
        <f t="shared" si="97"/>
        <v>public static final int C_ACCOUNT_LOAN_DP__COL__AUTH_BY=    230014;</v>
      </c>
      <c r="E671" t="str">
        <f t="shared" si="96"/>
        <v>AUTH_BY</v>
      </c>
      <c r="F671">
        <v>14</v>
      </c>
      <c r="G671" t="str">
        <f t="shared" si="98"/>
        <v>230014</v>
      </c>
      <c r="H671">
        <v>23</v>
      </c>
      <c r="I671" t="s">
        <v>555</v>
      </c>
      <c r="J671" t="s">
        <v>556</v>
      </c>
      <c r="K671" t="s">
        <v>477</v>
      </c>
      <c r="M671" t="str">
        <f t="shared" si="99"/>
        <v>INSERT INTO s_tab_cols_m (table_col_id,table_id,col_name,col_desc,data_type) VALUES (230014,23,'auth_by','AUTH_BY','N');</v>
      </c>
    </row>
    <row r="672" spans="3:13" x14ac:dyDescent="0.25">
      <c r="D672" t="str">
        <f t="shared" si="97"/>
        <v>public static final int C_ACCOUNT_LOAN_DP__COL__AUTH_DT=    230015;</v>
      </c>
      <c r="E672" t="str">
        <f t="shared" si="96"/>
        <v>AUTH_DT</v>
      </c>
      <c r="F672">
        <v>15</v>
      </c>
      <c r="G672" t="str">
        <f t="shared" si="98"/>
        <v>230015</v>
      </c>
      <c r="H672">
        <v>23</v>
      </c>
      <c r="I672" t="s">
        <v>557</v>
      </c>
      <c r="J672" t="s">
        <v>558</v>
      </c>
      <c r="K672" t="s">
        <v>489</v>
      </c>
      <c r="M672" t="str">
        <f t="shared" si="99"/>
        <v>INSERT INTO s_tab_cols_m (table_col_id,table_id,col_name,col_desc,data_type) VALUES (230015,23,'auth_dt','AUTH_DT','T');</v>
      </c>
    </row>
    <row r="673" spans="3:13" x14ac:dyDescent="0.25">
      <c r="D673" t="str">
        <f t="shared" si="97"/>
        <v>public static final int C_ACCOUNT_LOAN_DP__COL__CN_ID=    230016;</v>
      </c>
      <c r="E673" t="str">
        <f t="shared" si="96"/>
        <v>CN_ID</v>
      </c>
      <c r="F673">
        <v>16</v>
      </c>
      <c r="G673" t="str">
        <f t="shared" si="98"/>
        <v>230016</v>
      </c>
      <c r="H673">
        <v>23</v>
      </c>
      <c r="I673" t="s">
        <v>559</v>
      </c>
      <c r="J673" t="s">
        <v>560</v>
      </c>
      <c r="K673" t="s">
        <v>477</v>
      </c>
      <c r="M673" t="str">
        <f t="shared" si="99"/>
        <v>INSERT INTO s_tab_cols_m (table_col_id,table_id,col_name,col_desc,data_type) VALUES (230016,23,'cn_id','CN_ID','N');</v>
      </c>
    </row>
    <row r="674" spans="3:13" x14ac:dyDescent="0.25">
      <c r="D674" t="str">
        <f t="shared" si="97"/>
        <v>public static final int C_ACCOUNT_LOAN_DP__COL__TOTAL_STOCK_VALUE=    230017;</v>
      </c>
      <c r="E674" t="str">
        <f t="shared" si="96"/>
        <v>TOTAL_STOCK_VALUE</v>
      </c>
      <c r="F674">
        <v>17</v>
      </c>
      <c r="G674" t="str">
        <f t="shared" si="98"/>
        <v>230017</v>
      </c>
      <c r="H674">
        <v>23</v>
      </c>
      <c r="I674" t="s">
        <v>1283</v>
      </c>
      <c r="J674" t="s">
        <v>1284</v>
      </c>
      <c r="K674" t="s">
        <v>477</v>
      </c>
      <c r="M674" t="str">
        <f t="shared" si="99"/>
        <v>INSERT INTO s_tab_cols_m (table_col_id,table_id,col_name,col_desc,data_type) VALUES (230017,23,'total_stock_value','TOTAL_STOCK_VALUE','N');</v>
      </c>
    </row>
    <row r="675" spans="3:13" x14ac:dyDescent="0.25">
      <c r="D675" t="str">
        <f t="shared" si="97"/>
        <v>public static final int C_ACCOUNT_LOAN_DP__COL__TOTAL_MARGIN_VALUE=    230018;</v>
      </c>
      <c r="E675" t="str">
        <f t="shared" si="96"/>
        <v>TOTAL_MARGIN_VALUE</v>
      </c>
      <c r="F675">
        <v>18</v>
      </c>
      <c r="G675" t="str">
        <f t="shared" si="98"/>
        <v>230018</v>
      </c>
      <c r="H675">
        <v>23</v>
      </c>
      <c r="I675" t="s">
        <v>1285</v>
      </c>
      <c r="J675" t="s">
        <v>1286</v>
      </c>
      <c r="K675" t="s">
        <v>477</v>
      </c>
      <c r="M675" t="str">
        <f t="shared" si="99"/>
        <v>INSERT INTO s_tab_cols_m (table_col_id,table_id,col_name,col_desc,data_type) VALUES (230018,23,'total_margin_value','TOTAL_MARGIN_VALUE','N');</v>
      </c>
    </row>
    <row r="677" spans="3:13" x14ac:dyDescent="0.25">
      <c r="E677" t="str">
        <f t="shared" ref="E677:E708" si="100">UPPER(I677)</f>
        <v/>
      </c>
    </row>
    <row r="678" spans="3:13" x14ac:dyDescent="0.25">
      <c r="E678" t="str">
        <f t="shared" si="100"/>
        <v/>
      </c>
    </row>
    <row r="679" spans="3:13" x14ac:dyDescent="0.25">
      <c r="C679" s="18" t="s">
        <v>190</v>
      </c>
      <c r="D679" t="str">
        <f t="shared" ref="D679:D693" si="101">CONCATENATE("public static final int C_ACCOUNT_LOAN_DP_STOCK__COL__",E679,"=    ",G679,";")</f>
        <v>public static final int C_ACCOUNT_LOAN_DP_STOCK__COL__LOAN_ACCT_DP_STOCK_ID=    240001;</v>
      </c>
      <c r="E679" t="str">
        <f t="shared" si="100"/>
        <v>LOAN_ACCT_DP_STOCK_ID</v>
      </c>
      <c r="F679">
        <v>1</v>
      </c>
      <c r="G679" t="str">
        <f t="shared" ref="G679:G693" si="102">CONCATENATE(H679,REPT("0",4-LEN(F679)),F679)</f>
        <v>240001</v>
      </c>
      <c r="H679">
        <v>24</v>
      </c>
      <c r="I679" t="s">
        <v>1287</v>
      </c>
      <c r="J679" t="s">
        <v>1288</v>
      </c>
      <c r="K679" t="s">
        <v>477</v>
      </c>
      <c r="M679" t="str">
        <f t="shared" ref="M679:M693" si="103">CONCATENATE("INSERT INTO s_tab_cols_m (table_col_id,table_id,col_name,col_desc,data_type) VALUES (",G679&amp;","&amp;H679&amp;",'"&amp;I679&amp;"','"&amp;J679&amp;"','"&amp;K679&amp;"');")</f>
        <v>INSERT INTO s_tab_cols_m (table_col_id,table_id,col_name,col_desc,data_type) VALUES (240001,24,'loan_acct_dp_stock_id','LOAN_ACCT_DP_STOCK_ID','N');</v>
      </c>
    </row>
    <row r="680" spans="3:13" x14ac:dyDescent="0.25">
      <c r="D680" t="str">
        <f t="shared" si="101"/>
        <v>public static final int C_ACCOUNT_LOAN_DP_STOCK__COL__ACCT_LOAN_DP_ID=    240002;</v>
      </c>
      <c r="E680" t="str">
        <f t="shared" si="100"/>
        <v>ACCT_LOAN_DP_ID</v>
      </c>
      <c r="F680">
        <v>2</v>
      </c>
      <c r="G680" t="str">
        <f t="shared" si="102"/>
        <v>240002</v>
      </c>
      <c r="H680">
        <v>24</v>
      </c>
      <c r="I680" t="s">
        <v>1271</v>
      </c>
      <c r="J680" t="s">
        <v>1272</v>
      </c>
      <c r="K680" t="s">
        <v>477</v>
      </c>
      <c r="M680" t="str">
        <f t="shared" si="103"/>
        <v>INSERT INTO s_tab_cols_m (table_col_id,table_id,col_name,col_desc,data_type) VALUES (240002,24,'acct_loan_dp_id','ACCT_LOAN_DP_ID','N');</v>
      </c>
    </row>
    <row r="681" spans="3:13" x14ac:dyDescent="0.25">
      <c r="D681" t="str">
        <f t="shared" si="101"/>
        <v>public static final int C_ACCOUNT_LOAN_DP_STOCK__COL__STOCK_TYPE_ID=    240003;</v>
      </c>
      <c r="E681" t="str">
        <f t="shared" si="100"/>
        <v>STOCK_TYPE_ID</v>
      </c>
      <c r="F681">
        <v>3</v>
      </c>
      <c r="G681" t="str">
        <f t="shared" si="102"/>
        <v>240003</v>
      </c>
      <c r="H681">
        <v>24</v>
      </c>
      <c r="I681" t="s">
        <v>825</v>
      </c>
      <c r="J681" t="s">
        <v>826</v>
      </c>
      <c r="K681" t="s">
        <v>477</v>
      </c>
      <c r="M681" t="str">
        <f t="shared" si="103"/>
        <v>INSERT INTO s_tab_cols_m (table_col_id,table_id,col_name,col_desc,data_type) VALUES (240003,24,'stock_type_id','STOCK_TYPE_ID','N');</v>
      </c>
    </row>
    <row r="682" spans="3:13" x14ac:dyDescent="0.25">
      <c r="D682" t="str">
        <f t="shared" si="101"/>
        <v>public static final int C_ACCOUNT_LOAN_DP_STOCK__COL__MARGIN_PERCENT=    240004;</v>
      </c>
      <c r="E682" t="str">
        <f t="shared" si="100"/>
        <v>MARGIN_PERCENT</v>
      </c>
      <c r="F682">
        <v>4</v>
      </c>
      <c r="G682" t="str">
        <f t="shared" si="102"/>
        <v>240004</v>
      </c>
      <c r="H682">
        <v>24</v>
      </c>
      <c r="I682" t="s">
        <v>833</v>
      </c>
      <c r="J682" t="s">
        <v>834</v>
      </c>
      <c r="K682" t="s">
        <v>477</v>
      </c>
      <c r="M682" t="str">
        <f t="shared" si="103"/>
        <v>INSERT INTO s_tab_cols_m (table_col_id,table_id,col_name,col_desc,data_type) VALUES (240004,24,'margin_percent','MARGIN_PERCENT','N');</v>
      </c>
    </row>
    <row r="683" spans="3:13" x14ac:dyDescent="0.25">
      <c r="D683" t="str">
        <f t="shared" si="101"/>
        <v>public static final int C_ACCOUNT_LOAN_DP_STOCK__COL__STOCK_VALUE=    240005;</v>
      </c>
      <c r="E683" t="str">
        <f t="shared" si="100"/>
        <v>STOCK_VALUE</v>
      </c>
      <c r="F683">
        <v>5</v>
      </c>
      <c r="G683" t="str">
        <f t="shared" si="102"/>
        <v>240005</v>
      </c>
      <c r="H683">
        <v>24</v>
      </c>
      <c r="I683" t="s">
        <v>1289</v>
      </c>
      <c r="J683" t="s">
        <v>1290</v>
      </c>
      <c r="K683" t="s">
        <v>477</v>
      </c>
      <c r="M683" t="str">
        <f t="shared" si="103"/>
        <v>INSERT INTO s_tab_cols_m (table_col_id,table_id,col_name,col_desc,data_type) VALUES (240005,24,'stock_value','STOCK_VALUE','N');</v>
      </c>
    </row>
    <row r="684" spans="3:13" x14ac:dyDescent="0.25">
      <c r="D684" t="str">
        <f t="shared" si="101"/>
        <v>public static final int C_ACCOUNT_LOAN_DP_STOCK__COL__MARGIN_VALUE=    240006;</v>
      </c>
      <c r="E684" t="str">
        <f t="shared" si="100"/>
        <v>MARGIN_VALUE</v>
      </c>
      <c r="F684">
        <v>6</v>
      </c>
      <c r="G684" t="str">
        <f t="shared" si="102"/>
        <v>240006</v>
      </c>
      <c r="H684">
        <v>24</v>
      </c>
      <c r="I684" t="s">
        <v>1291</v>
      </c>
      <c r="J684" t="s">
        <v>1292</v>
      </c>
      <c r="K684" t="s">
        <v>477</v>
      </c>
      <c r="M684" t="str">
        <f t="shared" si="103"/>
        <v>INSERT INTO s_tab_cols_m (table_col_id,table_id,col_name,col_desc,data_type) VALUES (240006,24,'margin_value','MARGIN_VALUE','N');</v>
      </c>
    </row>
    <row r="685" spans="3:13" x14ac:dyDescent="0.25">
      <c r="D685" t="str">
        <f t="shared" si="101"/>
        <v>public static final int C_ACCOUNT_LOAN_DP_STOCK__COL__CALC_OPERATOR=    240007;</v>
      </c>
      <c r="E685" t="str">
        <f t="shared" si="100"/>
        <v>CALC_OPERATOR</v>
      </c>
      <c r="F685">
        <v>7</v>
      </c>
      <c r="G685" t="str">
        <f t="shared" si="102"/>
        <v>240007</v>
      </c>
      <c r="H685">
        <v>24</v>
      </c>
      <c r="I685" t="s">
        <v>1293</v>
      </c>
      <c r="J685" t="s">
        <v>1294</v>
      </c>
      <c r="K685" t="s">
        <v>478</v>
      </c>
      <c r="M685" t="str">
        <f t="shared" si="103"/>
        <v>INSERT INTO s_tab_cols_m (table_col_id,table_id,col_name,col_desc,data_type) VALUES (240007,24,'calc_operator','CALC_OPERATOR','C');</v>
      </c>
    </row>
    <row r="686" spans="3:13" x14ac:dyDescent="0.25">
      <c r="D686" t="str">
        <f t="shared" si="101"/>
        <v>public static final int C_ACCOUNT_LOAN_DP_STOCK__COL__CR_BY=    240008;</v>
      </c>
      <c r="E686" t="str">
        <f t="shared" si="100"/>
        <v>CR_BY</v>
      </c>
      <c r="F686">
        <v>8</v>
      </c>
      <c r="G686" t="str">
        <f t="shared" si="102"/>
        <v>240008</v>
      </c>
      <c r="H686">
        <v>24</v>
      </c>
      <c r="I686" t="s">
        <v>547</v>
      </c>
      <c r="J686" t="s">
        <v>548</v>
      </c>
      <c r="K686" t="s">
        <v>477</v>
      </c>
      <c r="M686" t="str">
        <f t="shared" si="103"/>
        <v>INSERT INTO s_tab_cols_m (table_col_id,table_id,col_name,col_desc,data_type) VALUES (240008,24,'cr_by','CR_BY','N');</v>
      </c>
    </row>
    <row r="687" spans="3:13" x14ac:dyDescent="0.25">
      <c r="D687" t="str">
        <f t="shared" si="101"/>
        <v>public static final int C_ACCOUNT_LOAN_DP_STOCK__COL__CR_DT=    240009;</v>
      </c>
      <c r="E687" t="str">
        <f t="shared" si="100"/>
        <v>CR_DT</v>
      </c>
      <c r="F687">
        <v>9</v>
      </c>
      <c r="G687" t="str">
        <f t="shared" si="102"/>
        <v>240009</v>
      </c>
      <c r="H687">
        <v>24</v>
      </c>
      <c r="I687" t="s">
        <v>549</v>
      </c>
      <c r="J687" t="s">
        <v>550</v>
      </c>
      <c r="K687" t="s">
        <v>489</v>
      </c>
      <c r="M687" t="str">
        <f t="shared" si="103"/>
        <v>INSERT INTO s_tab_cols_m (table_col_id,table_id,col_name,col_desc,data_type) VALUES (240009,24,'cr_dt','CR_DT','T');</v>
      </c>
    </row>
    <row r="688" spans="3:13" x14ac:dyDescent="0.25">
      <c r="D688" t="str">
        <f t="shared" si="101"/>
        <v>public static final int C_ACCOUNT_LOAN_DP_STOCK__COL__UPD_BY=    240010;</v>
      </c>
      <c r="E688" t="str">
        <f t="shared" si="100"/>
        <v>UPD_BY</v>
      </c>
      <c r="F688">
        <v>10</v>
      </c>
      <c r="G688" t="str">
        <f t="shared" si="102"/>
        <v>240010</v>
      </c>
      <c r="H688">
        <v>24</v>
      </c>
      <c r="I688" t="s">
        <v>551</v>
      </c>
      <c r="J688" t="s">
        <v>552</v>
      </c>
      <c r="K688" t="s">
        <v>477</v>
      </c>
      <c r="M688" t="str">
        <f t="shared" si="103"/>
        <v>INSERT INTO s_tab_cols_m (table_col_id,table_id,col_name,col_desc,data_type) VALUES (240010,24,'upd_by','UPD_BY','N');</v>
      </c>
    </row>
    <row r="689" spans="3:13" x14ac:dyDescent="0.25">
      <c r="D689" t="str">
        <f t="shared" si="101"/>
        <v>public static final int C_ACCOUNT_LOAN_DP_STOCK__COL__UPD_DT=    240011;</v>
      </c>
      <c r="E689" t="str">
        <f t="shared" si="100"/>
        <v>UPD_DT</v>
      </c>
      <c r="F689">
        <v>11</v>
      </c>
      <c r="G689" t="str">
        <f t="shared" si="102"/>
        <v>240011</v>
      </c>
      <c r="H689">
        <v>24</v>
      </c>
      <c r="I689" t="s">
        <v>553</v>
      </c>
      <c r="J689" t="s">
        <v>554</v>
      </c>
      <c r="K689" t="s">
        <v>489</v>
      </c>
      <c r="M689" t="str">
        <f t="shared" si="103"/>
        <v>INSERT INTO s_tab_cols_m (table_col_id,table_id,col_name,col_desc,data_type) VALUES (240011,24,'upd_dt','UPD_DT','T');</v>
      </c>
    </row>
    <row r="690" spans="3:13" x14ac:dyDescent="0.25">
      <c r="D690" t="str">
        <f t="shared" si="101"/>
        <v>public static final int C_ACCOUNT_LOAN_DP_STOCK__COL__AUTH_BY=    240012;</v>
      </c>
      <c r="E690" t="str">
        <f t="shared" si="100"/>
        <v>AUTH_BY</v>
      </c>
      <c r="F690">
        <v>12</v>
      </c>
      <c r="G690" t="str">
        <f t="shared" si="102"/>
        <v>240012</v>
      </c>
      <c r="H690">
        <v>24</v>
      </c>
      <c r="I690" t="s">
        <v>555</v>
      </c>
      <c r="J690" t="s">
        <v>556</v>
      </c>
      <c r="K690" t="s">
        <v>477</v>
      </c>
      <c r="M690" t="str">
        <f t="shared" si="103"/>
        <v>INSERT INTO s_tab_cols_m (table_col_id,table_id,col_name,col_desc,data_type) VALUES (240012,24,'auth_by','AUTH_BY','N');</v>
      </c>
    </row>
    <row r="691" spans="3:13" x14ac:dyDescent="0.25">
      <c r="D691" t="str">
        <f t="shared" si="101"/>
        <v>public static final int C_ACCOUNT_LOAN_DP_STOCK__COL__AUTH_DT=    240013;</v>
      </c>
      <c r="E691" t="str">
        <f t="shared" si="100"/>
        <v>AUTH_DT</v>
      </c>
      <c r="F691">
        <v>13</v>
      </c>
      <c r="G691" t="str">
        <f t="shared" si="102"/>
        <v>240013</v>
      </c>
      <c r="H691">
        <v>24</v>
      </c>
      <c r="I691" t="s">
        <v>557</v>
      </c>
      <c r="J691" t="s">
        <v>558</v>
      </c>
      <c r="K691" t="s">
        <v>489</v>
      </c>
      <c r="M691" t="str">
        <f t="shared" si="103"/>
        <v>INSERT INTO s_tab_cols_m (table_col_id,table_id,col_name,col_desc,data_type) VALUES (240013,24,'auth_dt','AUTH_DT','T');</v>
      </c>
    </row>
    <row r="692" spans="3:13" x14ac:dyDescent="0.25">
      <c r="D692" t="str">
        <f t="shared" si="101"/>
        <v>public static final int C_ACCOUNT_LOAN_DP_STOCK__COL__CN_ID=    240014;</v>
      </c>
      <c r="E692" t="str">
        <f t="shared" si="100"/>
        <v>CN_ID</v>
      </c>
      <c r="F692">
        <v>14</v>
      </c>
      <c r="G692" t="str">
        <f t="shared" si="102"/>
        <v>240014</v>
      </c>
      <c r="H692">
        <v>24</v>
      </c>
      <c r="I692" t="s">
        <v>559</v>
      </c>
      <c r="J692" t="s">
        <v>560</v>
      </c>
      <c r="K692" t="s">
        <v>477</v>
      </c>
      <c r="M692" t="str">
        <f t="shared" si="103"/>
        <v>INSERT INTO s_tab_cols_m (table_col_id,table_id,col_name,col_desc,data_type) VALUES (240014,24,'cn_id','CN_ID','N');</v>
      </c>
    </row>
    <row r="693" spans="3:13" x14ac:dyDescent="0.25">
      <c r="D693" t="str">
        <f t="shared" si="101"/>
        <v>public static final int C_ACCOUNT_LOAN_DP_STOCK__COL__IS_DELETE=    240015;</v>
      </c>
      <c r="E693" t="str">
        <f t="shared" si="100"/>
        <v>IS_DELETE</v>
      </c>
      <c r="F693">
        <v>15</v>
      </c>
      <c r="G693" t="str">
        <f t="shared" si="102"/>
        <v>240015</v>
      </c>
      <c r="H693">
        <v>24</v>
      </c>
      <c r="I693" t="s">
        <v>1073</v>
      </c>
      <c r="J693" t="s">
        <v>1074</v>
      </c>
      <c r="K693" t="s">
        <v>477</v>
      </c>
      <c r="M693" t="str">
        <f t="shared" si="103"/>
        <v>INSERT INTO s_tab_cols_m (table_col_id,table_id,col_name,col_desc,data_type) VALUES (240015,24,'is_delete','IS_DELETE','N');</v>
      </c>
    </row>
    <row r="694" spans="3:13" x14ac:dyDescent="0.25">
      <c r="E694" t="str">
        <f t="shared" si="100"/>
        <v/>
      </c>
    </row>
    <row r="695" spans="3:13" x14ac:dyDescent="0.25">
      <c r="E695" t="str">
        <f t="shared" si="100"/>
        <v/>
      </c>
    </row>
    <row r="696" spans="3:13" x14ac:dyDescent="0.25">
      <c r="C696" s="18" t="s">
        <v>193</v>
      </c>
      <c r="D696" t="str">
        <f t="shared" ref="D696:D708" si="104">CONCATENATE("public static final int C_ALL_LOCATION__COL__",E696,"=    ",G696,";")</f>
        <v>public static final int C_ALL_LOCATION__COL__LOCATION_ID=    250001;</v>
      </c>
      <c r="E696" t="str">
        <f t="shared" si="100"/>
        <v>LOCATION_ID</v>
      </c>
      <c r="F696">
        <v>1</v>
      </c>
      <c r="G696" t="str">
        <f t="shared" ref="G696:G708" si="105">CONCATENATE(H696,REPT("0",4-LEN(F696)),F696)</f>
        <v>250001</v>
      </c>
      <c r="H696">
        <v>25</v>
      </c>
      <c r="I696" t="s">
        <v>1295</v>
      </c>
      <c r="J696" t="s">
        <v>1296</v>
      </c>
      <c r="K696" t="s">
        <v>477</v>
      </c>
      <c r="M696" t="str">
        <f t="shared" ref="M696:M708" si="106">CONCATENATE("INSERT INTO s_tab_cols_m (table_col_id,table_id,col_name,col_desc,data_type) VALUES (",G696&amp;","&amp;H696&amp;",'"&amp;I696&amp;"','"&amp;J696&amp;"','"&amp;K696&amp;"');")</f>
        <v>INSERT INTO s_tab_cols_m (table_col_id,table_id,col_name,col_desc,data_type) VALUES (250001,25,'location_id','LOCATION_ID','N');</v>
      </c>
    </row>
    <row r="697" spans="3:13" x14ac:dyDescent="0.25">
      <c r="D697" t="str">
        <f t="shared" si="104"/>
        <v>public static final int C_ALL_LOCATION__COL__PARENT_LOCATION_ID=    250002;</v>
      </c>
      <c r="E697" t="str">
        <f t="shared" si="100"/>
        <v>PARENT_LOCATION_ID</v>
      </c>
      <c r="F697">
        <v>2</v>
      </c>
      <c r="G697" t="str">
        <f t="shared" si="105"/>
        <v>250002</v>
      </c>
      <c r="H697">
        <v>25</v>
      </c>
      <c r="I697" t="s">
        <v>1297</v>
      </c>
      <c r="J697" t="s">
        <v>1298</v>
      </c>
      <c r="K697" t="s">
        <v>477</v>
      </c>
      <c r="M697" t="str">
        <f t="shared" si="106"/>
        <v>INSERT INTO s_tab_cols_m (table_col_id,table_id,col_name,col_desc,data_type) VALUES (250002,25,'parent_location_id','PARENT_LOCATION_ID','N');</v>
      </c>
    </row>
    <row r="698" spans="3:13" x14ac:dyDescent="0.25">
      <c r="D698" t="str">
        <f t="shared" si="104"/>
        <v>public static final int C_ALL_LOCATION__COL__LOCATION_TYPE_ID=    250003;</v>
      </c>
      <c r="E698" t="str">
        <f t="shared" si="100"/>
        <v>LOCATION_TYPE_ID</v>
      </c>
      <c r="F698">
        <v>3</v>
      </c>
      <c r="G698" t="str">
        <f t="shared" si="105"/>
        <v>250003</v>
      </c>
      <c r="H698">
        <v>25</v>
      </c>
      <c r="I698" t="s">
        <v>1299</v>
      </c>
      <c r="J698" t="s">
        <v>1300</v>
      </c>
      <c r="K698" t="s">
        <v>477</v>
      </c>
      <c r="M698" t="str">
        <f t="shared" si="106"/>
        <v>INSERT INTO s_tab_cols_m (table_col_id,table_id,col_name,col_desc,data_type) VALUES (250003,25,'location_type_id','LOCATION_TYPE_ID','N');</v>
      </c>
    </row>
    <row r="699" spans="3:13" x14ac:dyDescent="0.25">
      <c r="D699" t="str">
        <f t="shared" si="104"/>
        <v>public static final int C_ALL_LOCATION__COL__LOCATION_CODE=    250004;</v>
      </c>
      <c r="E699" t="str">
        <f t="shared" si="100"/>
        <v>LOCATION_CODE</v>
      </c>
      <c r="F699">
        <v>4</v>
      </c>
      <c r="G699" t="str">
        <f t="shared" si="105"/>
        <v>250004</v>
      </c>
      <c r="H699">
        <v>25</v>
      </c>
      <c r="I699" t="s">
        <v>1301</v>
      </c>
      <c r="J699" t="s">
        <v>1302</v>
      </c>
      <c r="K699" t="s">
        <v>478</v>
      </c>
      <c r="M699" t="str">
        <f t="shared" si="106"/>
        <v>INSERT INTO s_tab_cols_m (table_col_id,table_id,col_name,col_desc,data_type) VALUES (250004,25,'location_code','LOCATION_CODE','C');</v>
      </c>
    </row>
    <row r="700" spans="3:13" x14ac:dyDescent="0.25">
      <c r="D700" t="str">
        <f t="shared" si="104"/>
        <v>public static final int C_ALL_LOCATION__COL__LOCATION_NAME=    250005;</v>
      </c>
      <c r="E700" t="str">
        <f t="shared" si="100"/>
        <v>LOCATION_NAME</v>
      </c>
      <c r="F700">
        <v>5</v>
      </c>
      <c r="G700" t="str">
        <f t="shared" si="105"/>
        <v>250005</v>
      </c>
      <c r="H700">
        <v>25</v>
      </c>
      <c r="I700" t="s">
        <v>1303</v>
      </c>
      <c r="J700" t="s">
        <v>1304</v>
      </c>
      <c r="K700" t="s">
        <v>478</v>
      </c>
      <c r="M700" t="str">
        <f t="shared" si="106"/>
        <v>INSERT INTO s_tab_cols_m (table_col_id,table_id,col_name,col_desc,data_type) VALUES (250005,25,'location_name','LOCATION_NAME','C');</v>
      </c>
    </row>
    <row r="701" spans="3:13" x14ac:dyDescent="0.25">
      <c r="D701" t="str">
        <f t="shared" si="104"/>
        <v>public static final int C_ALL_LOCATION__COL__LOCATION_STATUS=    250006;</v>
      </c>
      <c r="E701" t="str">
        <f t="shared" si="100"/>
        <v>LOCATION_STATUS</v>
      </c>
      <c r="F701">
        <v>6</v>
      </c>
      <c r="G701" t="str">
        <f t="shared" si="105"/>
        <v>250006</v>
      </c>
      <c r="H701">
        <v>25</v>
      </c>
      <c r="I701" t="s">
        <v>1305</v>
      </c>
      <c r="J701" t="s">
        <v>1306</v>
      </c>
      <c r="K701" t="s">
        <v>478</v>
      </c>
      <c r="M701" t="str">
        <f t="shared" si="106"/>
        <v>INSERT INTO s_tab_cols_m (table_col_id,table_id,col_name,col_desc,data_type) VALUES (250006,25,'location_status','LOCATION_STATUS','C');</v>
      </c>
    </row>
    <row r="702" spans="3:13" x14ac:dyDescent="0.25">
      <c r="D702" t="str">
        <f t="shared" si="104"/>
        <v>public static final int C_ALL_LOCATION__COL__CR_BY=    250007;</v>
      </c>
      <c r="E702" t="str">
        <f t="shared" si="100"/>
        <v>CR_BY</v>
      </c>
      <c r="F702">
        <v>7</v>
      </c>
      <c r="G702" t="str">
        <f t="shared" si="105"/>
        <v>250007</v>
      </c>
      <c r="H702">
        <v>25</v>
      </c>
      <c r="I702" t="s">
        <v>547</v>
      </c>
      <c r="J702" t="s">
        <v>548</v>
      </c>
      <c r="K702" t="s">
        <v>477</v>
      </c>
      <c r="M702" t="str">
        <f t="shared" si="106"/>
        <v>INSERT INTO s_tab_cols_m (table_col_id,table_id,col_name,col_desc,data_type) VALUES (250007,25,'cr_by','CR_BY','N');</v>
      </c>
    </row>
    <row r="703" spans="3:13" x14ac:dyDescent="0.25">
      <c r="D703" t="str">
        <f t="shared" si="104"/>
        <v>public static final int C_ALL_LOCATION__COL__CR_DT=    250008;</v>
      </c>
      <c r="E703" t="str">
        <f t="shared" si="100"/>
        <v>CR_DT</v>
      </c>
      <c r="F703">
        <v>8</v>
      </c>
      <c r="G703" t="str">
        <f t="shared" si="105"/>
        <v>250008</v>
      </c>
      <c r="H703">
        <v>25</v>
      </c>
      <c r="I703" t="s">
        <v>549</v>
      </c>
      <c r="J703" t="s">
        <v>550</v>
      </c>
      <c r="K703" t="s">
        <v>489</v>
      </c>
      <c r="M703" t="str">
        <f t="shared" si="106"/>
        <v>INSERT INTO s_tab_cols_m (table_col_id,table_id,col_name,col_desc,data_type) VALUES (250008,25,'cr_dt','CR_DT','T');</v>
      </c>
    </row>
    <row r="704" spans="3:13" x14ac:dyDescent="0.25">
      <c r="D704" t="str">
        <f t="shared" si="104"/>
        <v>public static final int C_ALL_LOCATION__COL__UPD_BY=    250009;</v>
      </c>
      <c r="E704" t="str">
        <f t="shared" si="100"/>
        <v>UPD_BY</v>
      </c>
      <c r="F704">
        <v>9</v>
      </c>
      <c r="G704" t="str">
        <f t="shared" si="105"/>
        <v>250009</v>
      </c>
      <c r="H704">
        <v>25</v>
      </c>
      <c r="I704" t="s">
        <v>551</v>
      </c>
      <c r="J704" t="s">
        <v>552</v>
      </c>
      <c r="K704" t="s">
        <v>477</v>
      </c>
      <c r="M704" t="str">
        <f t="shared" si="106"/>
        <v>INSERT INTO s_tab_cols_m (table_col_id,table_id,col_name,col_desc,data_type) VALUES (250009,25,'upd_by','UPD_BY','N');</v>
      </c>
    </row>
    <row r="705" spans="3:13" x14ac:dyDescent="0.25">
      <c r="D705" t="str">
        <f t="shared" si="104"/>
        <v>public static final int C_ALL_LOCATION__COL__UPD_DT=    250010;</v>
      </c>
      <c r="E705" t="str">
        <f t="shared" si="100"/>
        <v>UPD_DT</v>
      </c>
      <c r="F705">
        <v>10</v>
      </c>
      <c r="G705" t="str">
        <f t="shared" si="105"/>
        <v>250010</v>
      </c>
      <c r="H705">
        <v>25</v>
      </c>
      <c r="I705" t="s">
        <v>553</v>
      </c>
      <c r="J705" t="s">
        <v>554</v>
      </c>
      <c r="K705" t="s">
        <v>489</v>
      </c>
      <c r="M705" t="str">
        <f t="shared" si="106"/>
        <v>INSERT INTO s_tab_cols_m (table_col_id,table_id,col_name,col_desc,data_type) VALUES (250010,25,'upd_dt','UPD_DT','T');</v>
      </c>
    </row>
    <row r="706" spans="3:13" x14ac:dyDescent="0.25">
      <c r="D706" t="str">
        <f t="shared" si="104"/>
        <v>public static final int C_ALL_LOCATION__COL__AUTH_BY=    250011;</v>
      </c>
      <c r="E706" t="str">
        <f t="shared" si="100"/>
        <v>AUTH_BY</v>
      </c>
      <c r="F706">
        <v>11</v>
      </c>
      <c r="G706" t="str">
        <f t="shared" si="105"/>
        <v>250011</v>
      </c>
      <c r="H706">
        <v>25</v>
      </c>
      <c r="I706" t="s">
        <v>555</v>
      </c>
      <c r="J706" t="s">
        <v>556</v>
      </c>
      <c r="K706" t="s">
        <v>477</v>
      </c>
      <c r="M706" t="str">
        <f t="shared" si="106"/>
        <v>INSERT INTO s_tab_cols_m (table_col_id,table_id,col_name,col_desc,data_type) VALUES (250011,25,'auth_by','AUTH_BY','N');</v>
      </c>
    </row>
    <row r="707" spans="3:13" x14ac:dyDescent="0.25">
      <c r="D707" t="str">
        <f t="shared" si="104"/>
        <v>public static final int C_ALL_LOCATION__COL__AUTH_DT=    250012;</v>
      </c>
      <c r="E707" t="str">
        <f t="shared" si="100"/>
        <v>AUTH_DT</v>
      </c>
      <c r="F707">
        <v>12</v>
      </c>
      <c r="G707" t="str">
        <f t="shared" si="105"/>
        <v>250012</v>
      </c>
      <c r="H707">
        <v>25</v>
      </c>
      <c r="I707" t="s">
        <v>557</v>
      </c>
      <c r="J707" t="s">
        <v>558</v>
      </c>
      <c r="K707" t="s">
        <v>489</v>
      </c>
      <c r="M707" t="str">
        <f t="shared" si="106"/>
        <v>INSERT INTO s_tab_cols_m (table_col_id,table_id,col_name,col_desc,data_type) VALUES (250012,25,'auth_dt','AUTH_DT','T');</v>
      </c>
    </row>
    <row r="708" spans="3:13" x14ac:dyDescent="0.25">
      <c r="D708" t="str">
        <f t="shared" si="104"/>
        <v>public static final int C_ALL_LOCATION__COL__CN_ID=    250013;</v>
      </c>
      <c r="E708" t="str">
        <f t="shared" si="100"/>
        <v>CN_ID</v>
      </c>
      <c r="F708">
        <v>13</v>
      </c>
      <c r="G708" t="str">
        <f t="shared" si="105"/>
        <v>250013</v>
      </c>
      <c r="H708">
        <v>25</v>
      </c>
      <c r="I708" t="s">
        <v>559</v>
      </c>
      <c r="J708" t="s">
        <v>560</v>
      </c>
      <c r="K708" t="s">
        <v>477</v>
      </c>
      <c r="M708" t="str">
        <f t="shared" si="106"/>
        <v>INSERT INTO s_tab_cols_m (table_col_id,table_id,col_name,col_desc,data_type) VALUES (250013,25,'cn_id','CN_ID','N');</v>
      </c>
    </row>
    <row r="709" spans="3:13" x14ac:dyDescent="0.25">
      <c r="E709" t="str">
        <f t="shared" ref="E709:E740" si="107">UPPER(I709)</f>
        <v/>
      </c>
    </row>
    <row r="710" spans="3:13" x14ac:dyDescent="0.25">
      <c r="E710" t="str">
        <f t="shared" si="107"/>
        <v/>
      </c>
    </row>
    <row r="711" spans="3:13" x14ac:dyDescent="0.25">
      <c r="C711" s="18" t="s">
        <v>196</v>
      </c>
      <c r="D711" t="str">
        <f t="shared" ref="D711:D735" si="108">CONCATENATE("public static final int C_SECURITY_VALUER__COL__",E711,"=    ",G711,";")</f>
        <v>public static final int C_SECURITY_VALUER__COL__SECURITY_VALUER_ID=    260001;</v>
      </c>
      <c r="E711" t="str">
        <f t="shared" si="107"/>
        <v>SECURITY_VALUER_ID</v>
      </c>
      <c r="F711">
        <v>1</v>
      </c>
      <c r="G711" t="str">
        <f t="shared" ref="G711:G735" si="109">CONCATENATE(H711,REPT("0",4-LEN(F711)),F711)</f>
        <v>260001</v>
      </c>
      <c r="H711">
        <v>26</v>
      </c>
      <c r="I711" t="s">
        <v>1307</v>
      </c>
      <c r="J711" t="s">
        <v>1308</v>
      </c>
      <c r="K711" t="s">
        <v>477</v>
      </c>
      <c r="M711" t="str">
        <f t="shared" ref="M711:M735" si="110">CONCATENATE("INSERT INTO s_tab_cols_m (table_col_id,table_id,col_name,col_desc,data_type) VALUES (",G711&amp;","&amp;H711&amp;",'"&amp;I711&amp;"','"&amp;J711&amp;"','"&amp;K711&amp;"');")</f>
        <v>INSERT INTO s_tab_cols_m (table_col_id,table_id,col_name,col_desc,data_type) VALUES (260001,26,'security_valuer_id','SECURITY_VALUER_ID','N');</v>
      </c>
    </row>
    <row r="712" spans="3:13" x14ac:dyDescent="0.25">
      <c r="D712" t="str">
        <f t="shared" si="108"/>
        <v>public static final int C_SECURITY_VALUER__COL__F_NAME=    260002;</v>
      </c>
      <c r="E712" t="str">
        <f t="shared" si="107"/>
        <v>F_NAME</v>
      </c>
      <c r="F712">
        <v>2</v>
      </c>
      <c r="G712" t="str">
        <f t="shared" si="109"/>
        <v>260002</v>
      </c>
      <c r="H712">
        <v>26</v>
      </c>
      <c r="I712" t="s">
        <v>1309</v>
      </c>
      <c r="J712" t="s">
        <v>1310</v>
      </c>
      <c r="K712" t="s">
        <v>478</v>
      </c>
      <c r="M712" t="str">
        <f t="shared" si="110"/>
        <v>INSERT INTO s_tab_cols_m (table_col_id,table_id,col_name,col_desc,data_type) VALUES (260002,26,'f_name','F_NAME','C');</v>
      </c>
    </row>
    <row r="713" spans="3:13" x14ac:dyDescent="0.25">
      <c r="D713" t="str">
        <f t="shared" si="108"/>
        <v>public static final int C_SECURITY_VALUER__COL__M_NAME=    260003;</v>
      </c>
      <c r="E713" t="str">
        <f t="shared" si="107"/>
        <v>M_NAME</v>
      </c>
      <c r="F713">
        <v>3</v>
      </c>
      <c r="G713" t="str">
        <f t="shared" si="109"/>
        <v>260003</v>
      </c>
      <c r="H713">
        <v>26</v>
      </c>
      <c r="I713" t="s">
        <v>1311</v>
      </c>
      <c r="J713" t="s">
        <v>1312</v>
      </c>
      <c r="K713" t="s">
        <v>478</v>
      </c>
      <c r="M713" t="str">
        <f t="shared" si="110"/>
        <v>INSERT INTO s_tab_cols_m (table_col_id,table_id,col_name,col_desc,data_type) VALUES (260003,26,'m_name','M_NAME','C');</v>
      </c>
    </row>
    <row r="714" spans="3:13" x14ac:dyDescent="0.25">
      <c r="D714" t="str">
        <f t="shared" si="108"/>
        <v>public static final int C_SECURITY_VALUER__COL__L_NAME=    260004;</v>
      </c>
      <c r="E714" t="str">
        <f t="shared" si="107"/>
        <v>L_NAME</v>
      </c>
      <c r="F714">
        <v>4</v>
      </c>
      <c r="G714" t="str">
        <f t="shared" si="109"/>
        <v>260004</v>
      </c>
      <c r="H714">
        <v>26</v>
      </c>
      <c r="I714" t="s">
        <v>1313</v>
      </c>
      <c r="J714" t="s">
        <v>1314</v>
      </c>
      <c r="K714" t="s">
        <v>478</v>
      </c>
      <c r="M714" t="str">
        <f t="shared" si="110"/>
        <v>INSERT INTO s_tab_cols_m (table_col_id,table_id,col_name,col_desc,data_type) VALUES (260004,26,'l_name','L_NAME','C');</v>
      </c>
    </row>
    <row r="715" spans="3:13" x14ac:dyDescent="0.25">
      <c r="D715" t="str">
        <f t="shared" si="108"/>
        <v>public static final int C_SECURITY_VALUER__COL__FIRM_NAME=    260005;</v>
      </c>
      <c r="E715" t="str">
        <f t="shared" si="107"/>
        <v>FIRM_NAME</v>
      </c>
      <c r="F715">
        <v>5</v>
      </c>
      <c r="G715" t="str">
        <f t="shared" si="109"/>
        <v>260005</v>
      </c>
      <c r="H715">
        <v>26</v>
      </c>
      <c r="I715" t="s">
        <v>1315</v>
      </c>
      <c r="J715" t="s">
        <v>1316</v>
      </c>
      <c r="K715" t="s">
        <v>478</v>
      </c>
      <c r="M715" t="str">
        <f t="shared" si="110"/>
        <v>INSERT INTO s_tab_cols_m (table_col_id,table_id,col_name,col_desc,data_type) VALUES (260005,26,'firm_name','FIRM_NAME','C');</v>
      </c>
    </row>
    <row r="716" spans="3:13" x14ac:dyDescent="0.25">
      <c r="D716" t="str">
        <f t="shared" si="108"/>
        <v>public static final int C_SECURITY_VALUER__COL__EFFECTIVE_DATE=    260006;</v>
      </c>
      <c r="E716" t="str">
        <f t="shared" si="107"/>
        <v>EFFECTIVE_DATE</v>
      </c>
      <c r="F716">
        <v>6</v>
      </c>
      <c r="G716" t="str">
        <f t="shared" si="109"/>
        <v>260006</v>
      </c>
      <c r="H716">
        <v>26</v>
      </c>
      <c r="I716" t="s">
        <v>1317</v>
      </c>
      <c r="J716" t="s">
        <v>1318</v>
      </c>
      <c r="K716" t="s">
        <v>482</v>
      </c>
      <c r="M716" t="str">
        <f t="shared" si="110"/>
        <v>INSERT INTO s_tab_cols_m (table_col_id,table_id,col_name,col_desc,data_type) VALUES (260006,26,'effective_date','EFFECTIVE_DATE','D');</v>
      </c>
    </row>
    <row r="717" spans="3:13" x14ac:dyDescent="0.25">
      <c r="D717" t="str">
        <f t="shared" si="108"/>
        <v>public static final int C_SECURITY_VALUER__COL__COMM_ACCT_ID=    260007;</v>
      </c>
      <c r="E717" t="str">
        <f t="shared" si="107"/>
        <v>COMM_ACCT_ID</v>
      </c>
      <c r="F717">
        <v>7</v>
      </c>
      <c r="G717" t="str">
        <f t="shared" si="109"/>
        <v>260007</v>
      </c>
      <c r="H717">
        <v>26</v>
      </c>
      <c r="I717" t="s">
        <v>1319</v>
      </c>
      <c r="J717" t="s">
        <v>1320</v>
      </c>
      <c r="K717" t="s">
        <v>477</v>
      </c>
      <c r="M717" t="str">
        <f t="shared" si="110"/>
        <v>INSERT INTO s_tab_cols_m (table_col_id,table_id,col_name,col_desc,data_type) VALUES (260007,26,'comm_acct_id','COMM_ACCT_ID','N');</v>
      </c>
    </row>
    <row r="718" spans="3:13" x14ac:dyDescent="0.25">
      <c r="D718" t="str">
        <f t="shared" si="108"/>
        <v>public static final int C_SECURITY_VALUER__COL__ADDRESS1=    260008;</v>
      </c>
      <c r="E718" t="str">
        <f t="shared" si="107"/>
        <v>ADDRESS1</v>
      </c>
      <c r="F718">
        <v>8</v>
      </c>
      <c r="G718" t="str">
        <f t="shared" si="109"/>
        <v>260008</v>
      </c>
      <c r="H718">
        <v>26</v>
      </c>
      <c r="I718" t="s">
        <v>520</v>
      </c>
      <c r="J718" t="s">
        <v>521</v>
      </c>
      <c r="K718" t="s">
        <v>478</v>
      </c>
      <c r="M718" t="str">
        <f t="shared" si="110"/>
        <v>INSERT INTO s_tab_cols_m (table_col_id,table_id,col_name,col_desc,data_type) VALUES (260008,26,'address1','ADDRESS1','C');</v>
      </c>
    </row>
    <row r="719" spans="3:13" x14ac:dyDescent="0.25">
      <c r="D719" t="str">
        <f t="shared" si="108"/>
        <v>public static final int C_SECURITY_VALUER__COL__ADDRESS2=    260009;</v>
      </c>
      <c r="E719" t="str">
        <f t="shared" si="107"/>
        <v>ADDRESS2</v>
      </c>
      <c r="F719">
        <v>9</v>
      </c>
      <c r="G719" t="str">
        <f t="shared" si="109"/>
        <v>260009</v>
      </c>
      <c r="H719">
        <v>26</v>
      </c>
      <c r="I719" t="s">
        <v>522</v>
      </c>
      <c r="J719" t="s">
        <v>523</v>
      </c>
      <c r="K719" t="s">
        <v>478</v>
      </c>
      <c r="M719" t="str">
        <f t="shared" si="110"/>
        <v>INSERT INTO s_tab_cols_m (table_col_id,table_id,col_name,col_desc,data_type) VALUES (260009,26,'address2','ADDRESS2','C');</v>
      </c>
    </row>
    <row r="720" spans="3:13" x14ac:dyDescent="0.25">
      <c r="D720" t="str">
        <f t="shared" si="108"/>
        <v>public static final int C_SECURITY_VALUER__COL__ADDRESS3=    260010;</v>
      </c>
      <c r="E720" t="str">
        <f t="shared" si="107"/>
        <v>ADDRESS3</v>
      </c>
      <c r="F720">
        <v>10</v>
      </c>
      <c r="G720" t="str">
        <f t="shared" si="109"/>
        <v>260010</v>
      </c>
      <c r="H720">
        <v>26</v>
      </c>
      <c r="I720" t="s">
        <v>525</v>
      </c>
      <c r="J720" t="s">
        <v>526</v>
      </c>
      <c r="K720" t="s">
        <v>478</v>
      </c>
      <c r="M720" t="str">
        <f t="shared" si="110"/>
        <v>INSERT INTO s_tab_cols_m (table_col_id,table_id,col_name,col_desc,data_type) VALUES (260010,26,'address3','ADDRESS3','C');</v>
      </c>
    </row>
    <row r="721" spans="4:13" x14ac:dyDescent="0.25">
      <c r="D721" t="str">
        <f t="shared" si="108"/>
        <v>public static final int C_SECURITY_VALUER__COL__PIN_CODE=    260011;</v>
      </c>
      <c r="E721" t="str">
        <f t="shared" si="107"/>
        <v>PIN_CODE</v>
      </c>
      <c r="F721">
        <v>11</v>
      </c>
      <c r="G721" t="str">
        <f t="shared" si="109"/>
        <v>260011</v>
      </c>
      <c r="H721">
        <v>26</v>
      </c>
      <c r="I721" t="s">
        <v>527</v>
      </c>
      <c r="J721" t="s">
        <v>528</v>
      </c>
      <c r="K721" t="s">
        <v>477</v>
      </c>
      <c r="M721" t="str">
        <f t="shared" si="110"/>
        <v>INSERT INTO s_tab_cols_m (table_col_id,table_id,col_name,col_desc,data_type) VALUES (260011,26,'pin_code','PIN_CODE','N');</v>
      </c>
    </row>
    <row r="722" spans="4:13" x14ac:dyDescent="0.25">
      <c r="D722" t="str">
        <f t="shared" si="108"/>
        <v>public static final int C_SECURITY_VALUER__COL__CITY_ID=    260012;</v>
      </c>
      <c r="E722" t="str">
        <f t="shared" si="107"/>
        <v>CITY_ID</v>
      </c>
      <c r="F722">
        <v>12</v>
      </c>
      <c r="G722" t="str">
        <f t="shared" si="109"/>
        <v>260012</v>
      </c>
      <c r="H722">
        <v>26</v>
      </c>
      <c r="I722" t="s">
        <v>533</v>
      </c>
      <c r="J722" t="s">
        <v>534</v>
      </c>
      <c r="K722" t="s">
        <v>477</v>
      </c>
      <c r="M722" t="str">
        <f t="shared" si="110"/>
        <v>INSERT INTO s_tab_cols_m (table_col_id,table_id,col_name,col_desc,data_type) VALUES (260012,26,'city_id','CITY_ID','N');</v>
      </c>
    </row>
    <row r="723" spans="4:13" x14ac:dyDescent="0.25">
      <c r="D723" t="str">
        <f t="shared" si="108"/>
        <v>public static final int C_SECURITY_VALUER__COL__DISTRICT_ID=    260013;</v>
      </c>
      <c r="E723" t="str">
        <f t="shared" si="107"/>
        <v>DISTRICT_ID</v>
      </c>
      <c r="F723">
        <v>13</v>
      </c>
      <c r="G723" t="str">
        <f t="shared" si="109"/>
        <v>260013</v>
      </c>
      <c r="H723">
        <v>26</v>
      </c>
      <c r="I723" t="s">
        <v>535</v>
      </c>
      <c r="J723" t="s">
        <v>536</v>
      </c>
      <c r="K723" t="s">
        <v>477</v>
      </c>
      <c r="M723" t="str">
        <f t="shared" si="110"/>
        <v>INSERT INTO s_tab_cols_m (table_col_id,table_id,col_name,col_desc,data_type) VALUES (260013,26,'district_id','DISTRICT_ID','N');</v>
      </c>
    </row>
    <row r="724" spans="4:13" x14ac:dyDescent="0.25">
      <c r="D724" t="str">
        <f t="shared" si="108"/>
        <v>public static final int C_SECURITY_VALUER__COL__STATE_ID=    260014;</v>
      </c>
      <c r="E724" t="str">
        <f t="shared" si="107"/>
        <v>STATE_ID</v>
      </c>
      <c r="F724">
        <v>14</v>
      </c>
      <c r="G724" t="str">
        <f t="shared" si="109"/>
        <v>260014</v>
      </c>
      <c r="H724">
        <v>26</v>
      </c>
      <c r="I724" t="s">
        <v>537</v>
      </c>
      <c r="J724" t="s">
        <v>538</v>
      </c>
      <c r="K724" t="s">
        <v>477</v>
      </c>
      <c r="M724" t="str">
        <f t="shared" si="110"/>
        <v>INSERT INTO s_tab_cols_m (table_col_id,table_id,col_name,col_desc,data_type) VALUES (260014,26,'state_id','STATE_ID','N');</v>
      </c>
    </row>
    <row r="725" spans="4:13" x14ac:dyDescent="0.25">
      <c r="D725" t="str">
        <f t="shared" si="108"/>
        <v>public static final int C_SECURITY_VALUER__COL__EMAIL_ID=    260015;</v>
      </c>
      <c r="E725" t="str">
        <f t="shared" si="107"/>
        <v>EMAIL_ID</v>
      </c>
      <c r="F725">
        <v>15</v>
      </c>
      <c r="G725" t="str">
        <f t="shared" si="109"/>
        <v>260015</v>
      </c>
      <c r="H725">
        <v>26</v>
      </c>
      <c r="I725" t="s">
        <v>1059</v>
      </c>
      <c r="J725" t="s">
        <v>1060</v>
      </c>
      <c r="K725" t="s">
        <v>478</v>
      </c>
      <c r="M725" t="str">
        <f t="shared" si="110"/>
        <v>INSERT INTO s_tab_cols_m (table_col_id,table_id,col_name,col_desc,data_type) VALUES (260015,26,'email_id','EMAIL_ID','C');</v>
      </c>
    </row>
    <row r="726" spans="4:13" x14ac:dyDescent="0.25">
      <c r="D726" t="str">
        <f t="shared" si="108"/>
        <v>public static final int C_SECURITY_VALUER__COL__MOBILE_NO=    260016;</v>
      </c>
      <c r="E726" t="str">
        <f t="shared" si="107"/>
        <v>MOBILE_NO</v>
      </c>
      <c r="F726">
        <v>16</v>
      </c>
      <c r="G726" t="str">
        <f t="shared" si="109"/>
        <v>260016</v>
      </c>
      <c r="H726">
        <v>26</v>
      </c>
      <c r="I726" t="s">
        <v>541</v>
      </c>
      <c r="J726" t="s">
        <v>542</v>
      </c>
      <c r="K726" t="s">
        <v>477</v>
      </c>
      <c r="M726" t="str">
        <f t="shared" si="110"/>
        <v>INSERT INTO s_tab_cols_m (table_col_id,table_id,col_name,col_desc,data_type) VALUES (260016,26,'mobile_no','MOBILE_NO','N');</v>
      </c>
    </row>
    <row r="727" spans="4:13" x14ac:dyDescent="0.25">
      <c r="D727" t="str">
        <f t="shared" si="108"/>
        <v>public static final int C_SECURITY_VALUER__COL__PHONE_NO=    260017;</v>
      </c>
      <c r="E727" t="str">
        <f t="shared" si="107"/>
        <v>PHONE_NO</v>
      </c>
      <c r="F727">
        <v>17</v>
      </c>
      <c r="G727" t="str">
        <f t="shared" si="109"/>
        <v>260017</v>
      </c>
      <c r="H727">
        <v>26</v>
      </c>
      <c r="I727" t="s">
        <v>539</v>
      </c>
      <c r="J727" t="s">
        <v>540</v>
      </c>
      <c r="K727" t="s">
        <v>477</v>
      </c>
      <c r="M727" t="str">
        <f t="shared" si="110"/>
        <v>INSERT INTO s_tab_cols_m (table_col_id,table_id,col_name,col_desc,data_type) VALUES (260017,26,'phone_no','PHONE_NO','N');</v>
      </c>
    </row>
    <row r="728" spans="4:13" x14ac:dyDescent="0.25">
      <c r="D728" t="str">
        <f t="shared" si="108"/>
        <v>public static final int C_SECURITY_VALUER__COL__SV_STATUS=    260018;</v>
      </c>
      <c r="E728" t="str">
        <f t="shared" si="107"/>
        <v>SV_STATUS</v>
      </c>
      <c r="F728">
        <v>18</v>
      </c>
      <c r="G728" t="str">
        <f t="shared" si="109"/>
        <v>260018</v>
      </c>
      <c r="H728">
        <v>26</v>
      </c>
      <c r="I728" t="s">
        <v>1321</v>
      </c>
      <c r="J728" t="s">
        <v>1322</v>
      </c>
      <c r="K728" t="s">
        <v>478</v>
      </c>
      <c r="M728" t="str">
        <f t="shared" si="110"/>
        <v>INSERT INTO s_tab_cols_m (table_col_id,table_id,col_name,col_desc,data_type) VALUES (260018,26,'sv_status','SV_STATUS','C');</v>
      </c>
    </row>
    <row r="729" spans="4:13" x14ac:dyDescent="0.25">
      <c r="D729" t="str">
        <f t="shared" si="108"/>
        <v>public static final int C_SECURITY_VALUER__COL__CR_BY=    260019;</v>
      </c>
      <c r="E729" t="str">
        <f t="shared" si="107"/>
        <v>CR_BY</v>
      </c>
      <c r="F729">
        <v>19</v>
      </c>
      <c r="G729" t="str">
        <f t="shared" si="109"/>
        <v>260019</v>
      </c>
      <c r="H729">
        <v>26</v>
      </c>
      <c r="I729" t="s">
        <v>547</v>
      </c>
      <c r="J729" t="s">
        <v>548</v>
      </c>
      <c r="K729" t="s">
        <v>477</v>
      </c>
      <c r="M729" t="str">
        <f t="shared" si="110"/>
        <v>INSERT INTO s_tab_cols_m (table_col_id,table_id,col_name,col_desc,data_type) VALUES (260019,26,'cr_by','CR_BY','N');</v>
      </c>
    </row>
    <row r="730" spans="4:13" x14ac:dyDescent="0.25">
      <c r="D730" t="str">
        <f t="shared" si="108"/>
        <v>public static final int C_SECURITY_VALUER__COL__CR_DT=    260020;</v>
      </c>
      <c r="E730" t="str">
        <f t="shared" si="107"/>
        <v>CR_DT</v>
      </c>
      <c r="F730">
        <v>20</v>
      </c>
      <c r="G730" t="str">
        <f t="shared" si="109"/>
        <v>260020</v>
      </c>
      <c r="H730">
        <v>26</v>
      </c>
      <c r="I730" t="s">
        <v>549</v>
      </c>
      <c r="J730" t="s">
        <v>550</v>
      </c>
      <c r="K730" t="s">
        <v>489</v>
      </c>
      <c r="M730" t="str">
        <f t="shared" si="110"/>
        <v>INSERT INTO s_tab_cols_m (table_col_id,table_id,col_name,col_desc,data_type) VALUES (260020,26,'cr_dt','CR_DT','T');</v>
      </c>
    </row>
    <row r="731" spans="4:13" x14ac:dyDescent="0.25">
      <c r="D731" t="str">
        <f t="shared" si="108"/>
        <v>public static final int C_SECURITY_VALUER__COL__UPD_BY=    260021;</v>
      </c>
      <c r="E731" t="str">
        <f t="shared" si="107"/>
        <v>UPD_BY</v>
      </c>
      <c r="F731">
        <v>21</v>
      </c>
      <c r="G731" t="str">
        <f t="shared" si="109"/>
        <v>260021</v>
      </c>
      <c r="H731">
        <v>26</v>
      </c>
      <c r="I731" t="s">
        <v>551</v>
      </c>
      <c r="J731" t="s">
        <v>552</v>
      </c>
      <c r="K731" t="s">
        <v>477</v>
      </c>
      <c r="M731" t="str">
        <f t="shared" si="110"/>
        <v>INSERT INTO s_tab_cols_m (table_col_id,table_id,col_name,col_desc,data_type) VALUES (260021,26,'upd_by','UPD_BY','N');</v>
      </c>
    </row>
    <row r="732" spans="4:13" x14ac:dyDescent="0.25">
      <c r="D732" t="str">
        <f t="shared" si="108"/>
        <v>public static final int C_SECURITY_VALUER__COL__UPD_DT=    260022;</v>
      </c>
      <c r="E732" t="str">
        <f t="shared" si="107"/>
        <v>UPD_DT</v>
      </c>
      <c r="F732">
        <v>22</v>
      </c>
      <c r="G732" t="str">
        <f t="shared" si="109"/>
        <v>260022</v>
      </c>
      <c r="H732">
        <v>26</v>
      </c>
      <c r="I732" t="s">
        <v>553</v>
      </c>
      <c r="J732" t="s">
        <v>554</v>
      </c>
      <c r="K732" t="s">
        <v>489</v>
      </c>
      <c r="M732" t="str">
        <f t="shared" si="110"/>
        <v>INSERT INTO s_tab_cols_m (table_col_id,table_id,col_name,col_desc,data_type) VALUES (260022,26,'upd_dt','UPD_DT','T');</v>
      </c>
    </row>
    <row r="733" spans="4:13" x14ac:dyDescent="0.25">
      <c r="D733" t="str">
        <f t="shared" si="108"/>
        <v>public static final int C_SECURITY_VALUER__COL__AUTH_BY=    260023;</v>
      </c>
      <c r="E733" t="str">
        <f t="shared" si="107"/>
        <v>AUTH_BY</v>
      </c>
      <c r="F733">
        <v>23</v>
      </c>
      <c r="G733" t="str">
        <f t="shared" si="109"/>
        <v>260023</v>
      </c>
      <c r="H733">
        <v>26</v>
      </c>
      <c r="I733" t="s">
        <v>555</v>
      </c>
      <c r="J733" t="s">
        <v>556</v>
      </c>
      <c r="K733" t="s">
        <v>477</v>
      </c>
      <c r="M733" t="str">
        <f t="shared" si="110"/>
        <v>INSERT INTO s_tab_cols_m (table_col_id,table_id,col_name,col_desc,data_type) VALUES (260023,26,'auth_by','AUTH_BY','N');</v>
      </c>
    </row>
    <row r="734" spans="4:13" x14ac:dyDescent="0.25">
      <c r="D734" t="str">
        <f t="shared" si="108"/>
        <v>public static final int C_SECURITY_VALUER__COL__AUTH_DT=    260024;</v>
      </c>
      <c r="E734" t="str">
        <f t="shared" si="107"/>
        <v>AUTH_DT</v>
      </c>
      <c r="F734">
        <v>24</v>
      </c>
      <c r="G734" t="str">
        <f t="shared" si="109"/>
        <v>260024</v>
      </c>
      <c r="H734">
        <v>26</v>
      </c>
      <c r="I734" t="s">
        <v>557</v>
      </c>
      <c r="J734" t="s">
        <v>558</v>
      </c>
      <c r="K734" t="s">
        <v>489</v>
      </c>
      <c r="M734" t="str">
        <f t="shared" si="110"/>
        <v>INSERT INTO s_tab_cols_m (table_col_id,table_id,col_name,col_desc,data_type) VALUES (260024,26,'auth_dt','AUTH_DT','T');</v>
      </c>
    </row>
    <row r="735" spans="4:13" x14ac:dyDescent="0.25">
      <c r="D735" t="str">
        <f t="shared" si="108"/>
        <v>public static final int C_SECURITY_VALUER__COL__CN_ID=    260025;</v>
      </c>
      <c r="E735" t="str">
        <f t="shared" si="107"/>
        <v>CN_ID</v>
      </c>
      <c r="F735">
        <v>25</v>
      </c>
      <c r="G735" t="str">
        <f t="shared" si="109"/>
        <v>260025</v>
      </c>
      <c r="H735">
        <v>26</v>
      </c>
      <c r="I735" t="s">
        <v>559</v>
      </c>
      <c r="J735" t="s">
        <v>560</v>
      </c>
      <c r="K735" t="s">
        <v>477</v>
      </c>
      <c r="M735" t="str">
        <f t="shared" si="110"/>
        <v>INSERT INTO s_tab_cols_m (table_col_id,table_id,col_name,col_desc,data_type) VALUES (260025,26,'cn_id','CN_ID','N');</v>
      </c>
    </row>
    <row r="736" spans="4:13" x14ac:dyDescent="0.25">
      <c r="E736" t="str">
        <f t="shared" si="107"/>
        <v/>
      </c>
    </row>
    <row r="737" spans="3:13" x14ac:dyDescent="0.25">
      <c r="E737" t="str">
        <f t="shared" si="107"/>
        <v/>
      </c>
    </row>
    <row r="738" spans="3:13" x14ac:dyDescent="0.25">
      <c r="C738" s="18" t="s">
        <v>199</v>
      </c>
      <c r="D738" t="str">
        <f t="shared" ref="D738:D768" si="111">CONCATENATE("public static final int C_ACCOUNT_LOAN_SURETY__COL__",E738,"=    ",G738,";")</f>
        <v>public static final int C_ACCOUNT_LOAN_SURETY__COL__ACCT_LOAN_SURETY_ID=    270001;</v>
      </c>
      <c r="E738" t="str">
        <f t="shared" si="107"/>
        <v>ACCT_LOAN_SURETY_ID</v>
      </c>
      <c r="F738">
        <v>1</v>
      </c>
      <c r="G738" t="str">
        <f t="shared" ref="G738:G768" si="112">CONCATENATE(H738,REPT("0",4-LEN(F738)),F738)</f>
        <v>270001</v>
      </c>
      <c r="H738">
        <v>27</v>
      </c>
      <c r="I738" t="s">
        <v>1323</v>
      </c>
      <c r="J738" t="s">
        <v>1324</v>
      </c>
      <c r="K738" t="s">
        <v>477</v>
      </c>
      <c r="M738" t="str">
        <f t="shared" ref="M738:M768" si="113">CONCATENATE("INSERT INTO s_tab_cols_m (table_col_id,table_id,col_name,col_desc,data_type) VALUES (",G738&amp;","&amp;H738&amp;",'"&amp;I738&amp;"','"&amp;J738&amp;"','"&amp;K738&amp;"');")</f>
        <v>INSERT INTO s_tab_cols_m (table_col_id,table_id,col_name,col_desc,data_type) VALUES (270001,27,'acct_loan_surety_id','ACCT_LOAN_SURETY_ID','N');</v>
      </c>
    </row>
    <row r="739" spans="3:13" x14ac:dyDescent="0.25">
      <c r="D739" t="str">
        <f t="shared" si="111"/>
        <v>public static final int C_ACCOUNT_LOAN_SURETY__COL__ACCT_ID=    270002;</v>
      </c>
      <c r="E739" t="str">
        <f t="shared" si="107"/>
        <v>ACCT_ID</v>
      </c>
      <c r="F739">
        <v>2</v>
      </c>
      <c r="G739" t="str">
        <f t="shared" si="112"/>
        <v>270002</v>
      </c>
      <c r="H739">
        <v>27</v>
      </c>
      <c r="I739" t="s">
        <v>781</v>
      </c>
      <c r="J739" t="s">
        <v>782</v>
      </c>
      <c r="K739" t="s">
        <v>477</v>
      </c>
      <c r="M739" t="str">
        <f t="shared" si="113"/>
        <v>INSERT INTO s_tab_cols_m (table_col_id,table_id,col_name,col_desc,data_type) VALUES (270002,27,'acct_id','ACCT_ID','N');</v>
      </c>
    </row>
    <row r="740" spans="3:13" x14ac:dyDescent="0.25">
      <c r="D740" t="str">
        <f t="shared" si="111"/>
        <v>public static final int C_ACCOUNT_LOAN_SURETY__COL__SURETY_CUST_ID=    270003;</v>
      </c>
      <c r="E740" t="str">
        <f t="shared" si="107"/>
        <v>SURETY_CUST_ID</v>
      </c>
      <c r="F740">
        <v>3</v>
      </c>
      <c r="G740" t="str">
        <f t="shared" si="112"/>
        <v>270003</v>
      </c>
      <c r="H740">
        <v>27</v>
      </c>
      <c r="I740" t="s">
        <v>1325</v>
      </c>
      <c r="J740" t="s">
        <v>1326</v>
      </c>
      <c r="K740" t="s">
        <v>477</v>
      </c>
      <c r="M740" t="str">
        <f t="shared" si="113"/>
        <v>INSERT INTO s_tab_cols_m (table_col_id,table_id,col_name,col_desc,data_type) VALUES (270003,27,'surety_cust_id','SURETY_CUST_ID','N');</v>
      </c>
    </row>
    <row r="741" spans="3:13" x14ac:dyDescent="0.25">
      <c r="D741" t="str">
        <f t="shared" si="111"/>
        <v>public static final int C_ACCOUNT_LOAN_SURETY__COL__SURETIES_WORTH=    270004;</v>
      </c>
      <c r="E741" t="str">
        <f t="shared" ref="E741:E772" si="114">UPPER(I741)</f>
        <v>SURETIES_WORTH</v>
      </c>
      <c r="F741">
        <v>4</v>
      </c>
      <c r="G741" t="str">
        <f t="shared" si="112"/>
        <v>270004</v>
      </c>
      <c r="H741">
        <v>27</v>
      </c>
      <c r="I741" t="s">
        <v>1327</v>
      </c>
      <c r="J741" t="s">
        <v>1328</v>
      </c>
      <c r="K741" t="s">
        <v>477</v>
      </c>
      <c r="M741" t="str">
        <f t="shared" si="113"/>
        <v>INSERT INTO s_tab_cols_m (table_col_id,table_id,col_name,col_desc,data_type) VALUES (270004,27,'sureties_worth','SURETIES_WORTH','N');</v>
      </c>
    </row>
    <row r="742" spans="3:13" x14ac:dyDescent="0.25">
      <c r="D742" t="str">
        <f t="shared" si="111"/>
        <v>public static final int C_ACCOUNT_LOAN_SURETY__COL__SURETY_DATE=    270005;</v>
      </c>
      <c r="E742" t="str">
        <f t="shared" si="114"/>
        <v>SURETY_DATE</v>
      </c>
      <c r="F742">
        <v>5</v>
      </c>
      <c r="G742" t="str">
        <f t="shared" si="112"/>
        <v>270005</v>
      </c>
      <c r="H742">
        <v>27</v>
      </c>
      <c r="I742" t="s">
        <v>1329</v>
      </c>
      <c r="J742" t="s">
        <v>1330</v>
      </c>
      <c r="K742" t="s">
        <v>482</v>
      </c>
      <c r="M742" t="str">
        <f t="shared" si="113"/>
        <v>INSERT INTO s_tab_cols_m (table_col_id,table_id,col_name,col_desc,data_type) VALUES (270005,27,'surety_date','SURETY_DATE','D');</v>
      </c>
    </row>
    <row r="743" spans="3:13" x14ac:dyDescent="0.25">
      <c r="D743" t="str">
        <f t="shared" si="111"/>
        <v>public static final int C_ACCOUNT_LOAN_SURETY__COL__PROFESSION_TYPE_ID=    270006;</v>
      </c>
      <c r="E743" t="str">
        <f t="shared" si="114"/>
        <v>PROFESSION_TYPE_ID</v>
      </c>
      <c r="F743">
        <v>6</v>
      </c>
      <c r="G743" t="str">
        <f t="shared" si="112"/>
        <v>270006</v>
      </c>
      <c r="H743">
        <v>27</v>
      </c>
      <c r="I743" t="s">
        <v>1331</v>
      </c>
      <c r="J743" t="s">
        <v>1332</v>
      </c>
      <c r="K743" t="s">
        <v>477</v>
      </c>
      <c r="M743" t="str">
        <f t="shared" si="113"/>
        <v>INSERT INTO s_tab_cols_m (table_col_id,table_id,col_name,col_desc,data_type) VALUES (270006,27,'profession_type_id','PROFESSION_TYPE_ID','N');</v>
      </c>
    </row>
    <row r="744" spans="3:13" x14ac:dyDescent="0.25">
      <c r="D744" t="str">
        <f t="shared" si="111"/>
        <v>public static final int C_ACCOUNT_LOAN_SURETY__COL__EMPLOYEE_NO=    270007;</v>
      </c>
      <c r="E744" t="str">
        <f t="shared" si="114"/>
        <v>EMPLOYEE_NO</v>
      </c>
      <c r="F744">
        <v>7</v>
      </c>
      <c r="G744" t="str">
        <f t="shared" si="112"/>
        <v>270007</v>
      </c>
      <c r="H744">
        <v>27</v>
      </c>
      <c r="I744" t="s">
        <v>1333</v>
      </c>
      <c r="J744" t="s">
        <v>1334</v>
      </c>
      <c r="K744" t="s">
        <v>478</v>
      </c>
      <c r="M744" t="str">
        <f t="shared" si="113"/>
        <v>INSERT INTO s_tab_cols_m (table_col_id,table_id,col_name,col_desc,data_type) VALUES (270007,27,'employee_no','EMPLOYEE_NO','C');</v>
      </c>
    </row>
    <row r="745" spans="3:13" x14ac:dyDescent="0.25">
      <c r="D745" t="str">
        <f t="shared" si="111"/>
        <v>public static final int C_ACCOUNT_LOAN_SURETY__COL__COMPANY_NAME=    270008;</v>
      </c>
      <c r="E745" t="str">
        <f t="shared" si="114"/>
        <v>COMPANY_NAME</v>
      </c>
      <c r="F745">
        <v>8</v>
      </c>
      <c r="G745" t="str">
        <f t="shared" si="112"/>
        <v>270008</v>
      </c>
      <c r="H745">
        <v>27</v>
      </c>
      <c r="I745" t="s">
        <v>1335</v>
      </c>
      <c r="J745" t="s">
        <v>1336</v>
      </c>
      <c r="K745" t="s">
        <v>478</v>
      </c>
      <c r="M745" t="str">
        <f t="shared" si="113"/>
        <v>INSERT INTO s_tab_cols_m (table_col_id,table_id,col_name,col_desc,data_type) VALUES (270008,27,'company_name','COMPANY_NAME','C');</v>
      </c>
    </row>
    <row r="746" spans="3:13" x14ac:dyDescent="0.25">
      <c r="D746" t="str">
        <f t="shared" si="111"/>
        <v>public static final int C_ACCOUNT_LOAN_SURETY__COL__DESIGNATION_TYPE_ID=    270009;</v>
      </c>
      <c r="E746" t="str">
        <f t="shared" si="114"/>
        <v>DESIGNATION_TYPE_ID</v>
      </c>
      <c r="F746">
        <v>9</v>
      </c>
      <c r="G746" t="str">
        <f t="shared" si="112"/>
        <v>270009</v>
      </c>
      <c r="H746">
        <v>27</v>
      </c>
      <c r="I746" t="s">
        <v>1337</v>
      </c>
      <c r="J746" t="s">
        <v>1338</v>
      </c>
      <c r="K746" t="s">
        <v>477</v>
      </c>
      <c r="M746" t="str">
        <f t="shared" si="113"/>
        <v>INSERT INTO s_tab_cols_m (table_col_id,table_id,col_name,col_desc,data_type) VALUES (270009,27,'designation_type_id','DESIGNATION_TYPE_ID','N');</v>
      </c>
    </row>
    <row r="747" spans="3:13" x14ac:dyDescent="0.25">
      <c r="D747" t="str">
        <f t="shared" si="111"/>
        <v>public static final int C_ACCOUNT_LOAN_SURETY__COL__COMPANY_ADDLINE1=    270010;</v>
      </c>
      <c r="E747" t="str">
        <f t="shared" si="114"/>
        <v>COMPANY_ADDLINE1</v>
      </c>
      <c r="F747">
        <v>10</v>
      </c>
      <c r="G747" t="str">
        <f t="shared" si="112"/>
        <v>270010</v>
      </c>
      <c r="H747">
        <v>27</v>
      </c>
      <c r="I747" t="s">
        <v>1339</v>
      </c>
      <c r="J747" t="s">
        <v>1340</v>
      </c>
      <c r="K747" t="s">
        <v>478</v>
      </c>
      <c r="M747" t="str">
        <f t="shared" si="113"/>
        <v>INSERT INTO s_tab_cols_m (table_col_id,table_id,col_name,col_desc,data_type) VALUES (270010,27,'company_addline1','COMPANY_ADDLINE1','C');</v>
      </c>
    </row>
    <row r="748" spans="3:13" x14ac:dyDescent="0.25">
      <c r="D748" t="str">
        <f t="shared" si="111"/>
        <v>public static final int C_ACCOUNT_LOAN_SURETY__COL__COMPANY_ADDLINE2=    270011;</v>
      </c>
      <c r="E748" t="str">
        <f t="shared" si="114"/>
        <v>COMPANY_ADDLINE2</v>
      </c>
      <c r="F748">
        <v>11</v>
      </c>
      <c r="G748" t="str">
        <f t="shared" si="112"/>
        <v>270011</v>
      </c>
      <c r="H748">
        <v>27</v>
      </c>
      <c r="I748" t="s">
        <v>1341</v>
      </c>
      <c r="J748" t="s">
        <v>1342</v>
      </c>
      <c r="K748" t="s">
        <v>478</v>
      </c>
      <c r="M748" t="str">
        <f t="shared" si="113"/>
        <v>INSERT INTO s_tab_cols_m (table_col_id,table_id,col_name,col_desc,data_type) VALUES (270011,27,'company_addline2','COMPANY_ADDLINE2','C');</v>
      </c>
    </row>
    <row r="749" spans="3:13" x14ac:dyDescent="0.25">
      <c r="D749" t="str">
        <f t="shared" si="111"/>
        <v>public static final int C_ACCOUNT_LOAN_SURETY__COL__COMPANY_ADDLINE3=    270012;</v>
      </c>
      <c r="E749" t="str">
        <f t="shared" si="114"/>
        <v>COMPANY_ADDLINE3</v>
      </c>
      <c r="F749">
        <v>12</v>
      </c>
      <c r="G749" t="str">
        <f t="shared" si="112"/>
        <v>270012</v>
      </c>
      <c r="H749">
        <v>27</v>
      </c>
      <c r="I749" t="s">
        <v>1343</v>
      </c>
      <c r="J749" t="s">
        <v>1344</v>
      </c>
      <c r="K749" t="s">
        <v>478</v>
      </c>
      <c r="M749" t="str">
        <f t="shared" si="113"/>
        <v>INSERT INTO s_tab_cols_m (table_col_id,table_id,col_name,col_desc,data_type) VALUES (270012,27,'company_addline3','COMPANY_ADDLINE3','C');</v>
      </c>
    </row>
    <row r="750" spans="3:13" x14ac:dyDescent="0.25">
      <c r="D750" t="str">
        <f t="shared" si="111"/>
        <v>public static final int C_ACCOUNT_LOAN_SURETY__COL__COMPANY_AREA_ID=    270013;</v>
      </c>
      <c r="E750" t="str">
        <f t="shared" si="114"/>
        <v>COMPANY_AREA_ID</v>
      </c>
      <c r="F750">
        <v>13</v>
      </c>
      <c r="G750" t="str">
        <f t="shared" si="112"/>
        <v>270013</v>
      </c>
      <c r="H750">
        <v>27</v>
      </c>
      <c r="I750" t="s">
        <v>1345</v>
      </c>
      <c r="J750" t="s">
        <v>1346</v>
      </c>
      <c r="K750" t="s">
        <v>477</v>
      </c>
      <c r="M750" t="str">
        <f t="shared" si="113"/>
        <v>INSERT INTO s_tab_cols_m (table_col_id,table_id,col_name,col_desc,data_type) VALUES (270013,27,'company_area_id','COMPANY_AREA_ID','N');</v>
      </c>
    </row>
    <row r="751" spans="3:13" x14ac:dyDescent="0.25">
      <c r="D751" t="str">
        <f t="shared" si="111"/>
        <v>public static final int C_ACCOUNT_LOAN_SURETY__COL__COMPANY_CITY_ID=    270014;</v>
      </c>
      <c r="E751" t="str">
        <f t="shared" si="114"/>
        <v>COMPANY_CITY_ID</v>
      </c>
      <c r="F751">
        <v>14</v>
      </c>
      <c r="G751" t="str">
        <f t="shared" si="112"/>
        <v>270014</v>
      </c>
      <c r="H751">
        <v>27</v>
      </c>
      <c r="I751" t="s">
        <v>1347</v>
      </c>
      <c r="J751" t="s">
        <v>1348</v>
      </c>
      <c r="K751" t="s">
        <v>477</v>
      </c>
      <c r="M751" t="str">
        <f t="shared" si="113"/>
        <v>INSERT INTO s_tab_cols_m (table_col_id,table_id,col_name,col_desc,data_type) VALUES (270014,27,'company_city_id','COMPANY_CITY_ID','N');</v>
      </c>
    </row>
    <row r="752" spans="3:13" x14ac:dyDescent="0.25">
      <c r="D752" t="str">
        <f t="shared" si="111"/>
        <v>public static final int C_ACCOUNT_LOAN_SURETY__COL__COMPANY_DISTRICT_ID=    270015;</v>
      </c>
      <c r="E752" t="str">
        <f t="shared" si="114"/>
        <v>COMPANY_DISTRICT_ID</v>
      </c>
      <c r="F752">
        <v>15</v>
      </c>
      <c r="G752" t="str">
        <f t="shared" si="112"/>
        <v>270015</v>
      </c>
      <c r="H752">
        <v>27</v>
      </c>
      <c r="I752" t="s">
        <v>1349</v>
      </c>
      <c r="J752" t="s">
        <v>1350</v>
      </c>
      <c r="K752" t="s">
        <v>477</v>
      </c>
      <c r="M752" t="str">
        <f t="shared" si="113"/>
        <v>INSERT INTO s_tab_cols_m (table_col_id,table_id,col_name,col_desc,data_type) VALUES (270015,27,'company_district_id','COMPANY_DISTRICT_ID','N');</v>
      </c>
    </row>
    <row r="753" spans="4:13" x14ac:dyDescent="0.25">
      <c r="D753" t="str">
        <f t="shared" si="111"/>
        <v>public static final int C_ACCOUNT_LOAN_SURETY__COL__COMPANY_STATE_ID=    270016;</v>
      </c>
      <c r="E753" t="str">
        <f t="shared" si="114"/>
        <v>COMPANY_STATE_ID</v>
      </c>
      <c r="F753">
        <v>16</v>
      </c>
      <c r="G753" t="str">
        <f t="shared" si="112"/>
        <v>270016</v>
      </c>
      <c r="H753">
        <v>27</v>
      </c>
      <c r="I753" t="s">
        <v>1351</v>
      </c>
      <c r="J753" t="s">
        <v>1352</v>
      </c>
      <c r="K753" t="s">
        <v>477</v>
      </c>
      <c r="M753" t="str">
        <f t="shared" si="113"/>
        <v>INSERT INTO s_tab_cols_m (table_col_id,table_id,col_name,col_desc,data_type) VALUES (270016,27,'company_state_id','COMPANY_STATE_ID','N');</v>
      </c>
    </row>
    <row r="754" spans="4:13" x14ac:dyDescent="0.25">
      <c r="D754" t="str">
        <f t="shared" si="111"/>
        <v>public static final int C_ACCOUNT_LOAN_SURETY__COL__COMPANY_PINCODE=    270017;</v>
      </c>
      <c r="E754" t="str">
        <f t="shared" si="114"/>
        <v>COMPANY_PINCODE</v>
      </c>
      <c r="F754">
        <v>17</v>
      </c>
      <c r="G754" t="str">
        <f t="shared" si="112"/>
        <v>270017</v>
      </c>
      <c r="H754">
        <v>27</v>
      </c>
      <c r="I754" t="s">
        <v>1353</v>
      </c>
      <c r="J754" t="s">
        <v>1354</v>
      </c>
      <c r="K754" t="s">
        <v>477</v>
      </c>
      <c r="M754" t="str">
        <f t="shared" si="113"/>
        <v>INSERT INTO s_tab_cols_m (table_col_id,table_id,col_name,col_desc,data_type) VALUES (270017,27,'company_pincode','COMPANY_PINCODE','N');</v>
      </c>
    </row>
    <row r="755" spans="4:13" x14ac:dyDescent="0.25">
      <c r="D755" t="str">
        <f t="shared" si="111"/>
        <v>public static final int C_ACCOUNT_LOAN_SURETY__COL__COMPANY_TELNO=    270018;</v>
      </c>
      <c r="E755" t="str">
        <f t="shared" si="114"/>
        <v>COMPANY_TELNO</v>
      </c>
      <c r="F755">
        <v>18</v>
      </c>
      <c r="G755" t="str">
        <f t="shared" si="112"/>
        <v>270018</v>
      </c>
      <c r="H755">
        <v>27</v>
      </c>
      <c r="I755" t="s">
        <v>1355</v>
      </c>
      <c r="J755" t="s">
        <v>1356</v>
      </c>
      <c r="K755" t="s">
        <v>478</v>
      </c>
      <c r="M755" t="str">
        <f t="shared" si="113"/>
        <v>INSERT INTO s_tab_cols_m (table_col_id,table_id,col_name,col_desc,data_type) VALUES (270018,27,'company_telno','COMPANY_TELNO','C');</v>
      </c>
    </row>
    <row r="756" spans="4:13" x14ac:dyDescent="0.25">
      <c r="D756" t="str">
        <f t="shared" si="111"/>
        <v>public static final int C_ACCOUNT_LOAN_SURETY__COL__NET_INCOME=    270019;</v>
      </c>
      <c r="E756" t="str">
        <f t="shared" si="114"/>
        <v>NET_INCOME</v>
      </c>
      <c r="F756">
        <v>19</v>
      </c>
      <c r="G756" t="str">
        <f t="shared" si="112"/>
        <v>270019</v>
      </c>
      <c r="H756">
        <v>27</v>
      </c>
      <c r="I756" t="s">
        <v>1357</v>
      </c>
      <c r="J756" t="s">
        <v>1358</v>
      </c>
      <c r="K756" t="s">
        <v>477</v>
      </c>
      <c r="M756" t="str">
        <f t="shared" si="113"/>
        <v>INSERT INTO s_tab_cols_m (table_col_id,table_id,col_name,col_desc,data_type) VALUES (270019,27,'net_income','NET_INCOME','N');</v>
      </c>
    </row>
    <row r="757" spans="4:13" x14ac:dyDescent="0.25">
      <c r="D757" t="str">
        <f t="shared" si="111"/>
        <v>public static final int C_ACCOUNT_LOAN_SURETY__COL__GROSS_INCOME=    270020;</v>
      </c>
      <c r="E757" t="str">
        <f t="shared" si="114"/>
        <v>GROSS_INCOME</v>
      </c>
      <c r="F757">
        <v>20</v>
      </c>
      <c r="G757" t="str">
        <f t="shared" si="112"/>
        <v>270020</v>
      </c>
      <c r="H757">
        <v>27</v>
      </c>
      <c r="I757" t="s">
        <v>1359</v>
      </c>
      <c r="J757" t="s">
        <v>1360</v>
      </c>
      <c r="K757" t="s">
        <v>477</v>
      </c>
      <c r="M757" t="str">
        <f t="shared" si="113"/>
        <v>INSERT INTO s_tab_cols_m (table_col_id,table_id,col_name,col_desc,data_type) VALUES (270020,27,'gross_income','GROSS_INCOME','N');</v>
      </c>
    </row>
    <row r="758" spans="4:13" x14ac:dyDescent="0.25">
      <c r="D758" t="str">
        <f t="shared" si="111"/>
        <v>public static final int C_ACCOUNT_LOAN_SURETY__COL__OTHER_ASSETS=    270021;</v>
      </c>
      <c r="E758" t="str">
        <f t="shared" si="114"/>
        <v>OTHER_ASSETS</v>
      </c>
      <c r="F758">
        <v>21</v>
      </c>
      <c r="G758" t="str">
        <f t="shared" si="112"/>
        <v>270021</v>
      </c>
      <c r="H758">
        <v>27</v>
      </c>
      <c r="I758" t="s">
        <v>1361</v>
      </c>
      <c r="J758" t="s">
        <v>1362</v>
      </c>
      <c r="K758" t="s">
        <v>477</v>
      </c>
      <c r="M758" t="str">
        <f t="shared" si="113"/>
        <v>INSERT INTO s_tab_cols_m (table_col_id,table_id,col_name,col_desc,data_type) VALUES (270021,27,'other_assets','OTHER_ASSETS','N');</v>
      </c>
    </row>
    <row r="759" spans="4:13" x14ac:dyDescent="0.25">
      <c r="D759" t="str">
        <f t="shared" si="111"/>
        <v>public static final int C_ACCOUNT_LOAN_SURETY__COL__OTHER_LIABILITIES=    270022;</v>
      </c>
      <c r="E759" t="str">
        <f t="shared" si="114"/>
        <v>OTHER_LIABILITIES</v>
      </c>
      <c r="F759">
        <v>22</v>
      </c>
      <c r="G759" t="str">
        <f t="shared" si="112"/>
        <v>270022</v>
      </c>
      <c r="H759">
        <v>27</v>
      </c>
      <c r="I759" t="s">
        <v>1363</v>
      </c>
      <c r="J759" t="s">
        <v>1364</v>
      </c>
      <c r="K759" t="s">
        <v>477</v>
      </c>
      <c r="M759" t="str">
        <f t="shared" si="113"/>
        <v>INSERT INTO s_tab_cols_m (table_col_id,table_id,col_name,col_desc,data_type) VALUES (270022,27,'other_liabilities','OTHER_LIABILITIES','N');</v>
      </c>
    </row>
    <row r="760" spans="4:13" x14ac:dyDescent="0.25">
      <c r="D760" t="str">
        <f t="shared" si="111"/>
        <v>public static final int C_ACCOUNT_LOAN_SURETY__COL__SURETY_STATUS=    270023;</v>
      </c>
      <c r="E760" t="str">
        <f t="shared" si="114"/>
        <v>SURETY_STATUS</v>
      </c>
      <c r="F760">
        <v>23</v>
      </c>
      <c r="G760" t="str">
        <f t="shared" si="112"/>
        <v>270023</v>
      </c>
      <c r="H760">
        <v>27</v>
      </c>
      <c r="I760" t="s">
        <v>1365</v>
      </c>
      <c r="J760" t="s">
        <v>1366</v>
      </c>
      <c r="K760" t="s">
        <v>478</v>
      </c>
      <c r="M760" t="str">
        <f t="shared" si="113"/>
        <v>INSERT INTO s_tab_cols_m (table_col_id,table_id,col_name,col_desc,data_type) VALUES (270023,27,'surety_status','SURETY_STATUS','C');</v>
      </c>
    </row>
    <row r="761" spans="4:13" x14ac:dyDescent="0.25">
      <c r="D761" t="str">
        <f t="shared" si="111"/>
        <v>public static final int C_ACCOUNT_LOAN_SURETY__COL__CR_BY=    270024;</v>
      </c>
      <c r="E761" t="str">
        <f t="shared" si="114"/>
        <v>CR_BY</v>
      </c>
      <c r="F761">
        <v>24</v>
      </c>
      <c r="G761" t="str">
        <f t="shared" si="112"/>
        <v>270024</v>
      </c>
      <c r="H761">
        <v>27</v>
      </c>
      <c r="I761" t="s">
        <v>547</v>
      </c>
      <c r="J761" t="s">
        <v>548</v>
      </c>
      <c r="K761" t="s">
        <v>477</v>
      </c>
      <c r="M761" t="str">
        <f t="shared" si="113"/>
        <v>INSERT INTO s_tab_cols_m (table_col_id,table_id,col_name,col_desc,data_type) VALUES (270024,27,'cr_by','CR_BY','N');</v>
      </c>
    </row>
    <row r="762" spans="4:13" x14ac:dyDescent="0.25">
      <c r="D762" t="str">
        <f t="shared" si="111"/>
        <v>public static final int C_ACCOUNT_LOAN_SURETY__COL__CR_DT=    270025;</v>
      </c>
      <c r="E762" t="str">
        <f t="shared" si="114"/>
        <v>CR_DT</v>
      </c>
      <c r="F762">
        <v>25</v>
      </c>
      <c r="G762" t="str">
        <f t="shared" si="112"/>
        <v>270025</v>
      </c>
      <c r="H762">
        <v>27</v>
      </c>
      <c r="I762" t="s">
        <v>549</v>
      </c>
      <c r="J762" t="s">
        <v>550</v>
      </c>
      <c r="K762" t="s">
        <v>489</v>
      </c>
      <c r="M762" t="str">
        <f t="shared" si="113"/>
        <v>INSERT INTO s_tab_cols_m (table_col_id,table_id,col_name,col_desc,data_type) VALUES (270025,27,'cr_dt','CR_DT','T');</v>
      </c>
    </row>
    <row r="763" spans="4:13" x14ac:dyDescent="0.25">
      <c r="D763" t="str">
        <f t="shared" si="111"/>
        <v>public static final int C_ACCOUNT_LOAN_SURETY__COL__UPD_BY=    270026;</v>
      </c>
      <c r="E763" t="str">
        <f t="shared" si="114"/>
        <v>UPD_BY</v>
      </c>
      <c r="F763">
        <v>26</v>
      </c>
      <c r="G763" t="str">
        <f t="shared" si="112"/>
        <v>270026</v>
      </c>
      <c r="H763">
        <v>27</v>
      </c>
      <c r="I763" t="s">
        <v>551</v>
      </c>
      <c r="J763" t="s">
        <v>552</v>
      </c>
      <c r="K763" t="s">
        <v>477</v>
      </c>
      <c r="M763" t="str">
        <f t="shared" si="113"/>
        <v>INSERT INTO s_tab_cols_m (table_col_id,table_id,col_name,col_desc,data_type) VALUES (270026,27,'upd_by','UPD_BY','N');</v>
      </c>
    </row>
    <row r="764" spans="4:13" x14ac:dyDescent="0.25">
      <c r="D764" t="str">
        <f t="shared" si="111"/>
        <v>public static final int C_ACCOUNT_LOAN_SURETY__COL__UPD_DT=    270027;</v>
      </c>
      <c r="E764" t="str">
        <f t="shared" si="114"/>
        <v>UPD_DT</v>
      </c>
      <c r="F764">
        <v>27</v>
      </c>
      <c r="G764" t="str">
        <f t="shared" si="112"/>
        <v>270027</v>
      </c>
      <c r="H764">
        <v>27</v>
      </c>
      <c r="I764" t="s">
        <v>553</v>
      </c>
      <c r="J764" t="s">
        <v>554</v>
      </c>
      <c r="K764" t="s">
        <v>489</v>
      </c>
      <c r="M764" t="str">
        <f t="shared" si="113"/>
        <v>INSERT INTO s_tab_cols_m (table_col_id,table_id,col_name,col_desc,data_type) VALUES (270027,27,'upd_dt','UPD_DT','T');</v>
      </c>
    </row>
    <row r="765" spans="4:13" x14ac:dyDescent="0.25">
      <c r="D765" t="str">
        <f t="shared" si="111"/>
        <v>public static final int C_ACCOUNT_LOAN_SURETY__COL__AUTH_BY=    270028;</v>
      </c>
      <c r="E765" t="str">
        <f t="shared" si="114"/>
        <v>AUTH_BY</v>
      </c>
      <c r="F765">
        <v>28</v>
      </c>
      <c r="G765" t="str">
        <f t="shared" si="112"/>
        <v>270028</v>
      </c>
      <c r="H765">
        <v>27</v>
      </c>
      <c r="I765" t="s">
        <v>555</v>
      </c>
      <c r="J765" t="s">
        <v>556</v>
      </c>
      <c r="K765" t="s">
        <v>477</v>
      </c>
      <c r="M765" t="str">
        <f t="shared" si="113"/>
        <v>INSERT INTO s_tab_cols_m (table_col_id,table_id,col_name,col_desc,data_type) VALUES (270028,27,'auth_by','AUTH_BY','N');</v>
      </c>
    </row>
    <row r="766" spans="4:13" x14ac:dyDescent="0.25">
      <c r="D766" t="str">
        <f t="shared" si="111"/>
        <v>public static final int C_ACCOUNT_LOAN_SURETY__COL__AUTH_DT=    270029;</v>
      </c>
      <c r="E766" t="str">
        <f t="shared" si="114"/>
        <v>AUTH_DT</v>
      </c>
      <c r="F766">
        <v>29</v>
      </c>
      <c r="G766" t="str">
        <f t="shared" si="112"/>
        <v>270029</v>
      </c>
      <c r="H766">
        <v>27</v>
      </c>
      <c r="I766" t="s">
        <v>557</v>
      </c>
      <c r="J766" t="s">
        <v>558</v>
      </c>
      <c r="K766" t="s">
        <v>489</v>
      </c>
      <c r="M766" t="str">
        <f t="shared" si="113"/>
        <v>INSERT INTO s_tab_cols_m (table_col_id,table_id,col_name,col_desc,data_type) VALUES (270029,27,'auth_dt','AUTH_DT','T');</v>
      </c>
    </row>
    <row r="767" spans="4:13" x14ac:dyDescent="0.25">
      <c r="D767" t="str">
        <f t="shared" si="111"/>
        <v>public static final int C_ACCOUNT_LOAN_SURETY__COL__CN_ID=    270030;</v>
      </c>
      <c r="E767" t="str">
        <f t="shared" si="114"/>
        <v>CN_ID</v>
      </c>
      <c r="F767">
        <v>30</v>
      </c>
      <c r="G767" t="str">
        <f t="shared" si="112"/>
        <v>270030</v>
      </c>
      <c r="H767">
        <v>27</v>
      </c>
      <c r="I767" t="s">
        <v>559</v>
      </c>
      <c r="J767" t="s">
        <v>560</v>
      </c>
      <c r="K767" t="s">
        <v>477</v>
      </c>
      <c r="M767" t="str">
        <f t="shared" si="113"/>
        <v>INSERT INTO s_tab_cols_m (table_col_id,table_id,col_name,col_desc,data_type) VALUES (270030,27,'cn_id','CN_ID','N');</v>
      </c>
    </row>
    <row r="768" spans="4:13" x14ac:dyDescent="0.25">
      <c r="D768" t="str">
        <f t="shared" si="111"/>
        <v>public static final int C_ACCOUNT_LOAN_SURETY__COL__IS_DELETE=    270031;</v>
      </c>
      <c r="E768" t="str">
        <f t="shared" si="114"/>
        <v>IS_DELETE</v>
      </c>
      <c r="F768">
        <v>31</v>
      </c>
      <c r="G768" t="str">
        <f t="shared" si="112"/>
        <v>270031</v>
      </c>
      <c r="H768">
        <v>27</v>
      </c>
      <c r="I768" t="s">
        <v>1073</v>
      </c>
      <c r="J768" t="s">
        <v>1074</v>
      </c>
      <c r="K768" t="s">
        <v>477</v>
      </c>
      <c r="M768" t="str">
        <f t="shared" si="113"/>
        <v>INSERT INTO s_tab_cols_m (table_col_id,table_id,col_name,col_desc,data_type) VALUES (270031,27,'is_delete','IS_DELETE','N');</v>
      </c>
    </row>
    <row r="769" spans="3:13" x14ac:dyDescent="0.25">
      <c r="E769" t="str">
        <f t="shared" si="114"/>
        <v/>
      </c>
    </row>
    <row r="770" spans="3:13" x14ac:dyDescent="0.25">
      <c r="E770" t="str">
        <f t="shared" si="114"/>
        <v/>
      </c>
    </row>
    <row r="771" spans="3:13" x14ac:dyDescent="0.25">
      <c r="C771" s="18" t="s">
        <v>202</v>
      </c>
      <c r="D771" t="str">
        <f t="shared" ref="D771:D790" si="115">CONCATENATE("public static final int C_ACCOUNT_LOAN_LIMIT_ADHOCH__COL__",E771,"=    ",G771,";")</f>
        <v>public static final int C_ACCOUNT_LOAN_LIMIT_ADHOCH__COL__ACCT_LOAN_LIMIT_ADHOC_ID=    280001;</v>
      </c>
      <c r="E771" t="str">
        <f t="shared" si="114"/>
        <v>ACCT_LOAN_LIMIT_ADHOC_ID</v>
      </c>
      <c r="F771">
        <v>1</v>
      </c>
      <c r="G771" t="str">
        <f t="shared" ref="G771:G790" si="116">CONCATENATE(H771,REPT("0",4-LEN(F771)),F771)</f>
        <v>280001</v>
      </c>
      <c r="H771">
        <v>28</v>
      </c>
      <c r="I771" t="s">
        <v>1367</v>
      </c>
      <c r="J771" t="s">
        <v>1368</v>
      </c>
      <c r="K771" t="s">
        <v>477</v>
      </c>
      <c r="M771" t="str">
        <f t="shared" ref="M771:M790" si="117">CONCATENATE("INSERT INTO s_tab_cols_m (table_col_id,table_id,col_name,col_desc,data_type) VALUES (",G771&amp;","&amp;H771&amp;",'"&amp;I771&amp;"','"&amp;J771&amp;"','"&amp;K771&amp;"');")</f>
        <v>INSERT INTO s_tab_cols_m (table_col_id,table_id,col_name,col_desc,data_type) VALUES (280001,28,'acct_loan_limit_adhoc_id','ACCT_LOAN_LIMIT_ADHOC_ID','N');</v>
      </c>
    </row>
    <row r="772" spans="3:13" x14ac:dyDescent="0.25">
      <c r="D772" t="str">
        <f t="shared" si="115"/>
        <v>public static final int C_ACCOUNT_LOAN_LIMIT_ADHOCH__COL__ACCT_ID=    280002;</v>
      </c>
      <c r="E772" t="str">
        <f t="shared" si="114"/>
        <v>ACCT_ID</v>
      </c>
      <c r="F772">
        <v>2</v>
      </c>
      <c r="G772" t="str">
        <f t="shared" si="116"/>
        <v>280002</v>
      </c>
      <c r="H772">
        <v>28</v>
      </c>
      <c r="I772" t="s">
        <v>781</v>
      </c>
      <c r="J772" t="s">
        <v>782</v>
      </c>
      <c r="K772" t="s">
        <v>477</v>
      </c>
      <c r="M772" t="str">
        <f t="shared" si="117"/>
        <v>INSERT INTO s_tab_cols_m (table_col_id,table_id,col_name,col_desc,data_type) VALUES (280002,28,'acct_id','ACCT_ID','N');</v>
      </c>
    </row>
    <row r="773" spans="3:13" x14ac:dyDescent="0.25">
      <c r="D773" t="str">
        <f t="shared" si="115"/>
        <v>public static final int C_ACCOUNT_LOAN_LIMIT_ADHOCH__COL__LIMIT_TYPE=    280003;</v>
      </c>
      <c r="E773" t="str">
        <f t="shared" ref="E773:E804" si="118">UPPER(I773)</f>
        <v>LIMIT_TYPE</v>
      </c>
      <c r="F773">
        <v>3</v>
      </c>
      <c r="G773" t="str">
        <f t="shared" si="116"/>
        <v>280003</v>
      </c>
      <c r="H773">
        <v>28</v>
      </c>
      <c r="I773" t="s">
        <v>887</v>
      </c>
      <c r="J773" t="s">
        <v>888</v>
      </c>
      <c r="K773" t="s">
        <v>478</v>
      </c>
      <c r="M773" t="str">
        <f t="shared" si="117"/>
        <v>INSERT INTO s_tab_cols_m (table_col_id,table_id,col_name,col_desc,data_type) VALUES (280003,28,'limit_type','LIMIT_TYPE','C');</v>
      </c>
    </row>
    <row r="774" spans="3:13" x14ac:dyDescent="0.25">
      <c r="D774" t="str">
        <f t="shared" si="115"/>
        <v>public static final int C_ACCOUNT_LOAN_LIMIT_ADHOCH__COL__LIMIT_PERIOD_MONTHS=    280004;</v>
      </c>
      <c r="E774" t="str">
        <f t="shared" si="118"/>
        <v>LIMIT_PERIOD_MONTHS</v>
      </c>
      <c r="F774">
        <v>4</v>
      </c>
      <c r="G774" t="str">
        <f t="shared" si="116"/>
        <v>280004</v>
      </c>
      <c r="H774">
        <v>28</v>
      </c>
      <c r="I774" t="s">
        <v>1151</v>
      </c>
      <c r="J774" t="s">
        <v>1152</v>
      </c>
      <c r="K774" t="s">
        <v>477</v>
      </c>
      <c r="M774" t="str">
        <f t="shared" si="117"/>
        <v>INSERT INTO s_tab_cols_m (table_col_id,table_id,col_name,col_desc,data_type) VALUES (280004,28,'limit_period_months','LIMIT_PERIOD_MONTHS','N');</v>
      </c>
    </row>
    <row r="775" spans="3:13" x14ac:dyDescent="0.25">
      <c r="D775" t="str">
        <f t="shared" si="115"/>
        <v>public static final int C_ACCOUNT_LOAN_LIMIT_ADHOCH__COL__LIMIT_PERIOD_DAYS=    280005;</v>
      </c>
      <c r="E775" t="str">
        <f t="shared" si="118"/>
        <v>LIMIT_PERIOD_DAYS</v>
      </c>
      <c r="F775">
        <v>5</v>
      </c>
      <c r="G775" t="str">
        <f t="shared" si="116"/>
        <v>280005</v>
      </c>
      <c r="H775">
        <v>28</v>
      </c>
      <c r="I775" t="s">
        <v>1369</v>
      </c>
      <c r="J775" t="s">
        <v>1370</v>
      </c>
      <c r="K775" t="s">
        <v>477</v>
      </c>
      <c r="M775" t="str">
        <f t="shared" si="117"/>
        <v>INSERT INTO s_tab_cols_m (table_col_id,table_id,col_name,col_desc,data_type) VALUES (280005,28,'limit_period_days','LIMIT_PERIOD_DAYS','N');</v>
      </c>
    </row>
    <row r="776" spans="3:13" x14ac:dyDescent="0.25">
      <c r="D776" t="str">
        <f t="shared" si="115"/>
        <v>public static final int C_ACCOUNT_LOAN_LIMIT_ADHOCH__COL__SANCTION_DATE=    280006;</v>
      </c>
      <c r="E776" t="str">
        <f t="shared" si="118"/>
        <v>SANCTION_DATE</v>
      </c>
      <c r="F776">
        <v>6</v>
      </c>
      <c r="G776" t="str">
        <f t="shared" si="116"/>
        <v>280006</v>
      </c>
      <c r="H776">
        <v>28</v>
      </c>
      <c r="I776" t="s">
        <v>1145</v>
      </c>
      <c r="J776" t="s">
        <v>1146</v>
      </c>
      <c r="K776" t="s">
        <v>482</v>
      </c>
      <c r="M776" t="str">
        <f t="shared" si="117"/>
        <v>INSERT INTO s_tab_cols_m (table_col_id,table_id,col_name,col_desc,data_type) VALUES (280006,28,'sanction_date','SANCTION_DATE','D');</v>
      </c>
    </row>
    <row r="777" spans="3:13" x14ac:dyDescent="0.25">
      <c r="D777" t="str">
        <f t="shared" si="115"/>
        <v>public static final int C_ACCOUNT_LOAN_LIMIT_ADHOCH__COL__EFFECTIVE_FROM_DATE=    280007;</v>
      </c>
      <c r="E777" t="str">
        <f t="shared" si="118"/>
        <v>EFFECTIVE_FROM_DATE</v>
      </c>
      <c r="F777">
        <v>7</v>
      </c>
      <c r="G777" t="str">
        <f t="shared" si="116"/>
        <v>280007</v>
      </c>
      <c r="H777">
        <v>28</v>
      </c>
      <c r="I777" t="s">
        <v>851</v>
      </c>
      <c r="J777" t="s">
        <v>852</v>
      </c>
      <c r="K777" t="s">
        <v>482</v>
      </c>
      <c r="M777" t="str">
        <f t="shared" si="117"/>
        <v>INSERT INTO s_tab_cols_m (table_col_id,table_id,col_name,col_desc,data_type) VALUES (280007,28,'effective_from_date','EFFECTIVE_FROM_DATE','D');</v>
      </c>
    </row>
    <row r="778" spans="3:13" x14ac:dyDescent="0.25">
      <c r="D778" t="str">
        <f t="shared" si="115"/>
        <v>public static final int C_ACCOUNT_LOAN_LIMIT_ADHOCH__COL__EFFECTIVE_TO_DATE=    280008;</v>
      </c>
      <c r="E778" t="str">
        <f t="shared" si="118"/>
        <v>EFFECTIVE_TO_DATE</v>
      </c>
      <c r="F778">
        <v>8</v>
      </c>
      <c r="G778" t="str">
        <f t="shared" si="116"/>
        <v>280008</v>
      </c>
      <c r="H778">
        <v>28</v>
      </c>
      <c r="I778" t="s">
        <v>853</v>
      </c>
      <c r="J778" t="s">
        <v>854</v>
      </c>
      <c r="K778" t="s">
        <v>482</v>
      </c>
      <c r="M778" t="str">
        <f t="shared" si="117"/>
        <v>INSERT INTO s_tab_cols_m (table_col_id,table_id,col_name,col_desc,data_type) VALUES (280008,28,'effective_to_date','EFFECTIVE_TO_DATE','D');</v>
      </c>
    </row>
    <row r="779" spans="3:13" x14ac:dyDescent="0.25">
      <c r="D779" t="str">
        <f t="shared" si="115"/>
        <v>public static final int C_ACCOUNT_LOAN_LIMIT_ADHOCH__COL__LIMIT_AMOUNT=    280009;</v>
      </c>
      <c r="E779" t="str">
        <f t="shared" si="118"/>
        <v>LIMIT_AMOUNT</v>
      </c>
      <c r="F779">
        <v>9</v>
      </c>
      <c r="G779" t="str">
        <f t="shared" si="116"/>
        <v>280009</v>
      </c>
      <c r="H779">
        <v>28</v>
      </c>
      <c r="I779" t="s">
        <v>1149</v>
      </c>
      <c r="J779" t="s">
        <v>1150</v>
      </c>
      <c r="K779" t="s">
        <v>477</v>
      </c>
      <c r="M779" t="str">
        <f t="shared" si="117"/>
        <v>INSERT INTO s_tab_cols_m (table_col_id,table_id,col_name,col_desc,data_type) VALUES (280009,28,'limit_amount','LIMIT_AMOUNT','N');</v>
      </c>
    </row>
    <row r="780" spans="3:13" x14ac:dyDescent="0.25">
      <c r="D780" t="str">
        <f t="shared" si="115"/>
        <v>public static final int C_ACCOUNT_LOAN_LIMIT_ADHOCH__COL__SANCTION_AUTHORITY_ID=    280010;</v>
      </c>
      <c r="E780" t="str">
        <f t="shared" si="118"/>
        <v>SANCTION_AUTHORITY_ID</v>
      </c>
      <c r="F780">
        <v>10</v>
      </c>
      <c r="G780" t="str">
        <f t="shared" si="116"/>
        <v>280010</v>
      </c>
      <c r="H780">
        <v>28</v>
      </c>
      <c r="I780" t="s">
        <v>1159</v>
      </c>
      <c r="J780" t="s">
        <v>1160</v>
      </c>
      <c r="K780" t="s">
        <v>477</v>
      </c>
      <c r="M780" t="str">
        <f t="shared" si="117"/>
        <v>INSERT INTO s_tab_cols_m (table_col_id,table_id,col_name,col_desc,data_type) VALUES (280010,28,'sanction_authority_id','SANCTION_AUTHORITY_ID','N');</v>
      </c>
    </row>
    <row r="781" spans="3:13" x14ac:dyDescent="0.25">
      <c r="D781" t="str">
        <f t="shared" si="115"/>
        <v>public static final int C_ACCOUNT_LOAN_LIMIT_ADHOCH__COL__RECOMMENDING_AUTHORITY_ID=    280011;</v>
      </c>
      <c r="E781" t="str">
        <f t="shared" si="118"/>
        <v>RECOMMENDING_AUTHORITY_ID</v>
      </c>
      <c r="F781">
        <v>11</v>
      </c>
      <c r="G781" t="str">
        <f t="shared" si="116"/>
        <v>280011</v>
      </c>
      <c r="H781">
        <v>28</v>
      </c>
      <c r="I781" t="s">
        <v>1371</v>
      </c>
      <c r="J781" t="s">
        <v>1372</v>
      </c>
      <c r="K781" t="s">
        <v>477</v>
      </c>
      <c r="M781" t="str">
        <f t="shared" si="117"/>
        <v>INSERT INTO s_tab_cols_m (table_col_id,table_id,col_name,col_desc,data_type) VALUES (280011,28,'recommending_authority_id','RECOMMENDING_AUTHORITY_ID','N');</v>
      </c>
    </row>
    <row r="782" spans="3:13" x14ac:dyDescent="0.25">
      <c r="D782" t="str">
        <f t="shared" si="115"/>
        <v>public static final int C_ACCOUNT_LOAN_LIMIT_ADHOCH__COL__REMARK=    280012;</v>
      </c>
      <c r="E782" t="str">
        <f t="shared" si="118"/>
        <v>REMARK</v>
      </c>
      <c r="F782">
        <v>12</v>
      </c>
      <c r="G782" t="str">
        <f t="shared" si="116"/>
        <v>280012</v>
      </c>
      <c r="H782">
        <v>28</v>
      </c>
      <c r="I782" t="s">
        <v>677</v>
      </c>
      <c r="J782" t="s">
        <v>678</v>
      </c>
      <c r="K782" t="s">
        <v>478</v>
      </c>
      <c r="M782" t="str">
        <f t="shared" si="117"/>
        <v>INSERT INTO s_tab_cols_m (table_col_id,table_id,col_name,col_desc,data_type) VALUES (280012,28,'remark','REMARK','C');</v>
      </c>
    </row>
    <row r="783" spans="3:13" x14ac:dyDescent="0.25">
      <c r="D783" t="str">
        <f t="shared" si="115"/>
        <v>public static final int C_ACCOUNT_LOAN_LIMIT_ADHOCH__COL__LIMIT_STATUS=    280013;</v>
      </c>
      <c r="E783" t="str">
        <f t="shared" si="118"/>
        <v>LIMIT_STATUS</v>
      </c>
      <c r="F783">
        <v>13</v>
      </c>
      <c r="G783" t="str">
        <f t="shared" si="116"/>
        <v>280013</v>
      </c>
      <c r="H783">
        <v>28</v>
      </c>
      <c r="I783" t="s">
        <v>1179</v>
      </c>
      <c r="J783" t="s">
        <v>1180</v>
      </c>
      <c r="K783" t="s">
        <v>478</v>
      </c>
      <c r="M783" t="str">
        <f t="shared" si="117"/>
        <v>INSERT INTO s_tab_cols_m (table_col_id,table_id,col_name,col_desc,data_type) VALUES (280013,28,'limit_status','LIMIT_STATUS','C');</v>
      </c>
    </row>
    <row r="784" spans="3:13" x14ac:dyDescent="0.25">
      <c r="D784" t="str">
        <f t="shared" si="115"/>
        <v>public static final int C_ACCOUNT_LOAN_LIMIT_ADHOCH__COL__CR_BY=    280014;</v>
      </c>
      <c r="E784" t="str">
        <f t="shared" si="118"/>
        <v>CR_BY</v>
      </c>
      <c r="F784">
        <v>14</v>
      </c>
      <c r="G784" t="str">
        <f t="shared" si="116"/>
        <v>280014</v>
      </c>
      <c r="H784">
        <v>28</v>
      </c>
      <c r="I784" t="s">
        <v>547</v>
      </c>
      <c r="J784" t="s">
        <v>548</v>
      </c>
      <c r="K784" t="s">
        <v>477</v>
      </c>
      <c r="M784" t="str">
        <f t="shared" si="117"/>
        <v>INSERT INTO s_tab_cols_m (table_col_id,table_id,col_name,col_desc,data_type) VALUES (280014,28,'cr_by','CR_BY','N');</v>
      </c>
    </row>
    <row r="785" spans="3:13" x14ac:dyDescent="0.25">
      <c r="D785" t="str">
        <f t="shared" si="115"/>
        <v>public static final int C_ACCOUNT_LOAN_LIMIT_ADHOCH__COL__CR_DT=    280015;</v>
      </c>
      <c r="E785" t="str">
        <f t="shared" si="118"/>
        <v>CR_DT</v>
      </c>
      <c r="F785">
        <v>15</v>
      </c>
      <c r="G785" t="str">
        <f t="shared" si="116"/>
        <v>280015</v>
      </c>
      <c r="H785">
        <v>28</v>
      </c>
      <c r="I785" t="s">
        <v>549</v>
      </c>
      <c r="J785" t="s">
        <v>550</v>
      </c>
      <c r="K785" t="s">
        <v>489</v>
      </c>
      <c r="M785" t="str">
        <f t="shared" si="117"/>
        <v>INSERT INTO s_tab_cols_m (table_col_id,table_id,col_name,col_desc,data_type) VALUES (280015,28,'cr_dt','CR_DT','T');</v>
      </c>
    </row>
    <row r="786" spans="3:13" x14ac:dyDescent="0.25">
      <c r="D786" t="str">
        <f t="shared" si="115"/>
        <v>public static final int C_ACCOUNT_LOAN_LIMIT_ADHOCH__COL__UPD_BY=    280016;</v>
      </c>
      <c r="E786" t="str">
        <f t="shared" si="118"/>
        <v>UPD_BY</v>
      </c>
      <c r="F786">
        <v>16</v>
      </c>
      <c r="G786" t="str">
        <f t="shared" si="116"/>
        <v>280016</v>
      </c>
      <c r="H786">
        <v>28</v>
      </c>
      <c r="I786" t="s">
        <v>551</v>
      </c>
      <c r="J786" t="s">
        <v>552</v>
      </c>
      <c r="K786" t="s">
        <v>477</v>
      </c>
      <c r="M786" t="str">
        <f t="shared" si="117"/>
        <v>INSERT INTO s_tab_cols_m (table_col_id,table_id,col_name,col_desc,data_type) VALUES (280016,28,'upd_by','UPD_BY','N');</v>
      </c>
    </row>
    <row r="787" spans="3:13" x14ac:dyDescent="0.25">
      <c r="D787" t="str">
        <f t="shared" si="115"/>
        <v>public static final int C_ACCOUNT_LOAN_LIMIT_ADHOCH__COL__UPD_DT=    280017;</v>
      </c>
      <c r="E787" t="str">
        <f t="shared" si="118"/>
        <v>UPD_DT</v>
      </c>
      <c r="F787">
        <v>17</v>
      </c>
      <c r="G787" t="str">
        <f t="shared" si="116"/>
        <v>280017</v>
      </c>
      <c r="H787">
        <v>28</v>
      </c>
      <c r="I787" t="s">
        <v>553</v>
      </c>
      <c r="J787" t="s">
        <v>554</v>
      </c>
      <c r="K787" t="s">
        <v>489</v>
      </c>
      <c r="M787" t="str">
        <f t="shared" si="117"/>
        <v>INSERT INTO s_tab_cols_m (table_col_id,table_id,col_name,col_desc,data_type) VALUES (280017,28,'upd_dt','UPD_DT','T');</v>
      </c>
    </row>
    <row r="788" spans="3:13" x14ac:dyDescent="0.25">
      <c r="D788" t="str">
        <f t="shared" si="115"/>
        <v>public static final int C_ACCOUNT_LOAN_LIMIT_ADHOCH__COL__AUTH_BY=    280018;</v>
      </c>
      <c r="E788" t="str">
        <f t="shared" si="118"/>
        <v>AUTH_BY</v>
      </c>
      <c r="F788">
        <v>18</v>
      </c>
      <c r="G788" t="str">
        <f t="shared" si="116"/>
        <v>280018</v>
      </c>
      <c r="H788">
        <v>28</v>
      </c>
      <c r="I788" t="s">
        <v>555</v>
      </c>
      <c r="J788" t="s">
        <v>556</v>
      </c>
      <c r="K788" t="s">
        <v>477</v>
      </c>
      <c r="M788" t="str">
        <f t="shared" si="117"/>
        <v>INSERT INTO s_tab_cols_m (table_col_id,table_id,col_name,col_desc,data_type) VALUES (280018,28,'auth_by','AUTH_BY','N');</v>
      </c>
    </row>
    <row r="789" spans="3:13" x14ac:dyDescent="0.25">
      <c r="D789" t="str">
        <f t="shared" si="115"/>
        <v>public static final int C_ACCOUNT_LOAN_LIMIT_ADHOCH__COL__AUTH_DT=    280019;</v>
      </c>
      <c r="E789" t="str">
        <f t="shared" si="118"/>
        <v>AUTH_DT</v>
      </c>
      <c r="F789">
        <v>19</v>
      </c>
      <c r="G789" t="str">
        <f t="shared" si="116"/>
        <v>280019</v>
      </c>
      <c r="H789">
        <v>28</v>
      </c>
      <c r="I789" t="s">
        <v>557</v>
      </c>
      <c r="J789" t="s">
        <v>558</v>
      </c>
      <c r="K789" t="s">
        <v>489</v>
      </c>
      <c r="M789" t="str">
        <f t="shared" si="117"/>
        <v>INSERT INTO s_tab_cols_m (table_col_id,table_id,col_name,col_desc,data_type) VALUES (280019,28,'auth_dt','AUTH_DT','T');</v>
      </c>
    </row>
    <row r="790" spans="3:13" x14ac:dyDescent="0.25">
      <c r="D790" t="str">
        <f t="shared" si="115"/>
        <v>public static final int C_ACCOUNT_LOAN_LIMIT_ADHOCH__COL__CN_ID=    280020;</v>
      </c>
      <c r="E790" t="str">
        <f t="shared" si="118"/>
        <v>CN_ID</v>
      </c>
      <c r="F790">
        <v>20</v>
      </c>
      <c r="G790" t="str">
        <f t="shared" si="116"/>
        <v>280020</v>
      </c>
      <c r="H790">
        <v>28</v>
      </c>
      <c r="I790" t="s">
        <v>559</v>
      </c>
      <c r="J790" t="s">
        <v>560</v>
      </c>
      <c r="K790" t="s">
        <v>477</v>
      </c>
      <c r="M790" t="str">
        <f t="shared" si="117"/>
        <v>INSERT INTO s_tab_cols_m (table_col_id,table_id,col_name,col_desc,data_type) VALUES (280020,28,'cn_id','CN_ID','N');</v>
      </c>
    </row>
    <row r="791" spans="3:13" x14ac:dyDescent="0.25">
      <c r="E791" t="str">
        <f t="shared" si="118"/>
        <v/>
      </c>
    </row>
    <row r="792" spans="3:13" x14ac:dyDescent="0.25">
      <c r="E792" t="str">
        <f t="shared" si="118"/>
        <v/>
      </c>
    </row>
    <row r="793" spans="3:13" x14ac:dyDescent="0.25">
      <c r="E793" t="str">
        <f t="shared" si="118"/>
        <v/>
      </c>
    </row>
    <row r="794" spans="3:13" x14ac:dyDescent="0.25">
      <c r="C794" s="18" t="s">
        <v>205</v>
      </c>
      <c r="D794" t="str">
        <f t="shared" ref="D794:D832" si="119">CONCATENATE("public static final int C_CUST_SECURITY__COL__",E794,"=    ",G794,";")</f>
        <v>public static final int C_CUST_SECURITY__COL__CUST_SECURITY_ID=    290001;</v>
      </c>
      <c r="E794" t="str">
        <f t="shared" si="118"/>
        <v>CUST_SECURITY_ID</v>
      </c>
      <c r="F794">
        <v>1</v>
      </c>
      <c r="G794" t="str">
        <f t="shared" ref="G794:G832" si="120">CONCATENATE(H794,REPT("0",4-LEN(F794)),F794)</f>
        <v>290001</v>
      </c>
      <c r="H794">
        <v>29</v>
      </c>
      <c r="I794" t="s">
        <v>1373</v>
      </c>
      <c r="J794" t="s">
        <v>1374</v>
      </c>
      <c r="K794" t="s">
        <v>477</v>
      </c>
      <c r="M794" t="str">
        <f t="shared" ref="M794:M832" si="121">CONCATENATE("INSERT INTO s_tab_cols_m (table_col_id,table_id,col_name,col_desc,data_type) VALUES (",G794&amp;","&amp;H794&amp;",'"&amp;I794&amp;"','"&amp;J794&amp;"','"&amp;K794&amp;"');")</f>
        <v>INSERT INTO s_tab_cols_m (table_col_id,table_id,col_name,col_desc,data_type) VALUES (290001,29,'cust_security_id','CUST_SECURITY_ID','N');</v>
      </c>
    </row>
    <row r="795" spans="3:13" x14ac:dyDescent="0.25">
      <c r="D795" t="str">
        <f t="shared" si="119"/>
        <v>public static final int C_CUST_SECURITY__COL__CUSTODY_CBR_ID=    290002;</v>
      </c>
      <c r="E795" t="str">
        <f t="shared" si="118"/>
        <v>CUSTODY_CBR_ID</v>
      </c>
      <c r="F795">
        <v>2</v>
      </c>
      <c r="G795" t="str">
        <f t="shared" si="120"/>
        <v>290002</v>
      </c>
      <c r="H795">
        <v>29</v>
      </c>
      <c r="I795" t="s">
        <v>1375</v>
      </c>
      <c r="J795" t="s">
        <v>1376</v>
      </c>
      <c r="K795" t="s">
        <v>477</v>
      </c>
      <c r="M795" t="str">
        <f t="shared" si="121"/>
        <v>INSERT INTO s_tab_cols_m (table_col_id,table_id,col_name,col_desc,data_type) VALUES (290002,29,'custody_cbr_id','CUSTODY_CBR_ID','N');</v>
      </c>
    </row>
    <row r="796" spans="3:13" x14ac:dyDescent="0.25">
      <c r="D796" t="str">
        <f t="shared" si="119"/>
        <v>public static final int C_CUST_SECURITY__COL__CUST_ID=    290003;</v>
      </c>
      <c r="E796" t="str">
        <f t="shared" si="118"/>
        <v>CUST_ID</v>
      </c>
      <c r="F796">
        <v>3</v>
      </c>
      <c r="G796" t="str">
        <f t="shared" si="120"/>
        <v>290003</v>
      </c>
      <c r="H796">
        <v>29</v>
      </c>
      <c r="I796" t="s">
        <v>595</v>
      </c>
      <c r="J796" t="s">
        <v>596</v>
      </c>
      <c r="K796" t="s">
        <v>477</v>
      </c>
      <c r="M796" t="str">
        <f t="shared" si="121"/>
        <v>INSERT INTO s_tab_cols_m (table_col_id,table_id,col_name,col_desc,data_type) VALUES (290003,29,'cust_id','CUST_ID','N');</v>
      </c>
    </row>
    <row r="797" spans="3:13" x14ac:dyDescent="0.25">
      <c r="D797" t="str">
        <f t="shared" si="119"/>
        <v>public static final int C_CUST_SECURITY__COL__SECURITY_SEQNO=    290004;</v>
      </c>
      <c r="E797" t="str">
        <f t="shared" si="118"/>
        <v>SECURITY_SEQNO</v>
      </c>
      <c r="F797">
        <v>4</v>
      </c>
      <c r="G797" t="str">
        <f t="shared" si="120"/>
        <v>290004</v>
      </c>
      <c r="H797">
        <v>29</v>
      </c>
      <c r="I797" t="s">
        <v>1377</v>
      </c>
      <c r="J797" t="s">
        <v>1378</v>
      </c>
      <c r="K797" t="s">
        <v>477</v>
      </c>
      <c r="M797" t="str">
        <f t="shared" si="121"/>
        <v>INSERT INTO s_tab_cols_m (table_col_id,table_id,col_name,col_desc,data_type) VALUES (290004,29,'security_seqno','SECURITY_SEQNO','N');</v>
      </c>
    </row>
    <row r="798" spans="3:13" x14ac:dyDescent="0.25">
      <c r="D798" t="str">
        <f t="shared" si="119"/>
        <v>public static final int C_CUST_SECURITY__COL__SECURITY_TYPE_ID=    290005;</v>
      </c>
      <c r="E798" t="str">
        <f t="shared" si="118"/>
        <v>SECURITY_TYPE_ID</v>
      </c>
      <c r="F798">
        <v>5</v>
      </c>
      <c r="G798" t="str">
        <f t="shared" si="120"/>
        <v>290005</v>
      </c>
      <c r="H798">
        <v>29</v>
      </c>
      <c r="I798" t="s">
        <v>1379</v>
      </c>
      <c r="J798" t="s">
        <v>1380</v>
      </c>
      <c r="K798" t="s">
        <v>477</v>
      </c>
      <c r="M798" t="str">
        <f t="shared" si="121"/>
        <v>INSERT INTO s_tab_cols_m (table_col_id,table_id,col_name,col_desc,data_type) VALUES (290005,29,'security_type_id','SECURITY_TYPE_ID','N');</v>
      </c>
    </row>
    <row r="799" spans="3:13" x14ac:dyDescent="0.25">
      <c r="D799" t="str">
        <f t="shared" si="119"/>
        <v>public static final int C_CUST_SECURITY__COL__SECURITY_SUB_TYPE_ID=    290006;</v>
      </c>
      <c r="E799" t="str">
        <f t="shared" si="118"/>
        <v>SECURITY_SUB_TYPE_ID</v>
      </c>
      <c r="F799">
        <v>6</v>
      </c>
      <c r="G799" t="str">
        <f t="shared" si="120"/>
        <v>290006</v>
      </c>
      <c r="H799">
        <v>29</v>
      </c>
      <c r="I799" t="s">
        <v>1381</v>
      </c>
      <c r="J799" t="s">
        <v>1382</v>
      </c>
      <c r="K799" t="s">
        <v>477</v>
      </c>
      <c r="M799" t="str">
        <f t="shared" si="121"/>
        <v>INSERT INTO s_tab_cols_m (table_col_id,table_id,col_name,col_desc,data_type) VALUES (290006,29,'security_sub_type_id','SECURITY_SUB_TYPE_ID','N');</v>
      </c>
    </row>
    <row r="800" spans="3:13" x14ac:dyDescent="0.25">
      <c r="D800" t="str">
        <f t="shared" si="119"/>
        <v>public static final int C_CUST_SECURITY__COL__SECURITY_NAME=    290007;</v>
      </c>
      <c r="E800" t="str">
        <f t="shared" si="118"/>
        <v>SECURITY_NAME</v>
      </c>
      <c r="F800">
        <v>7</v>
      </c>
      <c r="G800" t="str">
        <f t="shared" si="120"/>
        <v>290007</v>
      </c>
      <c r="H800">
        <v>29</v>
      </c>
      <c r="I800" t="s">
        <v>1383</v>
      </c>
      <c r="J800" t="s">
        <v>1384</v>
      </c>
      <c r="K800" t="s">
        <v>478</v>
      </c>
      <c r="M800" t="str">
        <f t="shared" si="121"/>
        <v>INSERT INTO s_tab_cols_m (table_col_id,table_id,col_name,col_desc,data_type) VALUES (290007,29,'security_name','SECURITY_NAME','C');</v>
      </c>
    </row>
    <row r="801" spans="4:13" x14ac:dyDescent="0.25">
      <c r="D801" t="str">
        <f t="shared" si="119"/>
        <v>public static final int C_CUST_SECURITY__COL__SECURITY_SHORT_NAME=    290008;</v>
      </c>
      <c r="E801" t="str">
        <f t="shared" si="118"/>
        <v>SECURITY_SHORT_NAME</v>
      </c>
      <c r="F801">
        <v>8</v>
      </c>
      <c r="G801" t="str">
        <f t="shared" si="120"/>
        <v>290008</v>
      </c>
      <c r="H801">
        <v>29</v>
      </c>
      <c r="I801" t="s">
        <v>1385</v>
      </c>
      <c r="J801" t="s">
        <v>1386</v>
      </c>
      <c r="K801" t="s">
        <v>478</v>
      </c>
      <c r="M801" t="str">
        <f t="shared" si="121"/>
        <v>INSERT INTO s_tab_cols_m (table_col_id,table_id,col_name,col_desc,data_type) VALUES (290008,29,'security_short_name','SECURITY_SHORT_NAME','C');</v>
      </c>
    </row>
    <row r="802" spans="4:13" x14ac:dyDescent="0.25">
      <c r="D802" t="str">
        <f t="shared" si="119"/>
        <v>public static final int C_CUST_SECURITY__COL__SECURITY_OWNER_NAME=    290009;</v>
      </c>
      <c r="E802" t="str">
        <f t="shared" si="118"/>
        <v>SECURITY_OWNER_NAME</v>
      </c>
      <c r="F802">
        <v>9</v>
      </c>
      <c r="G802" t="str">
        <f t="shared" si="120"/>
        <v>290009</v>
      </c>
      <c r="H802">
        <v>29</v>
      </c>
      <c r="I802" t="s">
        <v>1387</v>
      </c>
      <c r="J802" t="s">
        <v>1388</v>
      </c>
      <c r="K802" t="s">
        <v>478</v>
      </c>
      <c r="M802" t="str">
        <f t="shared" si="121"/>
        <v>INSERT INTO s_tab_cols_m (table_col_id,table_id,col_name,col_desc,data_type) VALUES (290009,29,'security_owner_name','SECURITY_OWNER_NAME','C');</v>
      </c>
    </row>
    <row r="803" spans="4:13" x14ac:dyDescent="0.25">
      <c r="D803" t="str">
        <f t="shared" si="119"/>
        <v>public static final int C_CUST_SECURITY__COL__SECURITY_AMOUNT=    290010;</v>
      </c>
      <c r="E803" t="str">
        <f t="shared" si="118"/>
        <v>SECURITY_AMOUNT</v>
      </c>
      <c r="F803">
        <v>10</v>
      </c>
      <c r="G803" t="str">
        <f t="shared" si="120"/>
        <v>290010</v>
      </c>
      <c r="H803">
        <v>29</v>
      </c>
      <c r="I803" t="s">
        <v>1389</v>
      </c>
      <c r="J803" t="s">
        <v>1390</v>
      </c>
      <c r="K803" t="s">
        <v>477</v>
      </c>
      <c r="M803" t="str">
        <f t="shared" si="121"/>
        <v>INSERT INTO s_tab_cols_m (table_col_id,table_id,col_name,col_desc,data_type) VALUES (290010,29,'security_amount','SECURITY_AMOUNT','N');</v>
      </c>
    </row>
    <row r="804" spans="4:13" x14ac:dyDescent="0.25">
      <c r="D804" t="str">
        <f t="shared" si="119"/>
        <v>public static final int C_CUST_SECURITY__COL__SECURED_AMOUNT=    290011;</v>
      </c>
      <c r="E804" t="str">
        <f t="shared" si="118"/>
        <v>SECURED_AMOUNT</v>
      </c>
      <c r="F804">
        <v>11</v>
      </c>
      <c r="G804" t="str">
        <f t="shared" si="120"/>
        <v>290011</v>
      </c>
      <c r="H804">
        <v>29</v>
      </c>
      <c r="I804" t="s">
        <v>1391</v>
      </c>
      <c r="J804" t="s">
        <v>1392</v>
      </c>
      <c r="K804" t="s">
        <v>477</v>
      </c>
      <c r="M804" t="str">
        <f t="shared" si="121"/>
        <v>INSERT INTO s_tab_cols_m (table_col_id,table_id,col_name,col_desc,data_type) VALUES (290011,29,'secured_amount','SECURED_AMOUNT','N');</v>
      </c>
    </row>
    <row r="805" spans="4:13" x14ac:dyDescent="0.25">
      <c r="D805" t="str">
        <f t="shared" si="119"/>
        <v>public static final int C_CUST_SECURITY__COL__MARGIN_PERCENT=    290012;</v>
      </c>
      <c r="E805" t="str">
        <f t="shared" ref="E805:E832" si="122">UPPER(I805)</f>
        <v>MARGIN_PERCENT</v>
      </c>
      <c r="F805">
        <v>12</v>
      </c>
      <c r="G805" t="str">
        <f t="shared" si="120"/>
        <v>290012</v>
      </c>
      <c r="H805">
        <v>29</v>
      </c>
      <c r="I805" t="s">
        <v>833</v>
      </c>
      <c r="J805" t="s">
        <v>834</v>
      </c>
      <c r="K805" t="s">
        <v>477</v>
      </c>
      <c r="M805" t="str">
        <f t="shared" si="121"/>
        <v>INSERT INTO s_tab_cols_m (table_col_id,table_id,col_name,col_desc,data_type) VALUES (290012,29,'margin_percent','MARGIN_PERCENT','N');</v>
      </c>
    </row>
    <row r="806" spans="4:13" x14ac:dyDescent="0.25">
      <c r="D806" t="str">
        <f t="shared" si="119"/>
        <v>public static final int C_CUST_SECURITY__COL__MARGIN_AMOUNT=    290013;</v>
      </c>
      <c r="E806" t="str">
        <f t="shared" si="122"/>
        <v>MARGIN_AMOUNT</v>
      </c>
      <c r="F806">
        <v>13</v>
      </c>
      <c r="G806" t="str">
        <f t="shared" si="120"/>
        <v>290013</v>
      </c>
      <c r="H806">
        <v>29</v>
      </c>
      <c r="I806" t="s">
        <v>1393</v>
      </c>
      <c r="J806" t="s">
        <v>1394</v>
      </c>
      <c r="K806" t="s">
        <v>477</v>
      </c>
      <c r="M806" t="str">
        <f t="shared" si="121"/>
        <v>INSERT INTO s_tab_cols_m (table_col_id,table_id,col_name,col_desc,data_type) VALUES (290013,29,'margin_amount','MARGIN_AMOUNT','N');</v>
      </c>
    </row>
    <row r="807" spans="4:13" x14ac:dyDescent="0.25">
      <c r="D807" t="str">
        <f t="shared" si="119"/>
        <v>public static final int C_CUST_SECURITY__COL__SECURITY_DATE=    290014;</v>
      </c>
      <c r="E807" t="str">
        <f t="shared" si="122"/>
        <v>SECURITY_DATE</v>
      </c>
      <c r="F807">
        <v>14</v>
      </c>
      <c r="G807" t="str">
        <f t="shared" si="120"/>
        <v>290014</v>
      </c>
      <c r="H807">
        <v>29</v>
      </c>
      <c r="I807" t="s">
        <v>1395</v>
      </c>
      <c r="J807" t="s">
        <v>1396</v>
      </c>
      <c r="K807" t="s">
        <v>482</v>
      </c>
      <c r="M807" t="str">
        <f t="shared" si="121"/>
        <v>INSERT INTO s_tab_cols_m (table_col_id,table_id,col_name,col_desc,data_type) VALUES (290014,29,'security_date','SECURITY_DATE','D');</v>
      </c>
    </row>
    <row r="808" spans="4:13" x14ac:dyDescent="0.25">
      <c r="D808" t="str">
        <f t="shared" si="119"/>
        <v>public static final int C_CUST_SECURITY__COL__MATURITY_DATE=    290015;</v>
      </c>
      <c r="E808" t="str">
        <f t="shared" si="122"/>
        <v>MATURITY_DATE</v>
      </c>
      <c r="F808">
        <v>15</v>
      </c>
      <c r="G808" t="str">
        <f t="shared" si="120"/>
        <v>290015</v>
      </c>
      <c r="H808">
        <v>29</v>
      </c>
      <c r="I808" t="s">
        <v>1397</v>
      </c>
      <c r="J808" t="s">
        <v>1398</v>
      </c>
      <c r="K808" t="s">
        <v>482</v>
      </c>
      <c r="M808" t="str">
        <f t="shared" si="121"/>
        <v>INSERT INTO s_tab_cols_m (table_col_id,table_id,col_name,col_desc,data_type) VALUES (290015,29,'maturity_date','MATURITY_DATE','D');</v>
      </c>
    </row>
    <row r="809" spans="4:13" x14ac:dyDescent="0.25">
      <c r="D809" t="str">
        <f t="shared" si="119"/>
        <v>public static final int C_CUST_SECURITY__COL__SECURITY_DOC_DATE=    290016;</v>
      </c>
      <c r="E809" t="str">
        <f t="shared" si="122"/>
        <v>SECURITY_DOC_DATE</v>
      </c>
      <c r="F809">
        <v>16</v>
      </c>
      <c r="G809" t="str">
        <f t="shared" si="120"/>
        <v>290016</v>
      </c>
      <c r="H809">
        <v>29</v>
      </c>
      <c r="I809" t="s">
        <v>1399</v>
      </c>
      <c r="J809" t="s">
        <v>1400</v>
      </c>
      <c r="K809" t="s">
        <v>482</v>
      </c>
      <c r="M809" t="str">
        <f t="shared" si="121"/>
        <v>INSERT INTO s_tab_cols_m (table_col_id,table_id,col_name,col_desc,data_type) VALUES (290016,29,'security_doc_date','SECURITY_DOC_DATE','D');</v>
      </c>
    </row>
    <row r="810" spans="4:13" x14ac:dyDescent="0.25">
      <c r="D810" t="str">
        <f t="shared" si="119"/>
        <v>public static final int C_CUST_SECURITY__COL__SECURITY_DOC_NO=    290017;</v>
      </c>
      <c r="E810" t="str">
        <f t="shared" si="122"/>
        <v>SECURITY_DOC_NO</v>
      </c>
      <c r="F810">
        <v>17</v>
      </c>
      <c r="G810" t="str">
        <f t="shared" si="120"/>
        <v>290017</v>
      </c>
      <c r="H810">
        <v>29</v>
      </c>
      <c r="I810" t="s">
        <v>1401</v>
      </c>
      <c r="J810" t="s">
        <v>1402</v>
      </c>
      <c r="K810" t="s">
        <v>478</v>
      </c>
      <c r="M810" t="str">
        <f t="shared" si="121"/>
        <v>INSERT INTO s_tab_cols_m (table_col_id,table_id,col_name,col_desc,data_type) VALUES (290017,29,'security_doc_no','SECURITY_DOC_NO','C');</v>
      </c>
    </row>
    <row r="811" spans="4:13" x14ac:dyDescent="0.25">
      <c r="D811" t="str">
        <f t="shared" si="119"/>
        <v>public static final int C_CUST_SECURITY__COL__DEPRECIATION_TYPE=    290018;</v>
      </c>
      <c r="E811" t="str">
        <f t="shared" si="122"/>
        <v>DEPRECIATION_TYPE</v>
      </c>
      <c r="F811">
        <v>18</v>
      </c>
      <c r="G811" t="str">
        <f t="shared" si="120"/>
        <v>290018</v>
      </c>
      <c r="H811">
        <v>29</v>
      </c>
      <c r="I811" t="s">
        <v>1403</v>
      </c>
      <c r="J811" t="s">
        <v>1404</v>
      </c>
      <c r="K811" t="s">
        <v>478</v>
      </c>
      <c r="M811" t="str">
        <f t="shared" si="121"/>
        <v>INSERT INTO s_tab_cols_m (table_col_id,table_id,col_name,col_desc,data_type) VALUES (290018,29,'depreciation_type','DEPRECIATION_TYPE','C');</v>
      </c>
    </row>
    <row r="812" spans="4:13" x14ac:dyDescent="0.25">
      <c r="D812" t="str">
        <f t="shared" si="119"/>
        <v>public static final int C_CUST_SECURITY__COL__DEPRECIATION_PERCENT=    290019;</v>
      </c>
      <c r="E812" t="str">
        <f t="shared" si="122"/>
        <v>DEPRECIATION_PERCENT</v>
      </c>
      <c r="F812">
        <v>19</v>
      </c>
      <c r="G812" t="str">
        <f t="shared" si="120"/>
        <v>290019</v>
      </c>
      <c r="H812">
        <v>29</v>
      </c>
      <c r="I812" t="s">
        <v>1405</v>
      </c>
      <c r="J812" t="s">
        <v>1406</v>
      </c>
      <c r="K812" t="s">
        <v>477</v>
      </c>
      <c r="M812" t="str">
        <f t="shared" si="121"/>
        <v>INSERT INTO s_tab_cols_m (table_col_id,table_id,col_name,col_desc,data_type) VALUES (290019,29,'depreciation_percent','DEPRECIATION_PERCENT','N');</v>
      </c>
    </row>
    <row r="813" spans="4:13" x14ac:dyDescent="0.25">
      <c r="D813" t="str">
        <f t="shared" si="119"/>
        <v>public static final int C_CUST_SECURITY__COL__EFFECTIVE_FROM_DATE=    290020;</v>
      </c>
      <c r="E813" t="str">
        <f t="shared" si="122"/>
        <v>EFFECTIVE_FROM_DATE</v>
      </c>
      <c r="F813">
        <v>20</v>
      </c>
      <c r="G813" t="str">
        <f t="shared" si="120"/>
        <v>290020</v>
      </c>
      <c r="H813">
        <v>29</v>
      </c>
      <c r="I813" t="s">
        <v>851</v>
      </c>
      <c r="J813" t="s">
        <v>852</v>
      </c>
      <c r="K813" t="s">
        <v>482</v>
      </c>
      <c r="M813" t="str">
        <f t="shared" si="121"/>
        <v>INSERT INTO s_tab_cols_m (table_col_id,table_id,col_name,col_desc,data_type) VALUES (290020,29,'effective_from_date','EFFECTIVE_FROM_DATE','D');</v>
      </c>
    </row>
    <row r="814" spans="4:13" x14ac:dyDescent="0.25">
      <c r="D814" t="str">
        <f t="shared" si="119"/>
        <v>public static final int C_CUST_SECURITY__COL__EFFECTIVE_TO_DATE=    290021;</v>
      </c>
      <c r="E814" t="str">
        <f t="shared" si="122"/>
        <v>EFFECTIVE_TO_DATE</v>
      </c>
      <c r="F814">
        <v>21</v>
      </c>
      <c r="G814" t="str">
        <f t="shared" si="120"/>
        <v>290021</v>
      </c>
      <c r="H814">
        <v>29</v>
      </c>
      <c r="I814" t="s">
        <v>853</v>
      </c>
      <c r="J814" t="s">
        <v>854</v>
      </c>
      <c r="K814" t="s">
        <v>482</v>
      </c>
      <c r="M814" t="str">
        <f t="shared" si="121"/>
        <v>INSERT INTO s_tab_cols_m (table_col_id,table_id,col_name,col_desc,data_type) VALUES (290021,29,'effective_to_date','EFFECTIVE_TO_DATE','D');</v>
      </c>
    </row>
    <row r="815" spans="4:13" x14ac:dyDescent="0.25">
      <c r="D815" t="str">
        <f t="shared" si="119"/>
        <v>public static final int C_CUST_SECURITY__COL__REMARK=    290022;</v>
      </c>
      <c r="E815" t="str">
        <f t="shared" si="122"/>
        <v>REMARK</v>
      </c>
      <c r="F815">
        <v>22</v>
      </c>
      <c r="G815" t="str">
        <f t="shared" si="120"/>
        <v>290022</v>
      </c>
      <c r="H815">
        <v>29</v>
      </c>
      <c r="I815" t="s">
        <v>677</v>
      </c>
      <c r="J815" t="s">
        <v>678</v>
      </c>
      <c r="K815" t="s">
        <v>478</v>
      </c>
      <c r="M815" t="str">
        <f t="shared" si="121"/>
        <v>INSERT INTO s_tab_cols_m (table_col_id,table_id,col_name,col_desc,data_type) VALUES (290022,29,'remark','REMARK','C');</v>
      </c>
    </row>
    <row r="816" spans="4:13" x14ac:dyDescent="0.25">
      <c r="D816" t="str">
        <f t="shared" si="119"/>
        <v>public static final int C_CUST_SECURITY__COL__SECURITY_VALUER_ID=    290023;</v>
      </c>
      <c r="E816" t="str">
        <f t="shared" si="122"/>
        <v>SECURITY_VALUER_ID</v>
      </c>
      <c r="F816">
        <v>23</v>
      </c>
      <c r="G816" t="str">
        <f t="shared" si="120"/>
        <v>290023</v>
      </c>
      <c r="H816">
        <v>29</v>
      </c>
      <c r="I816" t="s">
        <v>1307</v>
      </c>
      <c r="J816" t="s">
        <v>1308</v>
      </c>
      <c r="K816" t="s">
        <v>477</v>
      </c>
      <c r="M816" t="str">
        <f t="shared" si="121"/>
        <v>INSERT INTO s_tab_cols_m (table_col_id,table_id,col_name,col_desc,data_type) VALUES (290023,29,'security_valuer_id','SECURITY_VALUER_ID','N');</v>
      </c>
    </row>
    <row r="817" spans="4:13" x14ac:dyDescent="0.25">
      <c r="D817" t="str">
        <f t="shared" si="119"/>
        <v>public static final int C_CUST_SECURITY__COL__VALUATION_AMOUNT=    290024;</v>
      </c>
      <c r="E817" t="str">
        <f t="shared" si="122"/>
        <v>VALUATION_AMOUNT</v>
      </c>
      <c r="F817">
        <v>24</v>
      </c>
      <c r="G817" t="str">
        <f t="shared" si="120"/>
        <v>290024</v>
      </c>
      <c r="H817">
        <v>29</v>
      </c>
      <c r="I817" t="s">
        <v>1407</v>
      </c>
      <c r="J817" t="s">
        <v>1408</v>
      </c>
      <c r="K817" t="s">
        <v>477</v>
      </c>
      <c r="M817" t="str">
        <f t="shared" si="121"/>
        <v>INSERT INTO s_tab_cols_m (table_col_id,table_id,col_name,col_desc,data_type) VALUES (290024,29,'valuation_amount','VALUATION_AMOUNT','N');</v>
      </c>
    </row>
    <row r="818" spans="4:13" x14ac:dyDescent="0.25">
      <c r="D818" t="str">
        <f t="shared" si="119"/>
        <v>public static final int C_CUST_SECURITY__COL__VALUATION_DATE=    290025;</v>
      </c>
      <c r="E818" t="str">
        <f t="shared" si="122"/>
        <v>VALUATION_DATE</v>
      </c>
      <c r="F818">
        <v>25</v>
      </c>
      <c r="G818" t="str">
        <f t="shared" si="120"/>
        <v>290025</v>
      </c>
      <c r="H818">
        <v>29</v>
      </c>
      <c r="I818" t="s">
        <v>1409</v>
      </c>
      <c r="J818" t="s">
        <v>1410</v>
      </c>
      <c r="K818" t="s">
        <v>482</v>
      </c>
      <c r="M818" t="str">
        <f t="shared" si="121"/>
        <v>INSERT INTO s_tab_cols_m (table_col_id,table_id,col_name,col_desc,data_type) VALUES (290025,29,'valuation_date','VALUATION_DATE','D');</v>
      </c>
    </row>
    <row r="819" spans="4:13" x14ac:dyDescent="0.25">
      <c r="D819" t="str">
        <f t="shared" si="119"/>
        <v>public static final int C_CUST_SECURITY__COL__VALUATION_EXPIRY_DATE=    290026;</v>
      </c>
      <c r="E819" t="str">
        <f t="shared" si="122"/>
        <v>VALUATION_EXPIRY_DATE</v>
      </c>
      <c r="F819">
        <v>26</v>
      </c>
      <c r="G819" t="str">
        <f t="shared" si="120"/>
        <v>290026</v>
      </c>
      <c r="H819">
        <v>29</v>
      </c>
      <c r="I819" t="s">
        <v>1411</v>
      </c>
      <c r="J819" t="s">
        <v>1412</v>
      </c>
      <c r="K819" t="s">
        <v>482</v>
      </c>
      <c r="M819" t="str">
        <f t="shared" si="121"/>
        <v>INSERT INTO s_tab_cols_m (table_col_id,table_id,col_name,col_desc,data_type) VALUES (290026,29,'valuation_expiry_date','VALUATION_EXPIRY_DATE','D');</v>
      </c>
    </row>
    <row r="820" spans="4:13" x14ac:dyDescent="0.25">
      <c r="D820" t="str">
        <f t="shared" si="119"/>
        <v>public static final int C_CUST_SECURITY__COL__VALUER_REMARK=    290027;</v>
      </c>
      <c r="E820" t="str">
        <f t="shared" si="122"/>
        <v>VALUER_REMARK</v>
      </c>
      <c r="F820">
        <v>27</v>
      </c>
      <c r="G820" t="str">
        <f t="shared" si="120"/>
        <v>290027</v>
      </c>
      <c r="H820">
        <v>29</v>
      </c>
      <c r="I820" t="s">
        <v>1413</v>
      </c>
      <c r="J820" t="s">
        <v>1414</v>
      </c>
      <c r="K820" t="s">
        <v>478</v>
      </c>
      <c r="M820" t="str">
        <f t="shared" si="121"/>
        <v>INSERT INTO s_tab_cols_m (table_col_id,table_id,col_name,col_desc,data_type) VALUES (290027,29,'valuer_remark','VALUER_REMARK','C');</v>
      </c>
    </row>
    <row r="821" spans="4:13" x14ac:dyDescent="0.25">
      <c r="D821" t="str">
        <f t="shared" si="119"/>
        <v>public static final int C_CUST_SECURITY__COL__PACKET_NUMBER=    290028;</v>
      </c>
      <c r="E821" t="str">
        <f t="shared" si="122"/>
        <v>PACKET_NUMBER</v>
      </c>
      <c r="F821">
        <v>28</v>
      </c>
      <c r="G821" t="str">
        <f t="shared" si="120"/>
        <v>290028</v>
      </c>
      <c r="H821">
        <v>29</v>
      </c>
      <c r="I821" t="s">
        <v>1415</v>
      </c>
      <c r="J821" t="s">
        <v>1416</v>
      </c>
      <c r="K821" t="s">
        <v>478</v>
      </c>
      <c r="M821" t="str">
        <f t="shared" si="121"/>
        <v>INSERT INTO s_tab_cols_m (table_col_id,table_id,col_name,col_desc,data_type) VALUES (290028,29,'packet_number','PACKET_NUMBER','C');</v>
      </c>
    </row>
    <row r="822" spans="4:13" x14ac:dyDescent="0.25">
      <c r="D822" t="str">
        <f t="shared" si="119"/>
        <v>public static final int C_CUST_SECURITY__COL__PACKET_STATUS=    290029;</v>
      </c>
      <c r="E822" t="str">
        <f t="shared" si="122"/>
        <v>PACKET_STATUS</v>
      </c>
      <c r="F822">
        <v>29</v>
      </c>
      <c r="G822" t="str">
        <f t="shared" si="120"/>
        <v>290029</v>
      </c>
      <c r="H822">
        <v>29</v>
      </c>
      <c r="I822" t="s">
        <v>1417</v>
      </c>
      <c r="J822" t="s">
        <v>1418</v>
      </c>
      <c r="K822" t="s">
        <v>478</v>
      </c>
      <c r="M822" t="str">
        <f t="shared" si="121"/>
        <v>INSERT INTO s_tab_cols_m (table_col_id,table_id,col_name,col_desc,data_type) VALUES (290029,29,'packet_status','PACKET_STATUS','C');</v>
      </c>
    </row>
    <row r="823" spans="4:13" x14ac:dyDescent="0.25">
      <c r="D823" t="str">
        <f t="shared" si="119"/>
        <v>public static final int C_CUST_SECURITY__COL__IS_INSURED=    290030;</v>
      </c>
      <c r="E823" t="str">
        <f t="shared" si="122"/>
        <v>IS_INSURED</v>
      </c>
      <c r="F823">
        <v>30</v>
      </c>
      <c r="G823" t="str">
        <f t="shared" si="120"/>
        <v>290030</v>
      </c>
      <c r="H823">
        <v>29</v>
      </c>
      <c r="I823" t="s">
        <v>1419</v>
      </c>
      <c r="J823" t="s">
        <v>1420</v>
      </c>
      <c r="K823" t="s">
        <v>477</v>
      </c>
      <c r="M823" t="str">
        <f t="shared" si="121"/>
        <v>INSERT INTO s_tab_cols_m (table_col_id,table_id,col_name,col_desc,data_type) VALUES (290030,29,'is_insured','IS_INSURED','N');</v>
      </c>
    </row>
    <row r="824" spans="4:13" x14ac:dyDescent="0.25">
      <c r="D824" t="str">
        <f t="shared" si="119"/>
        <v>public static final int C_CUST_SECURITY__COL__CR_BY=    290031;</v>
      </c>
      <c r="E824" t="str">
        <f t="shared" si="122"/>
        <v>CR_BY</v>
      </c>
      <c r="F824">
        <v>31</v>
      </c>
      <c r="G824" t="str">
        <f t="shared" si="120"/>
        <v>290031</v>
      </c>
      <c r="H824">
        <v>29</v>
      </c>
      <c r="I824" t="s">
        <v>547</v>
      </c>
      <c r="J824" t="s">
        <v>548</v>
      </c>
      <c r="K824" t="s">
        <v>477</v>
      </c>
      <c r="M824" t="str">
        <f t="shared" si="121"/>
        <v>INSERT INTO s_tab_cols_m (table_col_id,table_id,col_name,col_desc,data_type) VALUES (290031,29,'cr_by','CR_BY','N');</v>
      </c>
    </row>
    <row r="825" spans="4:13" x14ac:dyDescent="0.25">
      <c r="D825" t="str">
        <f t="shared" si="119"/>
        <v>public static final int C_CUST_SECURITY__COL__CR_DT=    290032;</v>
      </c>
      <c r="E825" t="str">
        <f t="shared" si="122"/>
        <v>CR_DT</v>
      </c>
      <c r="F825">
        <v>32</v>
      </c>
      <c r="G825" t="str">
        <f t="shared" si="120"/>
        <v>290032</v>
      </c>
      <c r="H825">
        <v>29</v>
      </c>
      <c r="I825" t="s">
        <v>549</v>
      </c>
      <c r="J825" t="s">
        <v>550</v>
      </c>
      <c r="K825" t="s">
        <v>489</v>
      </c>
      <c r="M825" t="str">
        <f t="shared" si="121"/>
        <v>INSERT INTO s_tab_cols_m (table_col_id,table_id,col_name,col_desc,data_type) VALUES (290032,29,'cr_dt','CR_DT','T');</v>
      </c>
    </row>
    <row r="826" spans="4:13" x14ac:dyDescent="0.25">
      <c r="D826" t="str">
        <f t="shared" si="119"/>
        <v>public static final int C_CUST_SECURITY__COL__UPD_BY=    290033;</v>
      </c>
      <c r="E826" t="str">
        <f t="shared" si="122"/>
        <v>UPD_BY</v>
      </c>
      <c r="F826">
        <v>33</v>
      </c>
      <c r="G826" t="str">
        <f t="shared" si="120"/>
        <v>290033</v>
      </c>
      <c r="H826">
        <v>29</v>
      </c>
      <c r="I826" t="s">
        <v>551</v>
      </c>
      <c r="J826" t="s">
        <v>552</v>
      </c>
      <c r="K826" t="s">
        <v>477</v>
      </c>
      <c r="M826" t="str">
        <f t="shared" si="121"/>
        <v>INSERT INTO s_tab_cols_m (table_col_id,table_id,col_name,col_desc,data_type) VALUES (290033,29,'upd_by','UPD_BY','N');</v>
      </c>
    </row>
    <row r="827" spans="4:13" x14ac:dyDescent="0.25">
      <c r="D827" t="str">
        <f t="shared" si="119"/>
        <v>public static final int C_CUST_SECURITY__COL__UPD_DT=    290034;</v>
      </c>
      <c r="E827" t="str">
        <f t="shared" si="122"/>
        <v>UPD_DT</v>
      </c>
      <c r="F827">
        <v>34</v>
      </c>
      <c r="G827" t="str">
        <f t="shared" si="120"/>
        <v>290034</v>
      </c>
      <c r="H827">
        <v>29</v>
      </c>
      <c r="I827" t="s">
        <v>553</v>
      </c>
      <c r="J827" t="s">
        <v>554</v>
      </c>
      <c r="K827" t="s">
        <v>489</v>
      </c>
      <c r="M827" t="str">
        <f t="shared" si="121"/>
        <v>INSERT INTO s_tab_cols_m (table_col_id,table_id,col_name,col_desc,data_type) VALUES (290034,29,'upd_dt','UPD_DT','T');</v>
      </c>
    </row>
    <row r="828" spans="4:13" x14ac:dyDescent="0.25">
      <c r="D828" t="str">
        <f t="shared" si="119"/>
        <v>public static final int C_CUST_SECURITY__COL__AUTH_BY=    290035;</v>
      </c>
      <c r="E828" t="str">
        <f t="shared" si="122"/>
        <v>AUTH_BY</v>
      </c>
      <c r="F828">
        <v>35</v>
      </c>
      <c r="G828" t="str">
        <f t="shared" si="120"/>
        <v>290035</v>
      </c>
      <c r="H828">
        <v>29</v>
      </c>
      <c r="I828" t="s">
        <v>555</v>
      </c>
      <c r="J828" t="s">
        <v>556</v>
      </c>
      <c r="K828" t="s">
        <v>477</v>
      </c>
      <c r="M828" t="str">
        <f t="shared" si="121"/>
        <v>INSERT INTO s_tab_cols_m (table_col_id,table_id,col_name,col_desc,data_type) VALUES (290035,29,'auth_by','AUTH_BY','N');</v>
      </c>
    </row>
    <row r="829" spans="4:13" x14ac:dyDescent="0.25">
      <c r="D829" t="str">
        <f t="shared" si="119"/>
        <v>public static final int C_CUST_SECURITY__COL__AUTH_DT=    290036;</v>
      </c>
      <c r="E829" t="str">
        <f t="shared" si="122"/>
        <v>AUTH_DT</v>
      </c>
      <c r="F829">
        <v>36</v>
      </c>
      <c r="G829" t="str">
        <f t="shared" si="120"/>
        <v>290036</v>
      </c>
      <c r="H829">
        <v>29</v>
      </c>
      <c r="I829" t="s">
        <v>557</v>
      </c>
      <c r="J829" t="s">
        <v>558</v>
      </c>
      <c r="K829" t="s">
        <v>489</v>
      </c>
      <c r="M829" t="str">
        <f t="shared" si="121"/>
        <v>INSERT INTO s_tab_cols_m (table_col_id,table_id,col_name,col_desc,data_type) VALUES (290036,29,'auth_dt','AUTH_DT','T');</v>
      </c>
    </row>
    <row r="830" spans="4:13" x14ac:dyDescent="0.25">
      <c r="D830" t="str">
        <f t="shared" si="119"/>
        <v>public static final int C_CUST_SECURITY__COL__CN_ID=    290037;</v>
      </c>
      <c r="E830" t="str">
        <f t="shared" si="122"/>
        <v>CN_ID</v>
      </c>
      <c r="F830">
        <v>37</v>
      </c>
      <c r="G830" t="str">
        <f t="shared" si="120"/>
        <v>290037</v>
      </c>
      <c r="H830">
        <v>29</v>
      </c>
      <c r="I830" t="s">
        <v>559</v>
      </c>
      <c r="J830" t="s">
        <v>560</v>
      </c>
      <c r="K830" t="s">
        <v>477</v>
      </c>
      <c r="M830" t="str">
        <f t="shared" si="121"/>
        <v>INSERT INTO s_tab_cols_m (table_col_id,table_id,col_name,col_desc,data_type) VALUES (290037,29,'cn_id','CN_ID','N');</v>
      </c>
    </row>
    <row r="831" spans="4:13" x14ac:dyDescent="0.25">
      <c r="D831" t="str">
        <f t="shared" si="119"/>
        <v>public static final int C_CUST_SECURITY__COL__BALANCE_SECURITY_AMOUNT=    290038;</v>
      </c>
      <c r="E831" t="str">
        <f t="shared" si="122"/>
        <v>BALANCE_SECURITY_AMOUNT</v>
      </c>
      <c r="F831">
        <v>38</v>
      </c>
      <c r="G831" t="str">
        <f t="shared" si="120"/>
        <v>290038</v>
      </c>
      <c r="H831">
        <v>29</v>
      </c>
      <c r="I831" t="s">
        <v>1421</v>
      </c>
      <c r="J831" t="s">
        <v>1422</v>
      </c>
      <c r="K831" t="s">
        <v>477</v>
      </c>
      <c r="M831" t="str">
        <f t="shared" si="121"/>
        <v>INSERT INTO s_tab_cols_m (table_col_id,table_id,col_name,col_desc,data_type) VALUES (290038,29,'balance_security_amount','BALANCE_SECURITY_AMOUNT','N');</v>
      </c>
    </row>
    <row r="832" spans="4:13" x14ac:dyDescent="0.25">
      <c r="D832" t="str">
        <f t="shared" si="119"/>
        <v>public static final int C_CUST_SECURITY__COL__SECURITY_DEPOSIT_ACCT_ID=    290039;</v>
      </c>
      <c r="E832" t="str">
        <f t="shared" si="122"/>
        <v>SECURITY_DEPOSIT_ACCT_ID</v>
      </c>
      <c r="F832">
        <v>39</v>
      </c>
      <c r="G832" t="str">
        <f t="shared" si="120"/>
        <v>290039</v>
      </c>
      <c r="H832">
        <v>29</v>
      </c>
      <c r="I832" t="s">
        <v>1423</v>
      </c>
      <c r="J832" t="s">
        <v>1424</v>
      </c>
      <c r="K832" t="s">
        <v>477</v>
      </c>
      <c r="M832" t="str">
        <f t="shared" si="121"/>
        <v>INSERT INTO s_tab_cols_m (table_col_id,table_id,col_name,col_desc,data_type) VALUES (290039,29,'security_deposit_acct_id','SECURITY_DEPOSIT_ACCT_ID','N');</v>
      </c>
    </row>
    <row r="837" spans="3:13" x14ac:dyDescent="0.25">
      <c r="C837" s="18" t="s">
        <v>208</v>
      </c>
      <c r="D837" t="str">
        <f t="shared" ref="D837:D853" si="123">CONCATENATE("public static final int C_CUST_SECURITY_INSURANCE__COL__",E837,"=    ",G837,";")</f>
        <v>public static final int C_CUST_SECURITY_INSURANCE__COL__CUST_SECURITY_ID=    300001;</v>
      </c>
      <c r="E837" t="str">
        <f t="shared" ref="E837:E868" si="124">UPPER(I837)</f>
        <v>CUST_SECURITY_ID</v>
      </c>
      <c r="F837">
        <v>1</v>
      </c>
      <c r="G837" t="str">
        <f t="shared" ref="G837:G853" si="125">CONCATENATE(H837,REPT("0",4-LEN(F837)),F837)</f>
        <v>300001</v>
      </c>
      <c r="H837">
        <v>30</v>
      </c>
      <c r="I837" t="s">
        <v>1373</v>
      </c>
      <c r="J837" t="s">
        <v>1374</v>
      </c>
      <c r="K837" t="s">
        <v>477</v>
      </c>
      <c r="M837" t="str">
        <f t="shared" ref="M837:M853" si="126">CONCATENATE("INSERT INTO s_tab_cols_m (table_col_id,table_id,col_name,col_desc,data_type) VALUES (",G837&amp;","&amp;H837&amp;",'"&amp;I837&amp;"','"&amp;J837&amp;"','"&amp;K837&amp;"');")</f>
        <v>INSERT INTO s_tab_cols_m (table_col_id,table_id,col_name,col_desc,data_type) VALUES (300001,30,'cust_security_id','CUST_SECURITY_ID','N');</v>
      </c>
    </row>
    <row r="838" spans="3:13" x14ac:dyDescent="0.25">
      <c r="D838" t="str">
        <f t="shared" si="123"/>
        <v>public static final int C_CUST_SECURITY_INSURANCE__COL__COMPANY_ID=    300002;</v>
      </c>
      <c r="E838" t="str">
        <f t="shared" si="124"/>
        <v>COMPANY_ID</v>
      </c>
      <c r="F838">
        <v>2</v>
      </c>
      <c r="G838" t="str">
        <f t="shared" si="125"/>
        <v>300002</v>
      </c>
      <c r="H838">
        <v>30</v>
      </c>
      <c r="I838" t="s">
        <v>1425</v>
      </c>
      <c r="J838" t="s">
        <v>1426</v>
      </c>
      <c r="K838" t="s">
        <v>477</v>
      </c>
      <c r="M838" t="str">
        <f t="shared" si="126"/>
        <v>INSERT INTO s_tab_cols_m (table_col_id,table_id,col_name,col_desc,data_type) VALUES (300002,30,'company_id','COMPANY_ID','N');</v>
      </c>
    </row>
    <row r="839" spans="3:13" x14ac:dyDescent="0.25">
      <c r="D839" t="str">
        <f t="shared" si="123"/>
        <v>public static final int C_CUST_SECURITY_INSURANCE__COL__POLICY_NO=    300003;</v>
      </c>
      <c r="E839" t="str">
        <f t="shared" si="124"/>
        <v>POLICY_NO</v>
      </c>
      <c r="F839">
        <v>3</v>
      </c>
      <c r="G839" t="str">
        <f t="shared" si="125"/>
        <v>300003</v>
      </c>
      <c r="H839">
        <v>30</v>
      </c>
      <c r="I839" t="s">
        <v>1427</v>
      </c>
      <c r="J839" t="s">
        <v>1428</v>
      </c>
      <c r="K839" t="s">
        <v>478</v>
      </c>
      <c r="M839" t="str">
        <f t="shared" si="126"/>
        <v>INSERT INTO s_tab_cols_m (table_col_id,table_id,col_name,col_desc,data_type) VALUES (300003,30,'policy_no','POLICY_NO','C');</v>
      </c>
    </row>
    <row r="840" spans="3:13" x14ac:dyDescent="0.25">
      <c r="D840" t="str">
        <f t="shared" si="123"/>
        <v>public static final int C_CUST_SECURITY_INSURANCE__COL__POLICY_AMOUNT=    300004;</v>
      </c>
      <c r="E840" t="str">
        <f t="shared" si="124"/>
        <v>POLICY_AMOUNT</v>
      </c>
      <c r="F840">
        <v>4</v>
      </c>
      <c r="G840" t="str">
        <f t="shared" si="125"/>
        <v>300004</v>
      </c>
      <c r="H840">
        <v>30</v>
      </c>
      <c r="I840" t="s">
        <v>1429</v>
      </c>
      <c r="J840" t="s">
        <v>1430</v>
      </c>
      <c r="K840" t="s">
        <v>477</v>
      </c>
      <c r="M840" t="str">
        <f t="shared" si="126"/>
        <v>INSERT INTO s_tab_cols_m (table_col_id,table_id,col_name,col_desc,data_type) VALUES (300004,30,'policy_amount','POLICY_AMOUNT','N');</v>
      </c>
    </row>
    <row r="841" spans="3:13" x14ac:dyDescent="0.25">
      <c r="D841" t="str">
        <f t="shared" si="123"/>
        <v>public static final int C_CUST_SECURITY_INSURANCE__COL__PREMIUM_AMOUNT=    300005;</v>
      </c>
      <c r="E841" t="str">
        <f t="shared" si="124"/>
        <v>PREMIUM_AMOUNT</v>
      </c>
      <c r="F841">
        <v>5</v>
      </c>
      <c r="G841" t="str">
        <f t="shared" si="125"/>
        <v>300005</v>
      </c>
      <c r="H841">
        <v>30</v>
      </c>
      <c r="I841" t="s">
        <v>1431</v>
      </c>
      <c r="J841" t="s">
        <v>1432</v>
      </c>
      <c r="K841" t="s">
        <v>477</v>
      </c>
      <c r="M841" t="str">
        <f t="shared" si="126"/>
        <v>INSERT INTO s_tab_cols_m (table_col_id,table_id,col_name,col_desc,data_type) VALUES (300005,30,'premium_amount','PREMIUM_AMOUNT','N');</v>
      </c>
    </row>
    <row r="842" spans="3:13" x14ac:dyDescent="0.25">
      <c r="D842" t="str">
        <f t="shared" si="123"/>
        <v>public static final int C_CUST_SECURITY_INSURANCE__COL__POLICY_FROM_DATE=    300006;</v>
      </c>
      <c r="E842" t="str">
        <f t="shared" si="124"/>
        <v>POLICY_FROM_DATE</v>
      </c>
      <c r="F842">
        <v>6</v>
      </c>
      <c r="G842" t="str">
        <f t="shared" si="125"/>
        <v>300006</v>
      </c>
      <c r="H842">
        <v>30</v>
      </c>
      <c r="I842" t="s">
        <v>1433</v>
      </c>
      <c r="J842" t="s">
        <v>1434</v>
      </c>
      <c r="K842" t="s">
        <v>482</v>
      </c>
      <c r="M842" t="str">
        <f t="shared" si="126"/>
        <v>INSERT INTO s_tab_cols_m (table_col_id,table_id,col_name,col_desc,data_type) VALUES (300006,30,'policy_from_date','POLICY_FROM_DATE','D');</v>
      </c>
    </row>
    <row r="843" spans="3:13" x14ac:dyDescent="0.25">
      <c r="D843" t="str">
        <f t="shared" si="123"/>
        <v>public static final int C_CUST_SECURITY_INSURANCE__COL__POLICY_TO_DATE=    300007;</v>
      </c>
      <c r="E843" t="str">
        <f t="shared" si="124"/>
        <v>POLICY_TO_DATE</v>
      </c>
      <c r="F843">
        <v>7</v>
      </c>
      <c r="G843" t="str">
        <f t="shared" si="125"/>
        <v>300007</v>
      </c>
      <c r="H843">
        <v>30</v>
      </c>
      <c r="I843" t="s">
        <v>1435</v>
      </c>
      <c r="J843" t="s">
        <v>1436</v>
      </c>
      <c r="K843" t="s">
        <v>482</v>
      </c>
      <c r="M843" t="str">
        <f t="shared" si="126"/>
        <v>INSERT INTO s_tab_cols_m (table_col_id,table_id,col_name,col_desc,data_type) VALUES (300007,30,'policy_to_date','POLICY_TO_DATE','D');</v>
      </c>
    </row>
    <row r="844" spans="3:13" x14ac:dyDescent="0.25">
      <c r="D844" t="str">
        <f t="shared" si="123"/>
        <v>public static final int C_CUST_SECURITY_INSURANCE__COL__POLICY_PERIOD_MONTHS=    300008;</v>
      </c>
      <c r="E844" t="str">
        <f t="shared" si="124"/>
        <v>POLICY_PERIOD_MONTHS</v>
      </c>
      <c r="F844">
        <v>8</v>
      </c>
      <c r="G844" t="str">
        <f t="shared" si="125"/>
        <v>300008</v>
      </c>
      <c r="H844">
        <v>30</v>
      </c>
      <c r="I844" t="s">
        <v>1437</v>
      </c>
      <c r="J844" t="s">
        <v>1438</v>
      </c>
      <c r="K844" t="s">
        <v>477</v>
      </c>
      <c r="M844" t="str">
        <f t="shared" si="126"/>
        <v>INSERT INTO s_tab_cols_m (table_col_id,table_id,col_name,col_desc,data_type) VALUES (300008,30,'policy_period_months','POLICY_PERIOD_MONTHS','N');</v>
      </c>
    </row>
    <row r="845" spans="3:13" x14ac:dyDescent="0.25">
      <c r="D845" t="str">
        <f t="shared" si="123"/>
        <v>public static final int C_CUST_SECURITY_INSURANCE__COL__POLICY_STATUS=    300009;</v>
      </c>
      <c r="E845" t="str">
        <f t="shared" si="124"/>
        <v>POLICY_STATUS</v>
      </c>
      <c r="F845">
        <v>9</v>
      </c>
      <c r="G845" t="str">
        <f t="shared" si="125"/>
        <v>300009</v>
      </c>
      <c r="H845">
        <v>30</v>
      </c>
      <c r="I845" t="s">
        <v>1439</v>
      </c>
      <c r="J845" t="s">
        <v>1440</v>
      </c>
      <c r="K845" t="s">
        <v>478</v>
      </c>
      <c r="M845" t="str">
        <f t="shared" si="126"/>
        <v>INSERT INTO s_tab_cols_m (table_col_id,table_id,col_name,col_desc,data_type) VALUES (300009,30,'policy_status','POLICY_STATUS','C');</v>
      </c>
    </row>
    <row r="846" spans="3:13" x14ac:dyDescent="0.25">
      <c r="D846" t="str">
        <f t="shared" si="123"/>
        <v>public static final int C_CUST_SECURITY_INSURANCE__COL__REMARK=    300010;</v>
      </c>
      <c r="E846" t="str">
        <f t="shared" si="124"/>
        <v>REMARK</v>
      </c>
      <c r="F846">
        <v>10</v>
      </c>
      <c r="G846" t="str">
        <f t="shared" si="125"/>
        <v>300010</v>
      </c>
      <c r="H846">
        <v>30</v>
      </c>
      <c r="I846" t="s">
        <v>677</v>
      </c>
      <c r="J846" t="s">
        <v>678</v>
      </c>
      <c r="K846" t="s">
        <v>478</v>
      </c>
      <c r="M846" t="str">
        <f t="shared" si="126"/>
        <v>INSERT INTO s_tab_cols_m (table_col_id,table_id,col_name,col_desc,data_type) VALUES (300010,30,'remark','REMARK','C');</v>
      </c>
    </row>
    <row r="847" spans="3:13" x14ac:dyDescent="0.25">
      <c r="D847" t="str">
        <f t="shared" si="123"/>
        <v>public static final int C_CUST_SECURITY_INSURANCE__COL__CR_BY=    300011;</v>
      </c>
      <c r="E847" t="str">
        <f t="shared" si="124"/>
        <v>CR_BY</v>
      </c>
      <c r="F847">
        <v>11</v>
      </c>
      <c r="G847" t="str">
        <f t="shared" si="125"/>
        <v>300011</v>
      </c>
      <c r="H847">
        <v>30</v>
      </c>
      <c r="I847" t="s">
        <v>547</v>
      </c>
      <c r="J847" t="s">
        <v>548</v>
      </c>
      <c r="K847" t="s">
        <v>477</v>
      </c>
      <c r="M847" t="str">
        <f t="shared" si="126"/>
        <v>INSERT INTO s_tab_cols_m (table_col_id,table_id,col_name,col_desc,data_type) VALUES (300011,30,'cr_by','CR_BY','N');</v>
      </c>
    </row>
    <row r="848" spans="3:13" x14ac:dyDescent="0.25">
      <c r="D848" t="str">
        <f t="shared" si="123"/>
        <v>public static final int C_CUST_SECURITY_INSURANCE__COL__CR_DT=    300012;</v>
      </c>
      <c r="E848" t="str">
        <f t="shared" si="124"/>
        <v>CR_DT</v>
      </c>
      <c r="F848">
        <v>12</v>
      </c>
      <c r="G848" t="str">
        <f t="shared" si="125"/>
        <v>300012</v>
      </c>
      <c r="H848">
        <v>30</v>
      </c>
      <c r="I848" t="s">
        <v>549</v>
      </c>
      <c r="J848" t="s">
        <v>550</v>
      </c>
      <c r="K848" t="s">
        <v>489</v>
      </c>
      <c r="M848" t="str">
        <f t="shared" si="126"/>
        <v>INSERT INTO s_tab_cols_m (table_col_id,table_id,col_name,col_desc,data_type) VALUES (300012,30,'cr_dt','CR_DT','T');</v>
      </c>
    </row>
    <row r="849" spans="3:13" x14ac:dyDescent="0.25">
      <c r="D849" t="str">
        <f t="shared" si="123"/>
        <v>public static final int C_CUST_SECURITY_INSURANCE__COL__UPD_BY=    300013;</v>
      </c>
      <c r="E849" t="str">
        <f t="shared" si="124"/>
        <v>UPD_BY</v>
      </c>
      <c r="F849">
        <v>13</v>
      </c>
      <c r="G849" t="str">
        <f t="shared" si="125"/>
        <v>300013</v>
      </c>
      <c r="H849">
        <v>30</v>
      </c>
      <c r="I849" t="s">
        <v>551</v>
      </c>
      <c r="J849" t="s">
        <v>552</v>
      </c>
      <c r="K849" t="s">
        <v>477</v>
      </c>
      <c r="M849" t="str">
        <f t="shared" si="126"/>
        <v>INSERT INTO s_tab_cols_m (table_col_id,table_id,col_name,col_desc,data_type) VALUES (300013,30,'upd_by','UPD_BY','N');</v>
      </c>
    </row>
    <row r="850" spans="3:13" x14ac:dyDescent="0.25">
      <c r="D850" t="str">
        <f t="shared" si="123"/>
        <v>public static final int C_CUST_SECURITY_INSURANCE__COL__UPD_DT=    300014;</v>
      </c>
      <c r="E850" t="str">
        <f t="shared" si="124"/>
        <v>UPD_DT</v>
      </c>
      <c r="F850">
        <v>14</v>
      </c>
      <c r="G850" t="str">
        <f t="shared" si="125"/>
        <v>300014</v>
      </c>
      <c r="H850">
        <v>30</v>
      </c>
      <c r="I850" t="s">
        <v>553</v>
      </c>
      <c r="J850" t="s">
        <v>554</v>
      </c>
      <c r="K850" t="s">
        <v>489</v>
      </c>
      <c r="M850" t="str">
        <f t="shared" si="126"/>
        <v>INSERT INTO s_tab_cols_m (table_col_id,table_id,col_name,col_desc,data_type) VALUES (300014,30,'upd_dt','UPD_DT','T');</v>
      </c>
    </row>
    <row r="851" spans="3:13" x14ac:dyDescent="0.25">
      <c r="D851" t="str">
        <f t="shared" si="123"/>
        <v>public static final int C_CUST_SECURITY_INSURANCE__COL__AUTH_BY=    300015;</v>
      </c>
      <c r="E851" t="str">
        <f t="shared" si="124"/>
        <v>AUTH_BY</v>
      </c>
      <c r="F851">
        <v>15</v>
      </c>
      <c r="G851" t="str">
        <f t="shared" si="125"/>
        <v>300015</v>
      </c>
      <c r="H851">
        <v>30</v>
      </c>
      <c r="I851" t="s">
        <v>555</v>
      </c>
      <c r="J851" t="s">
        <v>556</v>
      </c>
      <c r="K851" t="s">
        <v>477</v>
      </c>
      <c r="M851" t="str">
        <f t="shared" si="126"/>
        <v>INSERT INTO s_tab_cols_m (table_col_id,table_id,col_name,col_desc,data_type) VALUES (300015,30,'auth_by','AUTH_BY','N');</v>
      </c>
    </row>
    <row r="852" spans="3:13" x14ac:dyDescent="0.25">
      <c r="D852" t="str">
        <f t="shared" si="123"/>
        <v>public static final int C_CUST_SECURITY_INSURANCE__COL__AUTH_DT=    300016;</v>
      </c>
      <c r="E852" t="str">
        <f t="shared" si="124"/>
        <v>AUTH_DT</v>
      </c>
      <c r="F852">
        <v>16</v>
      </c>
      <c r="G852" t="str">
        <f t="shared" si="125"/>
        <v>300016</v>
      </c>
      <c r="H852">
        <v>30</v>
      </c>
      <c r="I852" t="s">
        <v>557</v>
      </c>
      <c r="J852" t="s">
        <v>558</v>
      </c>
      <c r="K852" t="s">
        <v>489</v>
      </c>
      <c r="M852" t="str">
        <f t="shared" si="126"/>
        <v>INSERT INTO s_tab_cols_m (table_col_id,table_id,col_name,col_desc,data_type) VALUES (300016,30,'auth_dt','AUTH_DT','T');</v>
      </c>
    </row>
    <row r="853" spans="3:13" x14ac:dyDescent="0.25">
      <c r="D853" t="str">
        <f t="shared" si="123"/>
        <v>public static final int C_CUST_SECURITY_INSURANCE__COL__CN_ID=    300017;</v>
      </c>
      <c r="E853" t="str">
        <f t="shared" si="124"/>
        <v>CN_ID</v>
      </c>
      <c r="F853">
        <v>17</v>
      </c>
      <c r="G853" t="str">
        <f t="shared" si="125"/>
        <v>300017</v>
      </c>
      <c r="H853">
        <v>30</v>
      </c>
      <c r="I853" t="s">
        <v>559</v>
      </c>
      <c r="J853" t="s">
        <v>560</v>
      </c>
      <c r="K853" t="s">
        <v>477</v>
      </c>
      <c r="M853" t="str">
        <f t="shared" si="126"/>
        <v>INSERT INTO s_tab_cols_m (table_col_id,table_id,col_name,col_desc,data_type) VALUES (300017,30,'cn_id','CN_ID','N');</v>
      </c>
    </row>
    <row r="854" spans="3:13" x14ac:dyDescent="0.25">
      <c r="E854" t="str">
        <f t="shared" si="124"/>
        <v/>
      </c>
    </row>
    <row r="855" spans="3:13" x14ac:dyDescent="0.25">
      <c r="E855" t="str">
        <f t="shared" si="124"/>
        <v/>
      </c>
    </row>
    <row r="856" spans="3:13" x14ac:dyDescent="0.25">
      <c r="C856" s="18" t="s">
        <v>211</v>
      </c>
      <c r="D856" t="str">
        <f t="shared" ref="D856:D873" si="127">CONCATENATE("public static final int C_CUST_SECURITY_GOLD__COL__",E856,"=    ",G856,";")</f>
        <v>public static final int C_CUST_SECURITY_GOLD__COL__CUST_SECURITY_GOLD_ID=    310001;</v>
      </c>
      <c r="E856" t="str">
        <f t="shared" si="124"/>
        <v>CUST_SECURITY_GOLD_ID</v>
      </c>
      <c r="F856">
        <v>1</v>
      </c>
      <c r="G856" t="str">
        <f t="shared" ref="G856:G873" si="128">CONCATENATE(H856,REPT("0",4-LEN(F856)),F856)</f>
        <v>310001</v>
      </c>
      <c r="H856">
        <v>31</v>
      </c>
      <c r="I856" t="s">
        <v>1441</v>
      </c>
      <c r="J856" t="s">
        <v>1442</v>
      </c>
      <c r="K856" t="s">
        <v>477</v>
      </c>
      <c r="M856" t="str">
        <f t="shared" ref="M856:M873" si="129">CONCATENATE("INSERT INTO s_tab_cols_m (table_col_id,table_id,col_name,col_desc,data_type) VALUES (",G856&amp;","&amp;H856&amp;",'"&amp;I856&amp;"','"&amp;J856&amp;"','"&amp;K856&amp;"');")</f>
        <v>INSERT INTO s_tab_cols_m (table_col_id,table_id,col_name,col_desc,data_type) VALUES (310001,31,'cust_security_gold_id','CUST_SECURITY_GOLD_ID','N');</v>
      </c>
    </row>
    <row r="857" spans="3:13" x14ac:dyDescent="0.25">
      <c r="D857" t="str">
        <f t="shared" si="127"/>
        <v>public static final int C_CUST_SECURITY_GOLD__COL__CUST_SECURITY_ID=    310002;</v>
      </c>
      <c r="E857" t="str">
        <f t="shared" si="124"/>
        <v>CUST_SECURITY_ID</v>
      </c>
      <c r="F857">
        <v>2</v>
      </c>
      <c r="G857" t="str">
        <f t="shared" si="128"/>
        <v>310002</v>
      </c>
      <c r="H857">
        <v>31</v>
      </c>
      <c r="I857" t="s">
        <v>1373</v>
      </c>
      <c r="J857" t="s">
        <v>1374</v>
      </c>
      <c r="K857" t="s">
        <v>477</v>
      </c>
      <c r="M857" t="str">
        <f t="shared" si="129"/>
        <v>INSERT INTO s_tab_cols_m (table_col_id,table_id,col_name,col_desc,data_type) VALUES (310002,31,'cust_security_id','CUST_SECURITY_ID','N');</v>
      </c>
    </row>
    <row r="858" spans="3:13" x14ac:dyDescent="0.25">
      <c r="D858" t="str">
        <f t="shared" si="127"/>
        <v>public static final int C_CUST_SECURITY_GOLD__COL__ITEM_ID=    310003;</v>
      </c>
      <c r="E858" t="str">
        <f t="shared" si="124"/>
        <v>ITEM_ID</v>
      </c>
      <c r="F858">
        <v>3</v>
      </c>
      <c r="G858" t="str">
        <f t="shared" si="128"/>
        <v>310003</v>
      </c>
      <c r="H858">
        <v>31</v>
      </c>
      <c r="I858" t="s">
        <v>1443</v>
      </c>
      <c r="J858" t="s">
        <v>1444</v>
      </c>
      <c r="K858" t="s">
        <v>477</v>
      </c>
      <c r="M858" t="str">
        <f t="shared" si="129"/>
        <v>INSERT INTO s_tab_cols_m (table_col_id,table_id,col_name,col_desc,data_type) VALUES (310003,31,'item_id','ITEM_ID','N');</v>
      </c>
    </row>
    <row r="859" spans="3:13" x14ac:dyDescent="0.25">
      <c r="D859" t="str">
        <f t="shared" si="127"/>
        <v>public static final int C_CUST_SECURITY_GOLD__COL__CARAT_TYPE_ID=    310004;</v>
      </c>
      <c r="E859" t="str">
        <f t="shared" si="124"/>
        <v>CARAT_TYPE_ID</v>
      </c>
      <c r="F859">
        <v>4</v>
      </c>
      <c r="G859" t="str">
        <f t="shared" si="128"/>
        <v>310004</v>
      </c>
      <c r="H859">
        <v>31</v>
      </c>
      <c r="I859" t="s">
        <v>1445</v>
      </c>
      <c r="J859" t="s">
        <v>1446</v>
      </c>
      <c r="K859" t="s">
        <v>477</v>
      </c>
      <c r="M859" t="str">
        <f t="shared" si="129"/>
        <v>INSERT INTO s_tab_cols_m (table_col_id,table_id,col_name,col_desc,data_type) VALUES (310004,31,'carat_type_id','CARAT_TYPE_ID','N');</v>
      </c>
    </row>
    <row r="860" spans="3:13" x14ac:dyDescent="0.25">
      <c r="D860" t="str">
        <f t="shared" si="127"/>
        <v>public static final int C_CUST_SECURITY_GOLD__COL__ITEM_QTY=    310005;</v>
      </c>
      <c r="E860" t="str">
        <f t="shared" si="124"/>
        <v>ITEM_QTY</v>
      </c>
      <c r="F860">
        <v>5</v>
      </c>
      <c r="G860" t="str">
        <f t="shared" si="128"/>
        <v>310005</v>
      </c>
      <c r="H860">
        <v>31</v>
      </c>
      <c r="I860" t="s">
        <v>1447</v>
      </c>
      <c r="J860" t="s">
        <v>1448</v>
      </c>
      <c r="K860" t="s">
        <v>477</v>
      </c>
      <c r="M860" t="str">
        <f t="shared" si="129"/>
        <v>INSERT INTO s_tab_cols_m (table_col_id,table_id,col_name,col_desc,data_type) VALUES (310005,31,'item_qty','ITEM_QTY','N');</v>
      </c>
    </row>
    <row r="861" spans="3:13" x14ac:dyDescent="0.25">
      <c r="D861" t="str">
        <f t="shared" si="127"/>
        <v>public static final int C_CUST_SECURITY_GOLD__COL__GROSS_WEIGHT=    310006;</v>
      </c>
      <c r="E861" t="str">
        <f t="shared" si="124"/>
        <v>GROSS_WEIGHT</v>
      </c>
      <c r="F861">
        <v>6</v>
      </c>
      <c r="G861" t="str">
        <f t="shared" si="128"/>
        <v>310006</v>
      </c>
      <c r="H861">
        <v>31</v>
      </c>
      <c r="I861" t="s">
        <v>1449</v>
      </c>
      <c r="J861" t="s">
        <v>1450</v>
      </c>
      <c r="K861" t="s">
        <v>477</v>
      </c>
      <c r="M861" t="str">
        <f t="shared" si="129"/>
        <v>INSERT INTO s_tab_cols_m (table_col_id,table_id,col_name,col_desc,data_type) VALUES (310006,31,'gross_weight','GROSS_WEIGHT','N');</v>
      </c>
    </row>
    <row r="862" spans="3:13" x14ac:dyDescent="0.25">
      <c r="D862" t="str">
        <f t="shared" si="127"/>
        <v>public static final int C_CUST_SECURITY_GOLD__COL__NET_WEIGHT=    310007;</v>
      </c>
      <c r="E862" t="str">
        <f t="shared" si="124"/>
        <v>NET_WEIGHT</v>
      </c>
      <c r="F862">
        <v>7</v>
      </c>
      <c r="G862" t="str">
        <f t="shared" si="128"/>
        <v>310007</v>
      </c>
      <c r="H862">
        <v>31</v>
      </c>
      <c r="I862" t="s">
        <v>1451</v>
      </c>
      <c r="J862" t="s">
        <v>1452</v>
      </c>
      <c r="K862" t="s">
        <v>477</v>
      </c>
      <c r="M862" t="str">
        <f t="shared" si="129"/>
        <v>INSERT INTO s_tab_cols_m (table_col_id,table_id,col_name,col_desc,data_type) VALUES (310007,31,'net_weight','NET_WEIGHT','N');</v>
      </c>
    </row>
    <row r="863" spans="3:13" x14ac:dyDescent="0.25">
      <c r="D863" t="str">
        <f t="shared" si="127"/>
        <v>public static final int C_CUST_SECURITY_GOLD__COL__MARKET_VALUE=    310008;</v>
      </c>
      <c r="E863" t="str">
        <f t="shared" si="124"/>
        <v>MARKET_VALUE</v>
      </c>
      <c r="F863">
        <v>8</v>
      </c>
      <c r="G863" t="str">
        <f t="shared" si="128"/>
        <v>310008</v>
      </c>
      <c r="H863">
        <v>31</v>
      </c>
      <c r="I863" t="s">
        <v>1453</v>
      </c>
      <c r="J863" t="s">
        <v>1454</v>
      </c>
      <c r="K863" t="s">
        <v>477</v>
      </c>
      <c r="M863" t="str">
        <f t="shared" si="129"/>
        <v>INSERT INTO s_tab_cols_m (table_col_id,table_id,col_name,col_desc,data_type) VALUES (310008,31,'market_value','MARKET_VALUE','N');</v>
      </c>
    </row>
    <row r="864" spans="3:13" x14ac:dyDescent="0.25">
      <c r="D864" t="str">
        <f t="shared" si="127"/>
        <v>public static final int C_CUST_SECURITY_GOLD__COL__MARGIN_PERCENT=    310009;</v>
      </c>
      <c r="E864" t="str">
        <f t="shared" si="124"/>
        <v>MARGIN_PERCENT</v>
      </c>
      <c r="F864">
        <v>9</v>
      </c>
      <c r="G864" t="str">
        <f t="shared" si="128"/>
        <v>310009</v>
      </c>
      <c r="H864">
        <v>31</v>
      </c>
      <c r="I864" t="s">
        <v>833</v>
      </c>
      <c r="J864" t="s">
        <v>834</v>
      </c>
      <c r="K864" t="s">
        <v>477</v>
      </c>
      <c r="M864" t="str">
        <f t="shared" si="129"/>
        <v>INSERT INTO s_tab_cols_m (table_col_id,table_id,col_name,col_desc,data_type) VALUES (310009,31,'margin_percent','MARGIN_PERCENT','N');</v>
      </c>
    </row>
    <row r="865" spans="3:13" x14ac:dyDescent="0.25">
      <c r="D865" t="str">
        <f t="shared" si="127"/>
        <v>public static final int C_CUST_SECURITY_GOLD__COL__ELIGIBLE_AMOUNT=    310010;</v>
      </c>
      <c r="E865" t="str">
        <f t="shared" si="124"/>
        <v>ELIGIBLE_AMOUNT</v>
      </c>
      <c r="F865">
        <v>10</v>
      </c>
      <c r="G865" t="str">
        <f t="shared" si="128"/>
        <v>310010</v>
      </c>
      <c r="H865">
        <v>31</v>
      </c>
      <c r="I865" t="s">
        <v>865</v>
      </c>
      <c r="J865" t="s">
        <v>866</v>
      </c>
      <c r="K865" t="s">
        <v>477</v>
      </c>
      <c r="M865" t="str">
        <f t="shared" si="129"/>
        <v>INSERT INTO s_tab_cols_m (table_col_id,table_id,col_name,col_desc,data_type) VALUES (310010,31,'eligible_amount','ELIGIBLE_AMOUNT','N');</v>
      </c>
    </row>
    <row r="866" spans="3:13" x14ac:dyDescent="0.25">
      <c r="D866" t="str">
        <f t="shared" si="127"/>
        <v>public static final int C_CUST_SECURITY_GOLD__COL__CR_BY=    310011;</v>
      </c>
      <c r="E866" t="str">
        <f t="shared" si="124"/>
        <v>CR_BY</v>
      </c>
      <c r="F866">
        <v>11</v>
      </c>
      <c r="G866" t="str">
        <f t="shared" si="128"/>
        <v>310011</v>
      </c>
      <c r="H866">
        <v>31</v>
      </c>
      <c r="I866" t="s">
        <v>547</v>
      </c>
      <c r="J866" t="s">
        <v>548</v>
      </c>
      <c r="K866" t="s">
        <v>477</v>
      </c>
      <c r="M866" t="str">
        <f t="shared" si="129"/>
        <v>INSERT INTO s_tab_cols_m (table_col_id,table_id,col_name,col_desc,data_type) VALUES (310011,31,'cr_by','CR_BY','N');</v>
      </c>
    </row>
    <row r="867" spans="3:13" x14ac:dyDescent="0.25">
      <c r="D867" t="str">
        <f t="shared" si="127"/>
        <v>public static final int C_CUST_SECURITY_GOLD__COL__CR_DT=    310012;</v>
      </c>
      <c r="E867" t="str">
        <f t="shared" si="124"/>
        <v>CR_DT</v>
      </c>
      <c r="F867">
        <v>12</v>
      </c>
      <c r="G867" t="str">
        <f t="shared" si="128"/>
        <v>310012</v>
      </c>
      <c r="H867">
        <v>31</v>
      </c>
      <c r="I867" t="s">
        <v>549</v>
      </c>
      <c r="J867" t="s">
        <v>550</v>
      </c>
      <c r="K867" t="s">
        <v>489</v>
      </c>
      <c r="M867" t="str">
        <f t="shared" si="129"/>
        <v>INSERT INTO s_tab_cols_m (table_col_id,table_id,col_name,col_desc,data_type) VALUES (310012,31,'cr_dt','CR_DT','T');</v>
      </c>
    </row>
    <row r="868" spans="3:13" x14ac:dyDescent="0.25">
      <c r="D868" t="str">
        <f t="shared" si="127"/>
        <v>public static final int C_CUST_SECURITY_GOLD__COL__UPD_BY=    310013;</v>
      </c>
      <c r="E868" t="str">
        <f t="shared" si="124"/>
        <v>UPD_BY</v>
      </c>
      <c r="F868">
        <v>13</v>
      </c>
      <c r="G868" t="str">
        <f t="shared" si="128"/>
        <v>310013</v>
      </c>
      <c r="H868">
        <v>31</v>
      </c>
      <c r="I868" t="s">
        <v>551</v>
      </c>
      <c r="J868" t="s">
        <v>552</v>
      </c>
      <c r="K868" t="s">
        <v>477</v>
      </c>
      <c r="M868" t="str">
        <f t="shared" si="129"/>
        <v>INSERT INTO s_tab_cols_m (table_col_id,table_id,col_name,col_desc,data_type) VALUES (310013,31,'upd_by','UPD_BY','N');</v>
      </c>
    </row>
    <row r="869" spans="3:13" x14ac:dyDescent="0.25">
      <c r="D869" t="str">
        <f t="shared" si="127"/>
        <v>public static final int C_CUST_SECURITY_GOLD__COL__UPD_DT=    310014;</v>
      </c>
      <c r="E869" t="str">
        <f t="shared" ref="E869:E900" si="130">UPPER(I869)</f>
        <v>UPD_DT</v>
      </c>
      <c r="F869">
        <v>14</v>
      </c>
      <c r="G869" t="str">
        <f t="shared" si="128"/>
        <v>310014</v>
      </c>
      <c r="H869">
        <v>31</v>
      </c>
      <c r="I869" t="s">
        <v>553</v>
      </c>
      <c r="J869" t="s">
        <v>554</v>
      </c>
      <c r="K869" t="s">
        <v>489</v>
      </c>
      <c r="M869" t="str">
        <f t="shared" si="129"/>
        <v>INSERT INTO s_tab_cols_m (table_col_id,table_id,col_name,col_desc,data_type) VALUES (310014,31,'upd_dt','UPD_DT','T');</v>
      </c>
    </row>
    <row r="870" spans="3:13" x14ac:dyDescent="0.25">
      <c r="D870" t="str">
        <f t="shared" si="127"/>
        <v>public static final int C_CUST_SECURITY_GOLD__COL__AUTH_BY=    310015;</v>
      </c>
      <c r="E870" t="str">
        <f t="shared" si="130"/>
        <v>AUTH_BY</v>
      </c>
      <c r="F870">
        <v>15</v>
      </c>
      <c r="G870" t="str">
        <f t="shared" si="128"/>
        <v>310015</v>
      </c>
      <c r="H870">
        <v>31</v>
      </c>
      <c r="I870" t="s">
        <v>555</v>
      </c>
      <c r="J870" t="s">
        <v>556</v>
      </c>
      <c r="K870" t="s">
        <v>477</v>
      </c>
      <c r="M870" t="str">
        <f t="shared" si="129"/>
        <v>INSERT INTO s_tab_cols_m (table_col_id,table_id,col_name,col_desc,data_type) VALUES (310015,31,'auth_by','AUTH_BY','N');</v>
      </c>
    </row>
    <row r="871" spans="3:13" x14ac:dyDescent="0.25">
      <c r="D871" t="str">
        <f t="shared" si="127"/>
        <v>public static final int C_CUST_SECURITY_GOLD__COL__AUTH_DT=    310016;</v>
      </c>
      <c r="E871" t="str">
        <f t="shared" si="130"/>
        <v>AUTH_DT</v>
      </c>
      <c r="F871">
        <v>16</v>
      </c>
      <c r="G871" t="str">
        <f t="shared" si="128"/>
        <v>310016</v>
      </c>
      <c r="H871">
        <v>31</v>
      </c>
      <c r="I871" t="s">
        <v>557</v>
      </c>
      <c r="J871" t="s">
        <v>558</v>
      </c>
      <c r="K871" t="s">
        <v>489</v>
      </c>
      <c r="M871" t="str">
        <f t="shared" si="129"/>
        <v>INSERT INTO s_tab_cols_m (table_col_id,table_id,col_name,col_desc,data_type) VALUES (310016,31,'auth_dt','AUTH_DT','T');</v>
      </c>
    </row>
    <row r="872" spans="3:13" x14ac:dyDescent="0.25">
      <c r="D872" t="str">
        <f t="shared" si="127"/>
        <v>public static final int C_CUST_SECURITY_GOLD__COL__CN_ID=    310017;</v>
      </c>
      <c r="E872" t="str">
        <f t="shared" si="130"/>
        <v>CN_ID</v>
      </c>
      <c r="F872">
        <v>17</v>
      </c>
      <c r="G872" t="str">
        <f t="shared" si="128"/>
        <v>310017</v>
      </c>
      <c r="H872">
        <v>31</v>
      </c>
      <c r="I872" t="s">
        <v>559</v>
      </c>
      <c r="J872" t="s">
        <v>560</v>
      </c>
      <c r="K872" t="s">
        <v>477</v>
      </c>
      <c r="M872" t="str">
        <f t="shared" si="129"/>
        <v>INSERT INTO s_tab_cols_m (table_col_id,table_id,col_name,col_desc,data_type) VALUES (310017,31,'cn_id','CN_ID','N');</v>
      </c>
    </row>
    <row r="873" spans="3:13" x14ac:dyDescent="0.25">
      <c r="D873" t="str">
        <f t="shared" si="127"/>
        <v>public static final int C_CUST_SECURITY_GOLD__COL__IS_DELETE=    310018;</v>
      </c>
      <c r="E873" t="str">
        <f t="shared" si="130"/>
        <v>IS_DELETE</v>
      </c>
      <c r="F873">
        <v>18</v>
      </c>
      <c r="G873" t="str">
        <f t="shared" si="128"/>
        <v>310018</v>
      </c>
      <c r="H873">
        <v>31</v>
      </c>
      <c r="I873" t="s">
        <v>1073</v>
      </c>
      <c r="J873" t="s">
        <v>1074</v>
      </c>
      <c r="K873" t="s">
        <v>477</v>
      </c>
      <c r="M873" t="str">
        <f t="shared" si="129"/>
        <v>INSERT INTO s_tab_cols_m (table_col_id,table_id,col_name,col_desc,data_type) VALUES (310018,31,'is_delete','IS_DELETE','N');</v>
      </c>
    </row>
    <row r="874" spans="3:13" x14ac:dyDescent="0.25">
      <c r="E874" t="str">
        <f t="shared" si="130"/>
        <v/>
      </c>
    </row>
    <row r="875" spans="3:13" x14ac:dyDescent="0.25">
      <c r="E875" t="str">
        <f t="shared" si="130"/>
        <v/>
      </c>
    </row>
    <row r="876" spans="3:13" x14ac:dyDescent="0.25">
      <c r="E876" t="str">
        <f t="shared" si="130"/>
        <v/>
      </c>
    </row>
    <row r="877" spans="3:13" x14ac:dyDescent="0.25">
      <c r="C877" s="18" t="s">
        <v>214</v>
      </c>
      <c r="D877" t="str">
        <f t="shared" ref="D877:D895" si="131">CONCATENATE("public static final int C_ACCOUNT_LOAN_SECURITY__COL__",E877,"=    ",G877,";")</f>
        <v>public static final int C_ACCOUNT_LOAN_SECURITY__COL__ACCT_LOAN_SECURITY_ID=    320001;</v>
      </c>
      <c r="E877" t="str">
        <f t="shared" si="130"/>
        <v>ACCT_LOAN_SECURITY_ID</v>
      </c>
      <c r="F877">
        <v>1</v>
      </c>
      <c r="G877" t="str">
        <f t="shared" ref="G877:G895" si="132">CONCATENATE(H877,REPT("0",4-LEN(F877)),F877)</f>
        <v>320001</v>
      </c>
      <c r="H877">
        <v>32</v>
      </c>
      <c r="I877" t="s">
        <v>1455</v>
      </c>
      <c r="J877" t="s">
        <v>1456</v>
      </c>
      <c r="K877" t="s">
        <v>477</v>
      </c>
      <c r="M877" t="str">
        <f t="shared" ref="M877:M895" si="133">CONCATENATE("INSERT INTO s_tab_cols_m (table_col_id,table_id,col_name,col_desc,data_type) VALUES (",G877&amp;","&amp;H877&amp;",'"&amp;I877&amp;"','"&amp;J877&amp;"','"&amp;K877&amp;"');")</f>
        <v>INSERT INTO s_tab_cols_m (table_col_id,table_id,col_name,col_desc,data_type) VALUES (320001,32,'acct_loan_security_id','ACCT_LOAN_SECURITY_ID','N');</v>
      </c>
    </row>
    <row r="878" spans="3:13" x14ac:dyDescent="0.25">
      <c r="D878" t="str">
        <f t="shared" si="131"/>
        <v>public static final int C_ACCOUNT_LOAN_SECURITY__COL__ACCT_ID=    320002;</v>
      </c>
      <c r="E878" t="str">
        <f t="shared" si="130"/>
        <v>ACCT_ID</v>
      </c>
      <c r="F878">
        <v>2</v>
      </c>
      <c r="G878" t="str">
        <f t="shared" si="132"/>
        <v>320002</v>
      </c>
      <c r="H878">
        <v>32</v>
      </c>
      <c r="I878" t="s">
        <v>781</v>
      </c>
      <c r="J878" t="s">
        <v>782</v>
      </c>
      <c r="K878" t="s">
        <v>477</v>
      </c>
      <c r="M878" t="str">
        <f t="shared" si="133"/>
        <v>INSERT INTO s_tab_cols_m (table_col_id,table_id,col_name,col_desc,data_type) VALUES (320002,32,'acct_id','ACCT_ID','N');</v>
      </c>
    </row>
    <row r="879" spans="3:13" x14ac:dyDescent="0.25">
      <c r="D879" t="str">
        <f t="shared" si="131"/>
        <v>public static final int C_ACCOUNT_LOAN_SECURITY__COL__CUST_SECURITY_ID=    320003;</v>
      </c>
      <c r="E879" t="str">
        <f t="shared" si="130"/>
        <v>CUST_SECURITY_ID</v>
      </c>
      <c r="F879">
        <v>3</v>
      </c>
      <c r="G879" t="str">
        <f t="shared" si="132"/>
        <v>320003</v>
      </c>
      <c r="H879">
        <v>32</v>
      </c>
      <c r="I879" t="s">
        <v>1373</v>
      </c>
      <c r="J879" t="s">
        <v>1374</v>
      </c>
      <c r="K879" t="s">
        <v>477</v>
      </c>
      <c r="M879" t="str">
        <f t="shared" si="133"/>
        <v>INSERT INTO s_tab_cols_m (table_col_id,table_id,col_name,col_desc,data_type) VALUES (320003,32,'cust_security_id','CUST_SECURITY_ID','N');</v>
      </c>
    </row>
    <row r="880" spans="3:13" x14ac:dyDescent="0.25">
      <c r="D880" t="str">
        <f t="shared" si="131"/>
        <v>public static final int C_ACCOUNT_LOAN_SECURITY__COL__ACCT_SECURITY_TYPE_ID=    320004;</v>
      </c>
      <c r="E880" t="str">
        <f t="shared" si="130"/>
        <v>ACCT_SECURITY_TYPE_ID</v>
      </c>
      <c r="F880">
        <v>4</v>
      </c>
      <c r="G880" t="str">
        <f t="shared" si="132"/>
        <v>320004</v>
      </c>
      <c r="H880">
        <v>32</v>
      </c>
      <c r="I880" t="s">
        <v>1457</v>
      </c>
      <c r="J880" t="s">
        <v>1458</v>
      </c>
      <c r="K880" t="s">
        <v>477</v>
      </c>
      <c r="M880" t="str">
        <f t="shared" si="133"/>
        <v>INSERT INTO s_tab_cols_m (table_col_id,table_id,col_name,col_desc,data_type) VALUES (320004,32,'acct_security_type_id','ACCT_SECURITY_TYPE_ID','N');</v>
      </c>
    </row>
    <row r="881" spans="4:13" x14ac:dyDescent="0.25">
      <c r="D881" t="str">
        <f t="shared" si="131"/>
        <v>public static final int C_ACCOUNT_LOAN_SECURITY__COL__SECURITY_CATEGORY=    320005;</v>
      </c>
      <c r="E881" t="str">
        <f t="shared" si="130"/>
        <v>SECURITY_CATEGORY</v>
      </c>
      <c r="F881">
        <v>5</v>
      </c>
      <c r="G881" t="str">
        <f t="shared" si="132"/>
        <v>320005</v>
      </c>
      <c r="H881">
        <v>32</v>
      </c>
      <c r="I881" t="s">
        <v>1459</v>
      </c>
      <c r="J881" t="s">
        <v>1460</v>
      </c>
      <c r="K881" t="s">
        <v>478</v>
      </c>
      <c r="M881" t="str">
        <f t="shared" si="133"/>
        <v>INSERT INTO s_tab_cols_m (table_col_id,table_id,col_name,col_desc,data_type) VALUES (320005,32,'security_category','SECURITY_CATEGORY','C');</v>
      </c>
    </row>
    <row r="882" spans="4:13" x14ac:dyDescent="0.25">
      <c r="D882" t="str">
        <f t="shared" si="131"/>
        <v>public static final int C_ACCOUNT_LOAN_SECURITY__COL__SECURITY_AMOUNT=    320006;</v>
      </c>
      <c r="E882" t="str">
        <f t="shared" si="130"/>
        <v>SECURITY_AMOUNT</v>
      </c>
      <c r="F882">
        <v>6</v>
      </c>
      <c r="G882" t="str">
        <f t="shared" si="132"/>
        <v>320006</v>
      </c>
      <c r="H882">
        <v>32</v>
      </c>
      <c r="I882" t="s">
        <v>1389</v>
      </c>
      <c r="J882" t="s">
        <v>1390</v>
      </c>
      <c r="K882" t="s">
        <v>477</v>
      </c>
      <c r="M882" t="str">
        <f t="shared" si="133"/>
        <v>INSERT INTO s_tab_cols_m (table_col_id,table_id,col_name,col_desc,data_type) VALUES (320006,32,'security_amount','SECURITY_AMOUNT','N');</v>
      </c>
    </row>
    <row r="883" spans="4:13" x14ac:dyDescent="0.25">
      <c r="D883" t="str">
        <f t="shared" si="131"/>
        <v>public static final int C_ACCOUNT_LOAN_SECURITY__COL__MARGIN_PERCENT=    320007;</v>
      </c>
      <c r="E883" t="str">
        <f t="shared" si="130"/>
        <v>MARGIN_PERCENT</v>
      </c>
      <c r="F883">
        <v>7</v>
      </c>
      <c r="G883" t="str">
        <f t="shared" si="132"/>
        <v>320007</v>
      </c>
      <c r="H883">
        <v>32</v>
      </c>
      <c r="I883" t="s">
        <v>833</v>
      </c>
      <c r="J883" t="s">
        <v>834</v>
      </c>
      <c r="K883" t="s">
        <v>477</v>
      </c>
      <c r="M883" t="str">
        <f t="shared" si="133"/>
        <v>INSERT INTO s_tab_cols_m (table_col_id,table_id,col_name,col_desc,data_type) VALUES (320007,32,'margin_percent','MARGIN_PERCENT','N');</v>
      </c>
    </row>
    <row r="884" spans="4:13" x14ac:dyDescent="0.25">
      <c r="D884" t="str">
        <f t="shared" si="131"/>
        <v>public static final int C_ACCOUNT_LOAN_SECURITY__COL__MARGIN_AMOUNT=    320008;</v>
      </c>
      <c r="E884" t="str">
        <f t="shared" si="130"/>
        <v>MARGIN_AMOUNT</v>
      </c>
      <c r="F884">
        <v>8</v>
      </c>
      <c r="G884" t="str">
        <f t="shared" si="132"/>
        <v>320008</v>
      </c>
      <c r="H884">
        <v>32</v>
      </c>
      <c r="I884" t="s">
        <v>1393</v>
      </c>
      <c r="J884" t="s">
        <v>1394</v>
      </c>
      <c r="K884" t="s">
        <v>477</v>
      </c>
      <c r="M884" t="str">
        <f t="shared" si="133"/>
        <v>INSERT INTO s_tab_cols_m (table_col_id,table_id,col_name,col_desc,data_type) VALUES (320008,32,'margin_amount','MARGIN_AMOUNT','N');</v>
      </c>
    </row>
    <row r="885" spans="4:13" x14ac:dyDescent="0.25">
      <c r="D885" t="str">
        <f t="shared" si="131"/>
        <v>public static final int C_ACCOUNT_LOAN_SECURITY__COL__SECURED_AMOUNT=    320009;</v>
      </c>
      <c r="E885" t="str">
        <f t="shared" si="130"/>
        <v>SECURED_AMOUNT</v>
      </c>
      <c r="F885">
        <v>9</v>
      </c>
      <c r="G885" t="str">
        <f t="shared" si="132"/>
        <v>320009</v>
      </c>
      <c r="H885">
        <v>32</v>
      </c>
      <c r="I885" t="s">
        <v>1391</v>
      </c>
      <c r="J885" t="s">
        <v>1392</v>
      </c>
      <c r="K885" t="s">
        <v>477</v>
      </c>
      <c r="M885" t="str">
        <f t="shared" si="133"/>
        <v>INSERT INTO s_tab_cols_m (table_col_id,table_id,col_name,col_desc,data_type) VALUES (320009,32,'secured_amount','SECURED_AMOUNT','N');</v>
      </c>
    </row>
    <row r="886" spans="4:13" x14ac:dyDescent="0.25">
      <c r="D886" t="str">
        <f t="shared" si="131"/>
        <v>public static final int C_ACCOUNT_LOAN_SECURITY__COL__EFFECTIVE_FROM_DATE=    320010;</v>
      </c>
      <c r="E886" t="str">
        <f t="shared" si="130"/>
        <v>EFFECTIVE_FROM_DATE</v>
      </c>
      <c r="F886">
        <v>10</v>
      </c>
      <c r="G886" t="str">
        <f t="shared" si="132"/>
        <v>320010</v>
      </c>
      <c r="H886">
        <v>32</v>
      </c>
      <c r="I886" t="s">
        <v>851</v>
      </c>
      <c r="J886" t="s">
        <v>852</v>
      </c>
      <c r="K886" t="s">
        <v>482</v>
      </c>
      <c r="M886" t="str">
        <f t="shared" si="133"/>
        <v>INSERT INTO s_tab_cols_m (table_col_id,table_id,col_name,col_desc,data_type) VALUES (320010,32,'effective_from_date','EFFECTIVE_FROM_DATE','D');</v>
      </c>
    </row>
    <row r="887" spans="4:13" x14ac:dyDescent="0.25">
      <c r="D887" t="str">
        <f t="shared" si="131"/>
        <v>public static final int C_ACCOUNT_LOAN_SECURITY__COL__EFFECTIVE_TO_DATE=    320011;</v>
      </c>
      <c r="E887" t="str">
        <f t="shared" si="130"/>
        <v>EFFECTIVE_TO_DATE</v>
      </c>
      <c r="F887">
        <v>11</v>
      </c>
      <c r="G887" t="str">
        <f t="shared" si="132"/>
        <v>320011</v>
      </c>
      <c r="H887">
        <v>32</v>
      </c>
      <c r="I887" t="s">
        <v>853</v>
      </c>
      <c r="J887" t="s">
        <v>854</v>
      </c>
      <c r="K887" t="s">
        <v>482</v>
      </c>
      <c r="M887" t="str">
        <f t="shared" si="133"/>
        <v>INSERT INTO s_tab_cols_m (table_col_id,table_id,col_name,col_desc,data_type) VALUES (320011,32,'effective_to_date','EFFECTIVE_TO_DATE','D');</v>
      </c>
    </row>
    <row r="888" spans="4:13" x14ac:dyDescent="0.25">
      <c r="D888" t="str">
        <f t="shared" si="131"/>
        <v>public static final int C_ACCOUNT_LOAN_SECURITY__COL__IS_DELETE=    320012;</v>
      </c>
      <c r="E888" t="str">
        <f t="shared" si="130"/>
        <v>IS_DELETE</v>
      </c>
      <c r="F888">
        <v>12</v>
      </c>
      <c r="G888" t="str">
        <f t="shared" si="132"/>
        <v>320012</v>
      </c>
      <c r="H888">
        <v>32</v>
      </c>
      <c r="I888" t="s">
        <v>1073</v>
      </c>
      <c r="J888" t="s">
        <v>1074</v>
      </c>
      <c r="K888" t="s">
        <v>477</v>
      </c>
      <c r="M888" t="str">
        <f t="shared" si="133"/>
        <v>INSERT INTO s_tab_cols_m (table_col_id,table_id,col_name,col_desc,data_type) VALUES (320012,32,'is_delete','IS_DELETE','N');</v>
      </c>
    </row>
    <row r="889" spans="4:13" x14ac:dyDescent="0.25">
      <c r="D889" t="str">
        <f t="shared" si="131"/>
        <v>public static final int C_ACCOUNT_LOAN_SECURITY__COL__CR_BY=    320013;</v>
      </c>
      <c r="E889" t="str">
        <f t="shared" si="130"/>
        <v>CR_BY</v>
      </c>
      <c r="F889">
        <v>13</v>
      </c>
      <c r="G889" t="str">
        <f t="shared" si="132"/>
        <v>320013</v>
      </c>
      <c r="H889">
        <v>32</v>
      </c>
      <c r="I889" t="s">
        <v>547</v>
      </c>
      <c r="J889" t="s">
        <v>548</v>
      </c>
      <c r="K889" t="s">
        <v>477</v>
      </c>
      <c r="M889" t="str">
        <f t="shared" si="133"/>
        <v>INSERT INTO s_tab_cols_m (table_col_id,table_id,col_name,col_desc,data_type) VALUES (320013,32,'cr_by','CR_BY','N');</v>
      </c>
    </row>
    <row r="890" spans="4:13" x14ac:dyDescent="0.25">
      <c r="D890" t="str">
        <f t="shared" si="131"/>
        <v>public static final int C_ACCOUNT_LOAN_SECURITY__COL__CR_DT=    320014;</v>
      </c>
      <c r="E890" t="str">
        <f t="shared" si="130"/>
        <v>CR_DT</v>
      </c>
      <c r="F890">
        <v>14</v>
      </c>
      <c r="G890" t="str">
        <f t="shared" si="132"/>
        <v>320014</v>
      </c>
      <c r="H890">
        <v>32</v>
      </c>
      <c r="I890" t="s">
        <v>549</v>
      </c>
      <c r="J890" t="s">
        <v>550</v>
      </c>
      <c r="K890" t="s">
        <v>489</v>
      </c>
      <c r="M890" t="str">
        <f t="shared" si="133"/>
        <v>INSERT INTO s_tab_cols_m (table_col_id,table_id,col_name,col_desc,data_type) VALUES (320014,32,'cr_dt','CR_DT','T');</v>
      </c>
    </row>
    <row r="891" spans="4:13" x14ac:dyDescent="0.25">
      <c r="D891" t="str">
        <f t="shared" si="131"/>
        <v>public static final int C_ACCOUNT_LOAN_SECURITY__COL__UPD_BY=    320015;</v>
      </c>
      <c r="E891" t="str">
        <f t="shared" si="130"/>
        <v>UPD_BY</v>
      </c>
      <c r="F891">
        <v>15</v>
      </c>
      <c r="G891" t="str">
        <f t="shared" si="132"/>
        <v>320015</v>
      </c>
      <c r="H891">
        <v>32</v>
      </c>
      <c r="I891" t="s">
        <v>551</v>
      </c>
      <c r="J891" t="s">
        <v>552</v>
      </c>
      <c r="K891" t="s">
        <v>477</v>
      </c>
      <c r="M891" t="str">
        <f t="shared" si="133"/>
        <v>INSERT INTO s_tab_cols_m (table_col_id,table_id,col_name,col_desc,data_type) VALUES (320015,32,'upd_by','UPD_BY','N');</v>
      </c>
    </row>
    <row r="892" spans="4:13" x14ac:dyDescent="0.25">
      <c r="D892" t="str">
        <f t="shared" si="131"/>
        <v>public static final int C_ACCOUNT_LOAN_SECURITY__COL__UPD_DT=    320016;</v>
      </c>
      <c r="E892" t="str">
        <f t="shared" si="130"/>
        <v>UPD_DT</v>
      </c>
      <c r="F892">
        <v>16</v>
      </c>
      <c r="G892" t="str">
        <f t="shared" si="132"/>
        <v>320016</v>
      </c>
      <c r="H892">
        <v>32</v>
      </c>
      <c r="I892" t="s">
        <v>553</v>
      </c>
      <c r="J892" t="s">
        <v>554</v>
      </c>
      <c r="K892" t="s">
        <v>489</v>
      </c>
      <c r="M892" t="str">
        <f t="shared" si="133"/>
        <v>INSERT INTO s_tab_cols_m (table_col_id,table_id,col_name,col_desc,data_type) VALUES (320016,32,'upd_dt','UPD_DT','T');</v>
      </c>
    </row>
    <row r="893" spans="4:13" x14ac:dyDescent="0.25">
      <c r="D893" t="str">
        <f t="shared" si="131"/>
        <v>public static final int C_ACCOUNT_LOAN_SECURITY__COL__AUTH_BY=    320017;</v>
      </c>
      <c r="E893" t="str">
        <f t="shared" si="130"/>
        <v>AUTH_BY</v>
      </c>
      <c r="F893">
        <v>17</v>
      </c>
      <c r="G893" t="str">
        <f t="shared" si="132"/>
        <v>320017</v>
      </c>
      <c r="H893">
        <v>32</v>
      </c>
      <c r="I893" t="s">
        <v>555</v>
      </c>
      <c r="J893" t="s">
        <v>556</v>
      </c>
      <c r="K893" t="s">
        <v>477</v>
      </c>
      <c r="M893" t="str">
        <f t="shared" si="133"/>
        <v>INSERT INTO s_tab_cols_m (table_col_id,table_id,col_name,col_desc,data_type) VALUES (320017,32,'auth_by','AUTH_BY','N');</v>
      </c>
    </row>
    <row r="894" spans="4:13" x14ac:dyDescent="0.25">
      <c r="D894" t="str">
        <f t="shared" si="131"/>
        <v>public static final int C_ACCOUNT_LOAN_SECURITY__COL__AUTH_DT=    320018;</v>
      </c>
      <c r="E894" t="str">
        <f t="shared" si="130"/>
        <v>AUTH_DT</v>
      </c>
      <c r="F894">
        <v>18</v>
      </c>
      <c r="G894" t="str">
        <f t="shared" si="132"/>
        <v>320018</v>
      </c>
      <c r="H894">
        <v>32</v>
      </c>
      <c r="I894" t="s">
        <v>557</v>
      </c>
      <c r="J894" t="s">
        <v>558</v>
      </c>
      <c r="K894" t="s">
        <v>489</v>
      </c>
      <c r="M894" t="str">
        <f t="shared" si="133"/>
        <v>INSERT INTO s_tab_cols_m (table_col_id,table_id,col_name,col_desc,data_type) VALUES (320018,32,'auth_dt','AUTH_DT','T');</v>
      </c>
    </row>
    <row r="895" spans="4:13" x14ac:dyDescent="0.25">
      <c r="D895" t="str">
        <f t="shared" si="131"/>
        <v>public static final int C_ACCOUNT_LOAN_SECURITY__COL__CN_ID=    320019;</v>
      </c>
      <c r="E895" t="str">
        <f t="shared" si="130"/>
        <v>CN_ID</v>
      </c>
      <c r="F895">
        <v>19</v>
      </c>
      <c r="G895" t="str">
        <f t="shared" si="132"/>
        <v>320019</v>
      </c>
      <c r="H895">
        <v>32</v>
      </c>
      <c r="I895" t="s">
        <v>559</v>
      </c>
      <c r="J895" t="s">
        <v>560</v>
      </c>
      <c r="K895" t="s">
        <v>477</v>
      </c>
      <c r="M895" t="str">
        <f t="shared" si="133"/>
        <v>INSERT INTO s_tab_cols_m (table_col_id,table_id,col_name,col_desc,data_type) VALUES (320019,32,'cn_id','CN_ID','N');</v>
      </c>
    </row>
    <row r="896" spans="4:13" x14ac:dyDescent="0.25">
      <c r="E896" t="str">
        <f t="shared" si="130"/>
        <v/>
      </c>
    </row>
    <row r="897" spans="3:13" x14ac:dyDescent="0.25">
      <c r="E897" t="str">
        <f t="shared" si="130"/>
        <v/>
      </c>
    </row>
    <row r="898" spans="3:13" x14ac:dyDescent="0.25">
      <c r="C898" s="18" t="s">
        <v>217</v>
      </c>
      <c r="D898" t="str">
        <f t="shared" ref="D898:D913" si="134">CONCATENATE("public static final int C_MONEY_PRODUCT_RATE__COL__",E898,"=    ",G898,";")</f>
        <v>public static final int C_MONEY_PRODUCT_RATE__COL__MONEY_PRODUCT_RATE_ID=    330001;</v>
      </c>
      <c r="E898" t="str">
        <f t="shared" si="130"/>
        <v>MONEY_PRODUCT_RATE_ID</v>
      </c>
      <c r="F898">
        <v>1</v>
      </c>
      <c r="G898" t="str">
        <f t="shared" ref="G898:G913" si="135">CONCATENATE(H898,REPT("0",4-LEN(F898)),F898)</f>
        <v>330001</v>
      </c>
      <c r="H898">
        <v>33</v>
      </c>
      <c r="I898" t="s">
        <v>1461</v>
      </c>
      <c r="J898" t="s">
        <v>1462</v>
      </c>
      <c r="K898" t="s">
        <v>477</v>
      </c>
      <c r="M898" t="str">
        <f t="shared" ref="M898:M913" si="136">CONCATENATE("INSERT INTO s_tab_cols_m (table_col_id,table_id,col_name,col_desc,data_type) VALUES (",G898&amp;","&amp;H898&amp;",'"&amp;I898&amp;"','"&amp;J898&amp;"','"&amp;K898&amp;"');")</f>
        <v>INSERT INTO s_tab_cols_m (table_col_id,table_id,col_name,col_desc,data_type) VALUES (330001,33,'money_product_rate_id','MONEY_PRODUCT_RATE_ID','N');</v>
      </c>
    </row>
    <row r="899" spans="3:13" x14ac:dyDescent="0.25">
      <c r="D899" t="str">
        <f t="shared" si="134"/>
        <v>public static final int C_MONEY_PRODUCT_RATE__COL__EFFECTIVE_FROM_DATE=    330002;</v>
      </c>
      <c r="E899" t="str">
        <f t="shared" si="130"/>
        <v>EFFECTIVE_FROM_DATE</v>
      </c>
      <c r="F899">
        <v>2</v>
      </c>
      <c r="G899" t="str">
        <f t="shared" si="135"/>
        <v>330002</v>
      </c>
      <c r="H899">
        <v>33</v>
      </c>
      <c r="I899" t="s">
        <v>851</v>
      </c>
      <c r="J899" t="s">
        <v>852</v>
      </c>
      <c r="K899" t="s">
        <v>482</v>
      </c>
      <c r="M899" t="str">
        <f t="shared" si="136"/>
        <v>INSERT INTO s_tab_cols_m (table_col_id,table_id,col_name,col_desc,data_type) VALUES (330002,33,'effective_from_date','EFFECTIVE_FROM_DATE','D');</v>
      </c>
    </row>
    <row r="900" spans="3:13" x14ac:dyDescent="0.25">
      <c r="D900" t="str">
        <f t="shared" si="134"/>
        <v>public static final int C_MONEY_PRODUCT_RATE__COL__MONEY_PRODUCT_TYPE_ID=    330003;</v>
      </c>
      <c r="E900" t="str">
        <f t="shared" si="130"/>
        <v>MONEY_PRODUCT_TYPE_ID</v>
      </c>
      <c r="F900">
        <v>3</v>
      </c>
      <c r="G900" t="str">
        <f t="shared" si="135"/>
        <v>330003</v>
      </c>
      <c r="H900">
        <v>33</v>
      </c>
      <c r="I900" t="s">
        <v>1463</v>
      </c>
      <c r="J900" t="s">
        <v>1464</v>
      </c>
      <c r="K900" t="s">
        <v>478</v>
      </c>
      <c r="M900" t="str">
        <f t="shared" si="136"/>
        <v>INSERT INTO s_tab_cols_m (table_col_id,table_id,col_name,col_desc,data_type) VALUES (330003,33,'money_product_type_id','MONEY_PRODUCT_TYPE_ID','C');</v>
      </c>
    </row>
    <row r="901" spans="3:13" x14ac:dyDescent="0.25">
      <c r="D901" t="str">
        <f t="shared" si="134"/>
        <v>public static final int C_MONEY_PRODUCT_RATE__COL__MONEY_PRODUCT_REFERENCE_ID=    330004;</v>
      </c>
      <c r="E901" t="str">
        <f t="shared" ref="E901:E936" si="137">UPPER(I901)</f>
        <v>MONEY_PRODUCT_REFERENCE_ID</v>
      </c>
      <c r="F901">
        <v>4</v>
      </c>
      <c r="G901" t="str">
        <f t="shared" si="135"/>
        <v>330004</v>
      </c>
      <c r="H901">
        <v>33</v>
      </c>
      <c r="I901" t="s">
        <v>1465</v>
      </c>
      <c r="J901" t="s">
        <v>1466</v>
      </c>
      <c r="K901" t="s">
        <v>477</v>
      </c>
      <c r="M901" t="str">
        <f t="shared" si="136"/>
        <v>INSERT INTO s_tab_cols_m (table_col_id,table_id,col_name,col_desc,data_type) VALUES (330004,33,'money_product_reference_id','MONEY_PRODUCT_REFERENCE_ID','N');</v>
      </c>
    </row>
    <row r="902" spans="3:13" x14ac:dyDescent="0.25">
      <c r="D902" t="str">
        <f t="shared" si="134"/>
        <v>public static final int C_MONEY_PRODUCT_RATE__COL__MARKET_RATE=    330005;</v>
      </c>
      <c r="E902" t="str">
        <f t="shared" si="137"/>
        <v>MARKET_RATE</v>
      </c>
      <c r="F902">
        <v>5</v>
      </c>
      <c r="G902" t="str">
        <f t="shared" si="135"/>
        <v>330005</v>
      </c>
      <c r="H902">
        <v>33</v>
      </c>
      <c r="I902" t="s">
        <v>1467</v>
      </c>
      <c r="J902" t="s">
        <v>1468</v>
      </c>
      <c r="K902" t="s">
        <v>477</v>
      </c>
      <c r="M902" t="str">
        <f t="shared" si="136"/>
        <v>INSERT INTO s_tab_cols_m (table_col_id,table_id,col_name,col_desc,data_type) VALUES (330005,33,'market_rate','MARKET_RATE','N');</v>
      </c>
    </row>
    <row r="903" spans="3:13" x14ac:dyDescent="0.25">
      <c r="D903" t="str">
        <f t="shared" si="134"/>
        <v>public static final int C_MONEY_PRODUCT_RATE__COL__MARGIN_PERCENT=    330006;</v>
      </c>
      <c r="E903" t="str">
        <f t="shared" si="137"/>
        <v>MARGIN_PERCENT</v>
      </c>
      <c r="F903">
        <v>6</v>
      </c>
      <c r="G903" t="str">
        <f t="shared" si="135"/>
        <v>330006</v>
      </c>
      <c r="H903">
        <v>33</v>
      </c>
      <c r="I903" t="s">
        <v>833</v>
      </c>
      <c r="J903" t="s">
        <v>834</v>
      </c>
      <c r="K903" t="s">
        <v>477</v>
      </c>
      <c r="M903" t="str">
        <f t="shared" si="136"/>
        <v>INSERT INTO s_tab_cols_m (table_col_id,table_id,col_name,col_desc,data_type) VALUES (330006,33,'margin_percent','MARGIN_PERCENT','N');</v>
      </c>
    </row>
    <row r="904" spans="3:13" x14ac:dyDescent="0.25">
      <c r="D904" t="str">
        <f t="shared" si="134"/>
        <v>public static final int C_MONEY_PRODUCT_RATE__COL__CR_BY=    330007;</v>
      </c>
      <c r="E904" t="str">
        <f t="shared" si="137"/>
        <v>CR_BY</v>
      </c>
      <c r="F904">
        <v>7</v>
      </c>
      <c r="G904" t="str">
        <f t="shared" si="135"/>
        <v>330007</v>
      </c>
      <c r="H904">
        <v>33</v>
      </c>
      <c r="I904" t="s">
        <v>547</v>
      </c>
      <c r="J904" t="s">
        <v>548</v>
      </c>
      <c r="K904" t="s">
        <v>477</v>
      </c>
      <c r="M904" t="str">
        <f t="shared" si="136"/>
        <v>INSERT INTO s_tab_cols_m (table_col_id,table_id,col_name,col_desc,data_type) VALUES (330007,33,'cr_by','CR_BY','N');</v>
      </c>
    </row>
    <row r="905" spans="3:13" x14ac:dyDescent="0.25">
      <c r="D905" t="str">
        <f t="shared" si="134"/>
        <v>public static final int C_MONEY_PRODUCT_RATE__COL__CR_DT=    330008;</v>
      </c>
      <c r="E905" t="str">
        <f t="shared" si="137"/>
        <v>CR_DT</v>
      </c>
      <c r="F905">
        <v>8</v>
      </c>
      <c r="G905" t="str">
        <f t="shared" si="135"/>
        <v>330008</v>
      </c>
      <c r="H905">
        <v>33</v>
      </c>
      <c r="I905" t="s">
        <v>549</v>
      </c>
      <c r="J905" t="s">
        <v>550</v>
      </c>
      <c r="K905" t="s">
        <v>489</v>
      </c>
      <c r="M905" t="str">
        <f t="shared" si="136"/>
        <v>INSERT INTO s_tab_cols_m (table_col_id,table_id,col_name,col_desc,data_type) VALUES (330008,33,'cr_dt','CR_DT','T');</v>
      </c>
    </row>
    <row r="906" spans="3:13" x14ac:dyDescent="0.25">
      <c r="D906" t="str">
        <f t="shared" si="134"/>
        <v>public static final int C_MONEY_PRODUCT_RATE__COL__UPD_BY=    330009;</v>
      </c>
      <c r="E906" t="str">
        <f t="shared" si="137"/>
        <v>UPD_BY</v>
      </c>
      <c r="F906">
        <v>9</v>
      </c>
      <c r="G906" t="str">
        <f t="shared" si="135"/>
        <v>330009</v>
      </c>
      <c r="H906">
        <v>33</v>
      </c>
      <c r="I906" t="s">
        <v>551</v>
      </c>
      <c r="J906" t="s">
        <v>552</v>
      </c>
      <c r="K906" t="s">
        <v>477</v>
      </c>
      <c r="M906" t="str">
        <f t="shared" si="136"/>
        <v>INSERT INTO s_tab_cols_m (table_col_id,table_id,col_name,col_desc,data_type) VALUES (330009,33,'upd_by','UPD_BY','N');</v>
      </c>
    </row>
    <row r="907" spans="3:13" x14ac:dyDescent="0.25">
      <c r="D907" t="str">
        <f t="shared" si="134"/>
        <v>public static final int C_MONEY_PRODUCT_RATE__COL__UPD_DT=    330010;</v>
      </c>
      <c r="E907" t="str">
        <f t="shared" si="137"/>
        <v>UPD_DT</v>
      </c>
      <c r="F907">
        <v>10</v>
      </c>
      <c r="G907" t="str">
        <f t="shared" si="135"/>
        <v>330010</v>
      </c>
      <c r="H907">
        <v>33</v>
      </c>
      <c r="I907" t="s">
        <v>553</v>
      </c>
      <c r="J907" t="s">
        <v>554</v>
      </c>
      <c r="K907" t="s">
        <v>489</v>
      </c>
      <c r="M907" t="str">
        <f t="shared" si="136"/>
        <v>INSERT INTO s_tab_cols_m (table_col_id,table_id,col_name,col_desc,data_type) VALUES (330010,33,'upd_dt','UPD_DT','T');</v>
      </c>
    </row>
    <row r="908" spans="3:13" x14ac:dyDescent="0.25">
      <c r="D908" t="str">
        <f t="shared" si="134"/>
        <v>public static final int C_MONEY_PRODUCT_RATE__COL__AUTH_BY=    330011;</v>
      </c>
      <c r="E908" t="str">
        <f t="shared" si="137"/>
        <v>AUTH_BY</v>
      </c>
      <c r="F908">
        <v>11</v>
      </c>
      <c r="G908" t="str">
        <f t="shared" si="135"/>
        <v>330011</v>
      </c>
      <c r="H908">
        <v>33</v>
      </c>
      <c r="I908" t="s">
        <v>555</v>
      </c>
      <c r="J908" t="s">
        <v>556</v>
      </c>
      <c r="K908" t="s">
        <v>477</v>
      </c>
      <c r="M908" t="str">
        <f t="shared" si="136"/>
        <v>INSERT INTO s_tab_cols_m (table_col_id,table_id,col_name,col_desc,data_type) VALUES (330011,33,'auth_by','AUTH_BY','N');</v>
      </c>
    </row>
    <row r="909" spans="3:13" x14ac:dyDescent="0.25">
      <c r="D909" t="str">
        <f t="shared" si="134"/>
        <v>public static final int C_MONEY_PRODUCT_RATE__COL__AUTH_DT=    330012;</v>
      </c>
      <c r="E909" t="str">
        <f t="shared" si="137"/>
        <v>AUTH_DT</v>
      </c>
      <c r="F909">
        <v>12</v>
      </c>
      <c r="G909" t="str">
        <f t="shared" si="135"/>
        <v>330012</v>
      </c>
      <c r="H909">
        <v>33</v>
      </c>
      <c r="I909" t="s">
        <v>557</v>
      </c>
      <c r="J909" t="s">
        <v>558</v>
      </c>
      <c r="K909" t="s">
        <v>489</v>
      </c>
      <c r="M909" t="str">
        <f t="shared" si="136"/>
        <v>INSERT INTO s_tab_cols_m (table_col_id,table_id,col_name,col_desc,data_type) VALUES (330012,33,'auth_dt','AUTH_DT','T');</v>
      </c>
    </row>
    <row r="910" spans="3:13" x14ac:dyDescent="0.25">
      <c r="D910" t="str">
        <f t="shared" si="134"/>
        <v>public static final int C_MONEY_PRODUCT_RATE__COL__CN_ID=    330013;</v>
      </c>
      <c r="E910" t="str">
        <f t="shared" si="137"/>
        <v>CN_ID</v>
      </c>
      <c r="F910">
        <v>13</v>
      </c>
      <c r="G910" t="str">
        <f t="shared" si="135"/>
        <v>330013</v>
      </c>
      <c r="H910">
        <v>33</v>
      </c>
      <c r="I910" t="s">
        <v>559</v>
      </c>
      <c r="J910" t="s">
        <v>560</v>
      </c>
      <c r="K910" t="s">
        <v>477</v>
      </c>
      <c r="M910" t="str">
        <f t="shared" si="136"/>
        <v>INSERT INTO s_tab_cols_m (table_col_id,table_id,col_name,col_desc,data_type) VALUES (330013,33,'cn_id','CN_ID','N');</v>
      </c>
    </row>
    <row r="911" spans="3:13" x14ac:dyDescent="0.25">
      <c r="D911" t="str">
        <f t="shared" si="134"/>
        <v>public static final int C_MONEY_PRODUCT_RATE__COL__MARKET_PRICE=    330014;</v>
      </c>
      <c r="E911" t="str">
        <f t="shared" si="137"/>
        <v>MARKET_PRICE</v>
      </c>
      <c r="F911">
        <v>14</v>
      </c>
      <c r="G911" t="str">
        <f t="shared" si="135"/>
        <v>330014</v>
      </c>
      <c r="H911">
        <v>33</v>
      </c>
      <c r="I911" t="s">
        <v>1469</v>
      </c>
      <c r="J911" t="s">
        <v>1470</v>
      </c>
      <c r="K911" t="s">
        <v>477</v>
      </c>
      <c r="M911" t="str">
        <f t="shared" si="136"/>
        <v>INSERT INTO s_tab_cols_m (table_col_id,table_id,col_name,col_desc,data_type) VALUES (330014,33,'market_price','MARKET_PRICE','N');</v>
      </c>
    </row>
    <row r="912" spans="3:13" x14ac:dyDescent="0.25">
      <c r="D912" t="str">
        <f t="shared" si="134"/>
        <v>public static final int C_MONEY_PRODUCT_RATE__COL__BANK_PRICE=    330015;</v>
      </c>
      <c r="E912" t="str">
        <f t="shared" si="137"/>
        <v>BANK_PRICE</v>
      </c>
      <c r="F912">
        <v>15</v>
      </c>
      <c r="G912" t="str">
        <f t="shared" si="135"/>
        <v>330015</v>
      </c>
      <c r="H912">
        <v>33</v>
      </c>
      <c r="I912" t="s">
        <v>1471</v>
      </c>
      <c r="J912" t="s">
        <v>1472</v>
      </c>
      <c r="K912" t="s">
        <v>477</v>
      </c>
      <c r="M912" t="str">
        <f t="shared" si="136"/>
        <v>INSERT INTO s_tab_cols_m (table_col_id,table_id,col_name,col_desc,data_type) VALUES (330015,33,'bank_price','BANK_PRICE','N');</v>
      </c>
    </row>
    <row r="913" spans="3:13" x14ac:dyDescent="0.25">
      <c r="D913" t="str">
        <f t="shared" si="134"/>
        <v>public static final int C_MONEY_PRODUCT_RATE__COL__MONEY_PRODUCT_GROUP_ID=    330016;</v>
      </c>
      <c r="E913" t="str">
        <f t="shared" si="137"/>
        <v>MONEY_PRODUCT_GROUP_ID</v>
      </c>
      <c r="F913">
        <v>16</v>
      </c>
      <c r="G913" t="str">
        <f t="shared" si="135"/>
        <v>330016</v>
      </c>
      <c r="H913">
        <v>33</v>
      </c>
      <c r="I913" t="s">
        <v>1473</v>
      </c>
      <c r="J913" t="s">
        <v>1474</v>
      </c>
      <c r="K913" t="s">
        <v>477</v>
      </c>
      <c r="M913" t="str">
        <f t="shared" si="136"/>
        <v>INSERT INTO s_tab_cols_m (table_col_id,table_id,col_name,col_desc,data_type) VALUES (330016,33,'money_product_group_id','MONEY_PRODUCT_GROUP_ID','N');</v>
      </c>
    </row>
    <row r="915" spans="3:13" x14ac:dyDescent="0.25">
      <c r="E915" t="str">
        <f t="shared" si="137"/>
        <v/>
      </c>
    </row>
    <row r="916" spans="3:13" x14ac:dyDescent="0.25">
      <c r="E916" t="str">
        <f t="shared" si="137"/>
        <v/>
      </c>
    </row>
    <row r="917" spans="3:13" x14ac:dyDescent="0.25">
      <c r="C917" s="18" t="s">
        <v>220</v>
      </c>
      <c r="D917" t="str">
        <f t="shared" ref="D917:D925" si="138">CONCATENATE("public static final int C_CUST_GOLD_ITEM_IMAGE__COL__",E917,"=    ",G917,";")</f>
        <v>public static final int C_CUST_GOLD_ITEM_IMAGE__COL__CUST_SECURITY_GOLD_ID=    340001;</v>
      </c>
      <c r="E917" t="str">
        <f t="shared" si="137"/>
        <v>CUST_SECURITY_GOLD_ID</v>
      </c>
      <c r="F917">
        <v>1</v>
      </c>
      <c r="G917" t="str">
        <f t="shared" ref="G917:G925" si="139">CONCATENATE(H917,REPT("0",4-LEN(F917)),F917)</f>
        <v>340001</v>
      </c>
      <c r="H917">
        <v>34</v>
      </c>
      <c r="I917" t="s">
        <v>1441</v>
      </c>
      <c r="J917" t="s">
        <v>1442</v>
      </c>
      <c r="K917" t="s">
        <v>477</v>
      </c>
      <c r="M917" t="str">
        <f t="shared" ref="M917:M925" si="140">CONCATENATE("INSERT INTO s_tab_cols_m (table_col_id,table_id,col_name,col_desc,data_type) VALUES (",G917&amp;","&amp;H917&amp;",'"&amp;I917&amp;"','"&amp;J917&amp;"','"&amp;K917&amp;"');")</f>
        <v>INSERT INTO s_tab_cols_m (table_col_id,table_id,col_name,col_desc,data_type) VALUES (340001,34,'cust_security_gold_id','CUST_SECURITY_GOLD_ID','N');</v>
      </c>
    </row>
    <row r="918" spans="3:13" x14ac:dyDescent="0.25">
      <c r="D918" t="str">
        <f t="shared" si="138"/>
        <v>public static final int C_CUST_GOLD_ITEM_IMAGE__COL__IMAGE_DATA=    340002;</v>
      </c>
      <c r="E918" t="str">
        <f t="shared" si="137"/>
        <v>IMAGE_DATA</v>
      </c>
      <c r="F918">
        <v>2</v>
      </c>
      <c r="G918" t="str">
        <f t="shared" si="139"/>
        <v>340002</v>
      </c>
      <c r="H918">
        <v>34</v>
      </c>
      <c r="I918" t="s">
        <v>1475</v>
      </c>
      <c r="J918" t="s">
        <v>1476</v>
      </c>
      <c r="K918" t="s">
        <v>1477</v>
      </c>
      <c r="M918" t="str">
        <f t="shared" si="140"/>
        <v>INSERT INTO s_tab_cols_m (table_col_id,table_id,col_name,col_desc,data_type) VALUES (340002,34,'image_data','IMAGE_DATA','B');</v>
      </c>
    </row>
    <row r="919" spans="3:13" x14ac:dyDescent="0.25">
      <c r="D919" t="str">
        <f t="shared" si="138"/>
        <v>public static final int C_CUST_GOLD_ITEM_IMAGE__COL__CR_BY=    340003;</v>
      </c>
      <c r="E919" t="str">
        <f t="shared" si="137"/>
        <v>CR_BY</v>
      </c>
      <c r="F919">
        <v>3</v>
      </c>
      <c r="G919" t="str">
        <f t="shared" si="139"/>
        <v>340003</v>
      </c>
      <c r="H919">
        <v>34</v>
      </c>
      <c r="I919" t="s">
        <v>547</v>
      </c>
      <c r="J919" t="s">
        <v>548</v>
      </c>
      <c r="K919" t="s">
        <v>477</v>
      </c>
      <c r="M919" t="str">
        <f t="shared" si="140"/>
        <v>INSERT INTO s_tab_cols_m (table_col_id,table_id,col_name,col_desc,data_type) VALUES (340003,34,'cr_by','CR_BY','N');</v>
      </c>
    </row>
    <row r="920" spans="3:13" x14ac:dyDescent="0.25">
      <c r="D920" t="str">
        <f t="shared" si="138"/>
        <v>public static final int C_CUST_GOLD_ITEM_IMAGE__COL__CR_DT=    340004;</v>
      </c>
      <c r="E920" t="str">
        <f t="shared" si="137"/>
        <v>CR_DT</v>
      </c>
      <c r="F920">
        <v>4</v>
      </c>
      <c r="G920" t="str">
        <f t="shared" si="139"/>
        <v>340004</v>
      </c>
      <c r="H920">
        <v>34</v>
      </c>
      <c r="I920" t="s">
        <v>549</v>
      </c>
      <c r="J920" t="s">
        <v>550</v>
      </c>
      <c r="K920" t="s">
        <v>489</v>
      </c>
      <c r="M920" t="str">
        <f t="shared" si="140"/>
        <v>INSERT INTO s_tab_cols_m (table_col_id,table_id,col_name,col_desc,data_type) VALUES (340004,34,'cr_dt','CR_DT','T');</v>
      </c>
    </row>
    <row r="921" spans="3:13" x14ac:dyDescent="0.25">
      <c r="D921" t="str">
        <f t="shared" si="138"/>
        <v>public static final int C_CUST_GOLD_ITEM_IMAGE__COL__UPD_BY=    340005;</v>
      </c>
      <c r="E921" t="str">
        <f t="shared" si="137"/>
        <v>UPD_BY</v>
      </c>
      <c r="F921">
        <v>5</v>
      </c>
      <c r="G921" t="str">
        <f t="shared" si="139"/>
        <v>340005</v>
      </c>
      <c r="H921">
        <v>34</v>
      </c>
      <c r="I921" t="s">
        <v>551</v>
      </c>
      <c r="J921" t="s">
        <v>552</v>
      </c>
      <c r="K921" t="s">
        <v>477</v>
      </c>
      <c r="M921" t="str">
        <f t="shared" si="140"/>
        <v>INSERT INTO s_tab_cols_m (table_col_id,table_id,col_name,col_desc,data_type) VALUES (340005,34,'upd_by','UPD_BY','N');</v>
      </c>
    </row>
    <row r="922" spans="3:13" x14ac:dyDescent="0.25">
      <c r="D922" t="str">
        <f t="shared" si="138"/>
        <v>public static final int C_CUST_GOLD_ITEM_IMAGE__COL__UPD_DT=    340006;</v>
      </c>
      <c r="E922" t="str">
        <f t="shared" si="137"/>
        <v>UPD_DT</v>
      </c>
      <c r="F922">
        <v>6</v>
      </c>
      <c r="G922" t="str">
        <f t="shared" si="139"/>
        <v>340006</v>
      </c>
      <c r="H922">
        <v>34</v>
      </c>
      <c r="I922" t="s">
        <v>553</v>
      </c>
      <c r="J922" t="s">
        <v>554</v>
      </c>
      <c r="K922" t="s">
        <v>489</v>
      </c>
      <c r="M922" t="str">
        <f t="shared" si="140"/>
        <v>INSERT INTO s_tab_cols_m (table_col_id,table_id,col_name,col_desc,data_type) VALUES (340006,34,'upd_dt','UPD_DT','T');</v>
      </c>
    </row>
    <row r="923" spans="3:13" x14ac:dyDescent="0.25">
      <c r="D923" t="str">
        <f t="shared" si="138"/>
        <v>public static final int C_CUST_GOLD_ITEM_IMAGE__COL__AUTH_BY=    340007;</v>
      </c>
      <c r="E923" t="str">
        <f t="shared" si="137"/>
        <v>AUTH_BY</v>
      </c>
      <c r="F923">
        <v>7</v>
      </c>
      <c r="G923" t="str">
        <f t="shared" si="139"/>
        <v>340007</v>
      </c>
      <c r="H923">
        <v>34</v>
      </c>
      <c r="I923" t="s">
        <v>555</v>
      </c>
      <c r="J923" t="s">
        <v>556</v>
      </c>
      <c r="K923" t="s">
        <v>477</v>
      </c>
      <c r="M923" t="str">
        <f t="shared" si="140"/>
        <v>INSERT INTO s_tab_cols_m (table_col_id,table_id,col_name,col_desc,data_type) VALUES (340007,34,'auth_by','AUTH_BY','N');</v>
      </c>
    </row>
    <row r="924" spans="3:13" x14ac:dyDescent="0.25">
      <c r="D924" t="str">
        <f t="shared" si="138"/>
        <v>public static final int C_CUST_GOLD_ITEM_IMAGE__COL__AUTH_DT=    340008;</v>
      </c>
      <c r="E924" t="str">
        <f t="shared" si="137"/>
        <v>AUTH_DT</v>
      </c>
      <c r="F924">
        <v>8</v>
      </c>
      <c r="G924" t="str">
        <f t="shared" si="139"/>
        <v>340008</v>
      </c>
      <c r="H924">
        <v>34</v>
      </c>
      <c r="I924" t="s">
        <v>557</v>
      </c>
      <c r="J924" t="s">
        <v>558</v>
      </c>
      <c r="K924" t="s">
        <v>489</v>
      </c>
      <c r="M924" t="str">
        <f t="shared" si="140"/>
        <v>INSERT INTO s_tab_cols_m (table_col_id,table_id,col_name,col_desc,data_type) VALUES (340008,34,'auth_dt','AUTH_DT','T');</v>
      </c>
    </row>
    <row r="925" spans="3:13" x14ac:dyDescent="0.25">
      <c r="D925" t="str">
        <f t="shared" si="138"/>
        <v>public static final int C_CUST_GOLD_ITEM_IMAGE__COL__CN_ID=    340009;</v>
      </c>
      <c r="E925" t="str">
        <f t="shared" si="137"/>
        <v>CN_ID</v>
      </c>
      <c r="F925">
        <v>9</v>
      </c>
      <c r="G925" t="str">
        <f t="shared" si="139"/>
        <v>340009</v>
      </c>
      <c r="H925">
        <v>34</v>
      </c>
      <c r="I925" t="s">
        <v>559</v>
      </c>
      <c r="J925" t="s">
        <v>560</v>
      </c>
      <c r="K925" t="s">
        <v>477</v>
      </c>
      <c r="M925" t="str">
        <f t="shared" si="140"/>
        <v>INSERT INTO s_tab_cols_m (table_col_id,table_id,col_name,col_desc,data_type) VALUES (340009,34,'cn_id','CN_ID','N');</v>
      </c>
    </row>
    <row r="926" spans="3:13" x14ac:dyDescent="0.25">
      <c r="E926" t="str">
        <f t="shared" si="137"/>
        <v/>
      </c>
    </row>
    <row r="927" spans="3:13" x14ac:dyDescent="0.25">
      <c r="E927" t="str">
        <f t="shared" si="137"/>
        <v/>
      </c>
    </row>
    <row r="928" spans="3:13" x14ac:dyDescent="0.25">
      <c r="C928" s="18" t="s">
        <v>223</v>
      </c>
      <c r="D928" t="str">
        <f t="shared" ref="D928:D942" si="141">CONCATENATE("public static final int C_ACCOUNT_LOAN_EMI_DIARY__COL__",E928,"=    ",G928,";")</f>
        <v>public static final int C_ACCOUNT_LOAN_EMI_DIARY__COL__ACCT_LOAN_EMI_DIARY_ID=    350001;</v>
      </c>
      <c r="E928" t="str">
        <f t="shared" si="137"/>
        <v>ACCT_LOAN_EMI_DIARY_ID</v>
      </c>
      <c r="F928">
        <v>1</v>
      </c>
      <c r="G928" t="str">
        <f t="shared" ref="G928:G943" si="142">CONCATENATE(H928,REPT("0",4-LEN(F928)),F928)</f>
        <v>350001</v>
      </c>
      <c r="H928">
        <v>35</v>
      </c>
      <c r="I928" t="s">
        <v>1478</v>
      </c>
      <c r="J928" t="s">
        <v>1479</v>
      </c>
      <c r="K928" t="s">
        <v>477</v>
      </c>
      <c r="M928" t="str">
        <f t="shared" ref="M928:M943" si="143">CONCATENATE("INSERT INTO s_tab_cols_m (table_col_id,table_id,col_name,col_desc,data_type) VALUES (",G928&amp;","&amp;H928&amp;",'"&amp;I928&amp;"','"&amp;J928&amp;"','"&amp;K928&amp;"');")</f>
        <v>INSERT INTO s_tab_cols_m (table_col_id,table_id,col_name,col_desc,data_type) VALUES (350001,35,'acct_loan_emi_diary_id','ACCT_LOAN_EMI_DIARY_ID','N');</v>
      </c>
    </row>
    <row r="929" spans="4:13" x14ac:dyDescent="0.25">
      <c r="D929" t="str">
        <f t="shared" si="141"/>
        <v>public static final int C_ACCOUNT_LOAN_EMI_DIARY__COL__ACCT_LOAN_DISB_ID=    350002;</v>
      </c>
      <c r="E929" t="str">
        <f t="shared" si="137"/>
        <v>ACCT_LOAN_DISB_ID</v>
      </c>
      <c r="F929">
        <v>2</v>
      </c>
      <c r="G929" t="str">
        <f t="shared" si="142"/>
        <v>350002</v>
      </c>
      <c r="H929">
        <v>35</v>
      </c>
      <c r="I929" t="s">
        <v>1259</v>
      </c>
      <c r="J929" t="s">
        <v>1260</v>
      </c>
      <c r="K929" t="s">
        <v>477</v>
      </c>
      <c r="M929" t="str">
        <f t="shared" si="143"/>
        <v>INSERT INTO s_tab_cols_m (table_col_id,table_id,col_name,col_desc,data_type) VALUES (350002,35,'acct_loan_disb_id','ACCT_LOAN_DISB_ID','N');</v>
      </c>
    </row>
    <row r="930" spans="4:13" x14ac:dyDescent="0.25">
      <c r="D930" t="str">
        <f t="shared" si="141"/>
        <v>public static final int C_ACCOUNT_LOAN_EMI_DIARY__COL__ACCT_ID=    350003;</v>
      </c>
      <c r="E930" t="str">
        <f t="shared" si="137"/>
        <v>ACCT_ID</v>
      </c>
      <c r="F930">
        <v>3</v>
      </c>
      <c r="G930" t="str">
        <f t="shared" si="142"/>
        <v>350003</v>
      </c>
      <c r="H930">
        <v>35</v>
      </c>
      <c r="I930" t="s">
        <v>781</v>
      </c>
      <c r="J930" t="s">
        <v>782</v>
      </c>
      <c r="K930" t="s">
        <v>477</v>
      </c>
      <c r="M930" t="str">
        <f t="shared" si="143"/>
        <v>INSERT INTO s_tab_cols_m (table_col_id,table_id,col_name,col_desc,data_type) VALUES (350003,35,'acct_id','ACCT_ID','N');</v>
      </c>
    </row>
    <row r="931" spans="4:13" x14ac:dyDescent="0.25">
      <c r="D931" t="str">
        <f t="shared" si="141"/>
        <v>public static final int C_ACCOUNT_LOAN_EMI_DIARY__COL__DP_DATE=    350004;</v>
      </c>
      <c r="E931" t="str">
        <f t="shared" si="137"/>
        <v>DP_DATE</v>
      </c>
      <c r="F931">
        <v>4</v>
      </c>
      <c r="G931" t="str">
        <f t="shared" si="142"/>
        <v>350004</v>
      </c>
      <c r="H931">
        <v>35</v>
      </c>
      <c r="I931" t="s">
        <v>1480</v>
      </c>
      <c r="J931" t="s">
        <v>1481</v>
      </c>
      <c r="K931" t="s">
        <v>482</v>
      </c>
      <c r="M931" t="str">
        <f t="shared" si="143"/>
        <v>INSERT INTO s_tab_cols_m (table_col_id,table_id,col_name,col_desc,data_type) VALUES (350004,35,'dp_date','DP_DATE','D');</v>
      </c>
    </row>
    <row r="932" spans="4:13" x14ac:dyDescent="0.25">
      <c r="D932" t="str">
        <f t="shared" si="141"/>
        <v>public static final int C_ACCOUNT_LOAN_EMI_DIARY__COL__DP_AMOUNT=    350005;</v>
      </c>
      <c r="E932" t="str">
        <f t="shared" si="137"/>
        <v>DP_AMOUNT</v>
      </c>
      <c r="F932">
        <v>5</v>
      </c>
      <c r="G932" t="str">
        <f t="shared" si="142"/>
        <v>350005</v>
      </c>
      <c r="H932">
        <v>35</v>
      </c>
      <c r="I932" t="s">
        <v>1482</v>
      </c>
      <c r="J932" t="s">
        <v>1483</v>
      </c>
      <c r="K932" t="s">
        <v>477</v>
      </c>
      <c r="M932" t="str">
        <f t="shared" si="143"/>
        <v>INSERT INTO s_tab_cols_m (table_col_id,table_id,col_name,col_desc,data_type) VALUES (350005,35,'dp_amount','DP_AMOUNT','N');</v>
      </c>
    </row>
    <row r="933" spans="4:13" x14ac:dyDescent="0.25">
      <c r="D933" t="str">
        <f t="shared" si="141"/>
        <v>public static final int C_ACCOUNT_LOAN_EMI_DIARY__COL__PRINCIPAL_AMOUNT=    350006;</v>
      </c>
      <c r="E933" t="str">
        <f t="shared" si="137"/>
        <v>PRINCIPAL_AMOUNT</v>
      </c>
      <c r="F933">
        <v>6</v>
      </c>
      <c r="G933" t="str">
        <f t="shared" si="142"/>
        <v>350006</v>
      </c>
      <c r="H933">
        <v>35</v>
      </c>
      <c r="I933" t="s">
        <v>1484</v>
      </c>
      <c r="J933" t="s">
        <v>1485</v>
      </c>
      <c r="K933" t="s">
        <v>477</v>
      </c>
      <c r="M933" t="str">
        <f t="shared" si="143"/>
        <v>INSERT INTO s_tab_cols_m (table_col_id,table_id,col_name,col_desc,data_type) VALUES (350006,35,'principal_amount','PRINCIPAL_AMOUNT','N');</v>
      </c>
    </row>
    <row r="934" spans="4:13" x14ac:dyDescent="0.25">
      <c r="D934" t="str">
        <f t="shared" si="141"/>
        <v>public static final int C_ACCOUNT_LOAN_EMI_DIARY__COL__INTEREST_AMOUNT=    350007;</v>
      </c>
      <c r="E934" t="str">
        <f t="shared" si="137"/>
        <v>INTEREST_AMOUNT</v>
      </c>
      <c r="F934">
        <v>7</v>
      </c>
      <c r="G934" t="str">
        <f t="shared" si="142"/>
        <v>350007</v>
      </c>
      <c r="H934">
        <v>35</v>
      </c>
      <c r="I934" t="s">
        <v>1486</v>
      </c>
      <c r="J934" t="s">
        <v>1487</v>
      </c>
      <c r="K934" t="s">
        <v>477</v>
      </c>
      <c r="M934" t="str">
        <f t="shared" si="143"/>
        <v>INSERT INTO s_tab_cols_m (table_col_id,table_id,col_name,col_desc,data_type) VALUES (350007,35,'interest_amount','INTEREST_AMOUNT','N');</v>
      </c>
    </row>
    <row r="935" spans="4:13" x14ac:dyDescent="0.25">
      <c r="D935" t="str">
        <f t="shared" si="141"/>
        <v>public static final int C_ACCOUNT_LOAN_EMI_DIARY__COL__INSTALLMENT_AMOUNT=    350008;</v>
      </c>
      <c r="E935" t="str">
        <f t="shared" si="137"/>
        <v>INSTALLMENT_AMOUNT</v>
      </c>
      <c r="F935">
        <v>8</v>
      </c>
      <c r="G935" t="str">
        <f t="shared" si="142"/>
        <v>350008</v>
      </c>
      <c r="H935">
        <v>35</v>
      </c>
      <c r="I935" t="s">
        <v>1267</v>
      </c>
      <c r="J935" t="s">
        <v>1268</v>
      </c>
      <c r="K935" t="s">
        <v>477</v>
      </c>
      <c r="M935" t="str">
        <f t="shared" si="143"/>
        <v>INSERT INTO s_tab_cols_m (table_col_id,table_id,col_name,col_desc,data_type) VALUES (350008,35,'installment_amount','INSTALLMENT_AMOUNT','N');</v>
      </c>
    </row>
    <row r="936" spans="4:13" x14ac:dyDescent="0.25">
      <c r="D936" t="str">
        <f t="shared" si="141"/>
        <v>public static final int C_ACCOUNT_LOAN_EMI_DIARY__COL__IS_RECOVERY=    350009;</v>
      </c>
      <c r="E936" t="str">
        <f t="shared" si="137"/>
        <v>IS_RECOVERY</v>
      </c>
      <c r="F936">
        <v>9</v>
      </c>
      <c r="G936" t="str">
        <f t="shared" si="142"/>
        <v>350009</v>
      </c>
      <c r="H936">
        <v>35</v>
      </c>
      <c r="I936" t="s">
        <v>1488</v>
      </c>
      <c r="J936" t="s">
        <v>1489</v>
      </c>
      <c r="K936" t="s">
        <v>477</v>
      </c>
      <c r="M936" t="str">
        <f t="shared" si="143"/>
        <v>INSERT INTO s_tab_cols_m (table_col_id,table_id,col_name,col_desc,data_type) VALUES (350009,35,'is_recovery','IS_RECOVERY','N');</v>
      </c>
    </row>
    <row r="937" spans="4:13" x14ac:dyDescent="0.25">
      <c r="D937" t="str">
        <f t="shared" si="141"/>
        <v>public static final int C_ACCOUNT_LOAN_EMI_DIARY__COL__CR_BY=    350010;</v>
      </c>
      <c r="E937" t="str">
        <f t="shared" ref="E937:E964" si="144">UPPER(I937)</f>
        <v>CR_BY</v>
      </c>
      <c r="F937">
        <v>10</v>
      </c>
      <c r="G937" t="str">
        <f t="shared" si="142"/>
        <v>350010</v>
      </c>
      <c r="H937">
        <v>35</v>
      </c>
      <c r="I937" t="s">
        <v>547</v>
      </c>
      <c r="J937" t="s">
        <v>548</v>
      </c>
      <c r="K937" t="s">
        <v>477</v>
      </c>
      <c r="M937" t="str">
        <f t="shared" si="143"/>
        <v>INSERT INTO s_tab_cols_m (table_col_id,table_id,col_name,col_desc,data_type) VALUES (350010,35,'cr_by','CR_BY','N');</v>
      </c>
    </row>
    <row r="938" spans="4:13" x14ac:dyDescent="0.25">
      <c r="D938" t="str">
        <f t="shared" si="141"/>
        <v>public static final int C_ACCOUNT_LOAN_EMI_DIARY__COL__CR_DT=    350011;</v>
      </c>
      <c r="E938" t="str">
        <f t="shared" si="144"/>
        <v>CR_DT</v>
      </c>
      <c r="F938">
        <v>11</v>
      </c>
      <c r="G938" t="str">
        <f t="shared" si="142"/>
        <v>350011</v>
      </c>
      <c r="H938">
        <v>35</v>
      </c>
      <c r="I938" t="s">
        <v>549</v>
      </c>
      <c r="J938" t="s">
        <v>550</v>
      </c>
      <c r="K938" t="s">
        <v>489</v>
      </c>
      <c r="M938" t="str">
        <f t="shared" si="143"/>
        <v>INSERT INTO s_tab_cols_m (table_col_id,table_id,col_name,col_desc,data_type) VALUES (350011,35,'cr_dt','CR_DT','T');</v>
      </c>
    </row>
    <row r="939" spans="4:13" x14ac:dyDescent="0.25">
      <c r="D939" t="str">
        <f t="shared" si="141"/>
        <v>public static final int C_ACCOUNT_LOAN_EMI_DIARY__COL__UPD_BY=    350012;</v>
      </c>
      <c r="E939" t="str">
        <f t="shared" si="144"/>
        <v>UPD_BY</v>
      </c>
      <c r="F939">
        <v>12</v>
      </c>
      <c r="G939" t="str">
        <f t="shared" si="142"/>
        <v>350012</v>
      </c>
      <c r="H939">
        <v>35</v>
      </c>
      <c r="I939" t="s">
        <v>551</v>
      </c>
      <c r="J939" t="s">
        <v>552</v>
      </c>
      <c r="K939" t="s">
        <v>477</v>
      </c>
      <c r="M939" t="str">
        <f t="shared" si="143"/>
        <v>INSERT INTO s_tab_cols_m (table_col_id,table_id,col_name,col_desc,data_type) VALUES (350012,35,'upd_by','UPD_BY','N');</v>
      </c>
    </row>
    <row r="940" spans="4:13" x14ac:dyDescent="0.25">
      <c r="D940" t="str">
        <f t="shared" si="141"/>
        <v>public static final int C_ACCOUNT_LOAN_EMI_DIARY__COL__UPD_DT=    350013;</v>
      </c>
      <c r="E940" t="str">
        <f t="shared" si="144"/>
        <v>UPD_DT</v>
      </c>
      <c r="F940">
        <v>13</v>
      </c>
      <c r="G940" t="str">
        <f t="shared" si="142"/>
        <v>350013</v>
      </c>
      <c r="H940">
        <v>35</v>
      </c>
      <c r="I940" t="s">
        <v>553</v>
      </c>
      <c r="J940" t="s">
        <v>554</v>
      </c>
      <c r="K940" t="s">
        <v>489</v>
      </c>
      <c r="M940" t="str">
        <f t="shared" si="143"/>
        <v>INSERT INTO s_tab_cols_m (table_col_id,table_id,col_name,col_desc,data_type) VALUES (350013,35,'upd_dt','UPD_DT','T');</v>
      </c>
    </row>
    <row r="941" spans="4:13" x14ac:dyDescent="0.25">
      <c r="D941" t="str">
        <f t="shared" si="141"/>
        <v>public static final int C_ACCOUNT_LOAN_EMI_DIARY__COL__AUTH_BY=    350014;</v>
      </c>
      <c r="E941" t="str">
        <f t="shared" si="144"/>
        <v>AUTH_BY</v>
      </c>
      <c r="F941">
        <v>14</v>
      </c>
      <c r="G941" t="str">
        <f t="shared" si="142"/>
        <v>350014</v>
      </c>
      <c r="H941">
        <v>35</v>
      </c>
      <c r="I941" t="s">
        <v>555</v>
      </c>
      <c r="J941" t="s">
        <v>556</v>
      </c>
      <c r="K941" t="s">
        <v>477</v>
      </c>
      <c r="M941" t="str">
        <f t="shared" si="143"/>
        <v>INSERT INTO s_tab_cols_m (table_col_id,table_id,col_name,col_desc,data_type) VALUES (350014,35,'auth_by','AUTH_BY','N');</v>
      </c>
    </row>
    <row r="942" spans="4:13" x14ac:dyDescent="0.25">
      <c r="D942" t="str">
        <f t="shared" si="141"/>
        <v>public static final int C_ACCOUNT_LOAN_EMI_DIARY__COL__AUTH_DT=    350015;</v>
      </c>
      <c r="E942" t="str">
        <f t="shared" si="144"/>
        <v>AUTH_DT</v>
      </c>
      <c r="F942">
        <v>15</v>
      </c>
      <c r="G942" t="str">
        <f t="shared" si="142"/>
        <v>350015</v>
      </c>
      <c r="H942">
        <v>35</v>
      </c>
      <c r="I942" t="s">
        <v>557</v>
      </c>
      <c r="J942" t="s">
        <v>558</v>
      </c>
      <c r="K942" t="s">
        <v>489</v>
      </c>
      <c r="M942" t="str">
        <f t="shared" si="143"/>
        <v>INSERT INTO s_tab_cols_m (table_col_id,table_id,col_name,col_desc,data_type) VALUES (350015,35,'auth_dt','AUTH_DT','T');</v>
      </c>
    </row>
    <row r="943" spans="4:13" x14ac:dyDescent="0.25">
      <c r="E943" t="str">
        <f t="shared" si="144"/>
        <v>CN_ID</v>
      </c>
      <c r="F943">
        <v>16</v>
      </c>
      <c r="G943" t="str">
        <f t="shared" si="142"/>
        <v>350016</v>
      </c>
      <c r="H943">
        <v>35</v>
      </c>
      <c r="I943" t="s">
        <v>559</v>
      </c>
      <c r="J943" t="s">
        <v>560</v>
      </c>
      <c r="K943" t="s">
        <v>477</v>
      </c>
      <c r="M943" t="str">
        <f t="shared" si="143"/>
        <v>INSERT INTO s_tab_cols_m (table_col_id,table_id,col_name,col_desc,data_type) VALUES (350016,35,'cn_id','CN_ID','N');</v>
      </c>
    </row>
    <row r="944" spans="4:13" x14ac:dyDescent="0.25">
      <c r="E944" t="str">
        <f t="shared" si="144"/>
        <v/>
      </c>
    </row>
    <row r="945" spans="3:13" x14ac:dyDescent="0.25">
      <c r="E945" t="str">
        <f t="shared" si="144"/>
        <v/>
      </c>
    </row>
    <row r="946" spans="3:13" x14ac:dyDescent="0.25">
      <c r="C946" s="18" t="s">
        <v>226</v>
      </c>
      <c r="D946" t="str">
        <f t="shared" ref="D946:D964" si="145">CONCATENATE("public static final int C_SAFE_BOX__COL__",E946,"=    ",G946,";")</f>
        <v>public static final int C_SAFE_BOX__COL__SAFE_BOX_ID=    360001;</v>
      </c>
      <c r="E946" t="str">
        <f t="shared" si="144"/>
        <v>SAFE_BOX_ID</v>
      </c>
      <c r="F946">
        <v>1</v>
      </c>
      <c r="G946" t="str">
        <f t="shared" ref="G946:G964" si="146">CONCATENATE(H946,REPT("0",4-LEN(F946)),F946)</f>
        <v>360001</v>
      </c>
      <c r="H946">
        <v>36</v>
      </c>
      <c r="I946" t="s">
        <v>1490</v>
      </c>
      <c r="J946" t="s">
        <v>1491</v>
      </c>
      <c r="K946" t="s">
        <v>477</v>
      </c>
      <c r="M946" t="str">
        <f t="shared" ref="M946:M964" si="147">CONCATENATE("INSERT INTO s_tab_cols_m (table_col_id,table_id,col_name,col_desc,data_type) VALUES (",G946&amp;","&amp;H946&amp;",'"&amp;I946&amp;"','"&amp;J946&amp;"','"&amp;K946&amp;"');")</f>
        <v>INSERT INTO s_tab_cols_m (table_col_id,table_id,col_name,col_desc,data_type) VALUES (360001,36,'safe_box_id','SAFE_BOX_ID','N');</v>
      </c>
    </row>
    <row r="947" spans="3:13" x14ac:dyDescent="0.25">
      <c r="D947" t="str">
        <f t="shared" si="145"/>
        <v>public static final int C_SAFE_BOX__COL__CBR_ID=    360002;</v>
      </c>
      <c r="E947" t="str">
        <f t="shared" si="144"/>
        <v>CBR_ID</v>
      </c>
      <c r="F947">
        <v>2</v>
      </c>
      <c r="G947" t="str">
        <f t="shared" si="146"/>
        <v>360002</v>
      </c>
      <c r="H947">
        <v>36</v>
      </c>
      <c r="I947" t="s">
        <v>475</v>
      </c>
      <c r="J947" t="s">
        <v>476</v>
      </c>
      <c r="K947" t="s">
        <v>477</v>
      </c>
      <c r="M947" t="str">
        <f t="shared" si="147"/>
        <v>INSERT INTO s_tab_cols_m (table_col_id,table_id,col_name,col_desc,data_type) VALUES (360002,36,'cbr_id','CBR_ID','N');</v>
      </c>
    </row>
    <row r="948" spans="3:13" x14ac:dyDescent="0.25">
      <c r="D948" t="str">
        <f t="shared" si="145"/>
        <v>public static final int C_SAFE_BOX__COL__SAFE_BOX_DESCRIPTION=    360003;</v>
      </c>
      <c r="E948" t="str">
        <f t="shared" si="144"/>
        <v>SAFE_BOX_DESCRIPTION</v>
      </c>
      <c r="F948">
        <v>3</v>
      </c>
      <c r="G948" t="str">
        <f t="shared" si="146"/>
        <v>360003</v>
      </c>
      <c r="H948">
        <v>36</v>
      </c>
      <c r="I948" t="s">
        <v>1492</v>
      </c>
      <c r="J948" t="s">
        <v>1493</v>
      </c>
      <c r="K948" t="s">
        <v>478</v>
      </c>
      <c r="M948" t="str">
        <f t="shared" si="147"/>
        <v>INSERT INTO s_tab_cols_m (table_col_id,table_id,col_name,col_desc,data_type) VALUES (360003,36,'safe_box_description','SAFE_BOX_DESCRIPTION','C');</v>
      </c>
    </row>
    <row r="949" spans="3:13" x14ac:dyDescent="0.25">
      <c r="D949" t="str">
        <f t="shared" si="145"/>
        <v>public static final int C_SAFE_BOX__COL__SAFE_BOX_SIZE=    360004;</v>
      </c>
      <c r="E949" t="str">
        <f t="shared" si="144"/>
        <v>SAFE_BOX_SIZE</v>
      </c>
      <c r="F949">
        <v>4</v>
      </c>
      <c r="G949" t="str">
        <f t="shared" si="146"/>
        <v>360004</v>
      </c>
      <c r="H949">
        <v>36</v>
      </c>
      <c r="I949" t="s">
        <v>1494</v>
      </c>
      <c r="J949" t="s">
        <v>1495</v>
      </c>
      <c r="K949" t="s">
        <v>478</v>
      </c>
      <c r="M949" t="str">
        <f t="shared" si="147"/>
        <v>INSERT INTO s_tab_cols_m (table_col_id,table_id,col_name,col_desc,data_type) VALUES (360004,36,'safe_box_size','SAFE_BOX_SIZE','C');</v>
      </c>
    </row>
    <row r="950" spans="3:13" x14ac:dyDescent="0.25">
      <c r="D950" t="str">
        <f t="shared" si="145"/>
        <v>public static final int C_SAFE_BOX__COL__EFFECTIVE_DATE=    360005;</v>
      </c>
      <c r="E950" t="str">
        <f t="shared" si="144"/>
        <v>EFFECTIVE_DATE</v>
      </c>
      <c r="F950">
        <v>5</v>
      </c>
      <c r="G950" t="str">
        <f t="shared" si="146"/>
        <v>360005</v>
      </c>
      <c r="H950">
        <v>36</v>
      </c>
      <c r="I950" t="s">
        <v>1317</v>
      </c>
      <c r="J950" t="s">
        <v>1318</v>
      </c>
      <c r="K950" t="s">
        <v>482</v>
      </c>
      <c r="M950" t="str">
        <f t="shared" si="147"/>
        <v>INSERT INTO s_tab_cols_m (table_col_id,table_id,col_name,col_desc,data_type) VALUES (360005,36,'effective_date','EFFECTIVE_DATE','D');</v>
      </c>
    </row>
    <row r="951" spans="3:13" x14ac:dyDescent="0.25">
      <c r="D951" t="str">
        <f t="shared" si="145"/>
        <v>public static final int C_SAFE_BOX__COL__START_LOCKER_NO=    360006;</v>
      </c>
      <c r="E951" t="str">
        <f t="shared" si="144"/>
        <v>START_LOCKER_NO</v>
      </c>
      <c r="F951">
        <v>6</v>
      </c>
      <c r="G951" t="str">
        <f t="shared" si="146"/>
        <v>360006</v>
      </c>
      <c r="H951">
        <v>36</v>
      </c>
      <c r="I951" t="s">
        <v>1496</v>
      </c>
      <c r="J951" t="s">
        <v>1497</v>
      </c>
      <c r="K951" t="s">
        <v>477</v>
      </c>
      <c r="M951" t="str">
        <f t="shared" si="147"/>
        <v>INSERT INTO s_tab_cols_m (table_col_id,table_id,col_name,col_desc,data_type) VALUES (360006,36,'start_locker_no','START_LOCKER_NO','N');</v>
      </c>
    </row>
    <row r="952" spans="3:13" x14ac:dyDescent="0.25">
      <c r="D952" t="str">
        <f t="shared" si="145"/>
        <v>public static final int C_SAFE_BOX__COL__NO_OF_LOCKERS=    360007;</v>
      </c>
      <c r="E952" t="str">
        <f t="shared" si="144"/>
        <v>NO_OF_LOCKERS</v>
      </c>
      <c r="F952">
        <v>7</v>
      </c>
      <c r="G952" t="str">
        <f t="shared" si="146"/>
        <v>360007</v>
      </c>
      <c r="H952">
        <v>36</v>
      </c>
      <c r="I952" t="s">
        <v>1498</v>
      </c>
      <c r="J952" t="s">
        <v>1499</v>
      </c>
      <c r="K952" t="s">
        <v>477</v>
      </c>
      <c r="M952" t="str">
        <f t="shared" si="147"/>
        <v>INSERT INTO s_tab_cols_m (table_col_id,table_id,col_name,col_desc,data_type) VALUES (360007,36,'no_of_lockers','NO_OF_LOCKERS','N');</v>
      </c>
    </row>
    <row r="953" spans="3:13" x14ac:dyDescent="0.25">
      <c r="D953" t="str">
        <f t="shared" si="145"/>
        <v>public static final int C_SAFE_BOX__COL__END_LOCKER_NO=    360008;</v>
      </c>
      <c r="E953" t="str">
        <f t="shared" si="144"/>
        <v>END_LOCKER_NO</v>
      </c>
      <c r="F953">
        <v>8</v>
      </c>
      <c r="G953" t="str">
        <f t="shared" si="146"/>
        <v>360008</v>
      </c>
      <c r="H953">
        <v>36</v>
      </c>
      <c r="I953" t="s">
        <v>1500</v>
      </c>
      <c r="J953" t="s">
        <v>1501</v>
      </c>
      <c r="K953" t="s">
        <v>477</v>
      </c>
      <c r="M953" t="str">
        <f t="shared" si="147"/>
        <v>INSERT INTO s_tab_cols_m (table_col_id,table_id,col_name,col_desc,data_type) VALUES (360008,36,'end_locker_no','END_LOCKER_NO','N');</v>
      </c>
    </row>
    <row r="954" spans="3:13" x14ac:dyDescent="0.25">
      <c r="D954" t="str">
        <f t="shared" si="145"/>
        <v>public static final int C_SAFE_BOX__COL__MANUFACTURED_BY=    360009;</v>
      </c>
      <c r="E954" t="str">
        <f t="shared" si="144"/>
        <v>MANUFACTURED_BY</v>
      </c>
      <c r="F954">
        <v>9</v>
      </c>
      <c r="G954" t="str">
        <f t="shared" si="146"/>
        <v>360009</v>
      </c>
      <c r="H954">
        <v>36</v>
      </c>
      <c r="I954" t="s">
        <v>1502</v>
      </c>
      <c r="J954" t="s">
        <v>1503</v>
      </c>
      <c r="K954" t="s">
        <v>478</v>
      </c>
      <c r="M954" t="str">
        <f t="shared" si="147"/>
        <v>INSERT INTO s_tab_cols_m (table_col_id,table_id,col_name,col_desc,data_type) VALUES (360009,36,'manufactured_by','MANUFACTURED_BY','C');</v>
      </c>
    </row>
    <row r="955" spans="3:13" x14ac:dyDescent="0.25">
      <c r="D955" t="str">
        <f t="shared" si="145"/>
        <v>public static final int C_SAFE_BOX__COL__MANUFACTURE_SERIAL_NO=    360010;</v>
      </c>
      <c r="E955" t="str">
        <f t="shared" si="144"/>
        <v>MANUFACTURE_SERIAL_NO</v>
      </c>
      <c r="F955">
        <v>10</v>
      </c>
      <c r="G955" t="str">
        <f t="shared" si="146"/>
        <v>360010</v>
      </c>
      <c r="H955">
        <v>36</v>
      </c>
      <c r="I955" t="s">
        <v>1504</v>
      </c>
      <c r="J955" t="s">
        <v>1505</v>
      </c>
      <c r="K955" t="s">
        <v>478</v>
      </c>
      <c r="M955" t="str">
        <f t="shared" si="147"/>
        <v>INSERT INTO s_tab_cols_m (table_col_id,table_id,col_name,col_desc,data_type) VALUES (360010,36,'manufacture_serial_no','MANUFACTURE_SERIAL_NO','C');</v>
      </c>
    </row>
    <row r="956" spans="3:13" x14ac:dyDescent="0.25">
      <c r="D956" t="str">
        <f t="shared" si="145"/>
        <v>public static final int C_SAFE_BOX__COL__SAFE_BOX_STATUS=    360011;</v>
      </c>
      <c r="E956" t="str">
        <f t="shared" si="144"/>
        <v>SAFE_BOX_STATUS</v>
      </c>
      <c r="F956">
        <v>11</v>
      </c>
      <c r="G956" t="str">
        <f t="shared" si="146"/>
        <v>360011</v>
      </c>
      <c r="H956">
        <v>36</v>
      </c>
      <c r="I956" t="s">
        <v>1506</v>
      </c>
      <c r="J956" t="s">
        <v>1507</v>
      </c>
      <c r="K956" t="s">
        <v>478</v>
      </c>
      <c r="M956" t="str">
        <f t="shared" si="147"/>
        <v>INSERT INTO s_tab_cols_m (table_col_id,table_id,col_name,col_desc,data_type) VALUES (360011,36,'safe_box_status','SAFE_BOX_STATUS','C');</v>
      </c>
    </row>
    <row r="957" spans="3:13" x14ac:dyDescent="0.25">
      <c r="D957" t="str">
        <f t="shared" si="145"/>
        <v>public static final int C_SAFE_BOX__COL__CR_BY=    360012;</v>
      </c>
      <c r="E957" t="str">
        <f t="shared" si="144"/>
        <v>CR_BY</v>
      </c>
      <c r="F957">
        <v>12</v>
      </c>
      <c r="G957" t="str">
        <f t="shared" si="146"/>
        <v>360012</v>
      </c>
      <c r="H957">
        <v>36</v>
      </c>
      <c r="I957" t="s">
        <v>547</v>
      </c>
      <c r="J957" t="s">
        <v>548</v>
      </c>
      <c r="K957" t="s">
        <v>477</v>
      </c>
      <c r="M957" t="str">
        <f t="shared" si="147"/>
        <v>INSERT INTO s_tab_cols_m (table_col_id,table_id,col_name,col_desc,data_type) VALUES (360012,36,'cr_by','CR_BY','N');</v>
      </c>
    </row>
    <row r="958" spans="3:13" x14ac:dyDescent="0.25">
      <c r="D958" t="str">
        <f t="shared" si="145"/>
        <v>public static final int C_SAFE_BOX__COL__CR_DT=    360013;</v>
      </c>
      <c r="E958" t="str">
        <f t="shared" si="144"/>
        <v>CR_DT</v>
      </c>
      <c r="F958">
        <v>13</v>
      </c>
      <c r="G958" t="str">
        <f t="shared" si="146"/>
        <v>360013</v>
      </c>
      <c r="H958">
        <v>36</v>
      </c>
      <c r="I958" t="s">
        <v>549</v>
      </c>
      <c r="J958" t="s">
        <v>550</v>
      </c>
      <c r="K958" t="s">
        <v>489</v>
      </c>
      <c r="M958" t="str">
        <f t="shared" si="147"/>
        <v>INSERT INTO s_tab_cols_m (table_col_id,table_id,col_name,col_desc,data_type) VALUES (360013,36,'cr_dt','CR_DT','T');</v>
      </c>
    </row>
    <row r="959" spans="3:13" x14ac:dyDescent="0.25">
      <c r="D959" t="str">
        <f t="shared" si="145"/>
        <v>public static final int C_SAFE_BOX__COL__UPD_BY=    360014;</v>
      </c>
      <c r="E959" t="str">
        <f t="shared" si="144"/>
        <v>UPD_BY</v>
      </c>
      <c r="F959">
        <v>14</v>
      </c>
      <c r="G959" t="str">
        <f t="shared" si="146"/>
        <v>360014</v>
      </c>
      <c r="H959">
        <v>36</v>
      </c>
      <c r="I959" t="s">
        <v>551</v>
      </c>
      <c r="J959" t="s">
        <v>552</v>
      </c>
      <c r="K959" t="s">
        <v>477</v>
      </c>
      <c r="M959" t="str">
        <f t="shared" si="147"/>
        <v>INSERT INTO s_tab_cols_m (table_col_id,table_id,col_name,col_desc,data_type) VALUES (360014,36,'upd_by','UPD_BY','N');</v>
      </c>
    </row>
    <row r="960" spans="3:13" x14ac:dyDescent="0.25">
      <c r="D960" t="str">
        <f t="shared" si="145"/>
        <v>public static final int C_SAFE_BOX__COL__UPD_DT=    360015;</v>
      </c>
      <c r="E960" t="str">
        <f t="shared" si="144"/>
        <v>UPD_DT</v>
      </c>
      <c r="F960">
        <v>15</v>
      </c>
      <c r="G960" t="str">
        <f t="shared" si="146"/>
        <v>360015</v>
      </c>
      <c r="H960">
        <v>36</v>
      </c>
      <c r="I960" t="s">
        <v>553</v>
      </c>
      <c r="J960" t="s">
        <v>554</v>
      </c>
      <c r="K960" t="s">
        <v>489</v>
      </c>
      <c r="M960" t="str">
        <f t="shared" si="147"/>
        <v>INSERT INTO s_tab_cols_m (table_col_id,table_id,col_name,col_desc,data_type) VALUES (360015,36,'upd_dt','UPD_DT','T');</v>
      </c>
    </row>
    <row r="961" spans="3:13" x14ac:dyDescent="0.25">
      <c r="D961" t="str">
        <f t="shared" si="145"/>
        <v>public static final int C_SAFE_BOX__COL__AUTH_BY=    360016;</v>
      </c>
      <c r="E961" t="str">
        <f t="shared" si="144"/>
        <v>AUTH_BY</v>
      </c>
      <c r="F961">
        <v>16</v>
      </c>
      <c r="G961" t="str">
        <f t="shared" si="146"/>
        <v>360016</v>
      </c>
      <c r="H961">
        <v>36</v>
      </c>
      <c r="I961" t="s">
        <v>555</v>
      </c>
      <c r="J961" t="s">
        <v>556</v>
      </c>
      <c r="K961" t="s">
        <v>477</v>
      </c>
      <c r="M961" t="str">
        <f t="shared" si="147"/>
        <v>INSERT INTO s_tab_cols_m (table_col_id,table_id,col_name,col_desc,data_type) VALUES (360016,36,'auth_by','AUTH_BY','N');</v>
      </c>
    </row>
    <row r="962" spans="3:13" x14ac:dyDescent="0.25">
      <c r="D962" t="str">
        <f t="shared" si="145"/>
        <v>public static final int C_SAFE_BOX__COL__AUTH_DT=    360017;</v>
      </c>
      <c r="E962" t="str">
        <f t="shared" si="144"/>
        <v>AUTH_DT</v>
      </c>
      <c r="F962">
        <v>17</v>
      </c>
      <c r="G962" t="str">
        <f t="shared" si="146"/>
        <v>360017</v>
      </c>
      <c r="H962">
        <v>36</v>
      </c>
      <c r="I962" t="s">
        <v>557</v>
      </c>
      <c r="J962" t="s">
        <v>558</v>
      </c>
      <c r="K962" t="s">
        <v>489</v>
      </c>
      <c r="M962" t="str">
        <f t="shared" si="147"/>
        <v>INSERT INTO s_tab_cols_m (table_col_id,table_id,col_name,col_desc,data_type) VALUES (360017,36,'auth_dt','AUTH_DT','T');</v>
      </c>
    </row>
    <row r="963" spans="3:13" x14ac:dyDescent="0.25">
      <c r="D963" t="str">
        <f t="shared" si="145"/>
        <v>public static final int C_SAFE_BOX__COL__CN_ID=    360018;</v>
      </c>
      <c r="E963" t="str">
        <f t="shared" si="144"/>
        <v>CN_ID</v>
      </c>
      <c r="F963">
        <v>18</v>
      </c>
      <c r="G963" t="str">
        <f t="shared" si="146"/>
        <v>360018</v>
      </c>
      <c r="H963">
        <v>36</v>
      </c>
      <c r="I963" t="s">
        <v>559</v>
      </c>
      <c r="J963" t="s">
        <v>560</v>
      </c>
      <c r="K963" t="s">
        <v>477</v>
      </c>
      <c r="M963" t="str">
        <f t="shared" si="147"/>
        <v>INSERT INTO s_tab_cols_m (table_col_id,table_id,col_name,col_desc,data_type) VALUES (360018,36,'cn_id','CN_ID','N');</v>
      </c>
    </row>
    <row r="964" spans="3:13" x14ac:dyDescent="0.25">
      <c r="D964" t="str">
        <f t="shared" si="145"/>
        <v>public static final int C_SAFE_BOX__COL__SAFE_BOX_TYPE_ID=    360019;</v>
      </c>
      <c r="E964" t="str">
        <f t="shared" si="144"/>
        <v>SAFE_BOX_TYPE_ID</v>
      </c>
      <c r="F964">
        <v>19</v>
      </c>
      <c r="G964" t="str">
        <f t="shared" si="146"/>
        <v>360019</v>
      </c>
      <c r="H964">
        <v>36</v>
      </c>
      <c r="I964" t="s">
        <v>1508</v>
      </c>
      <c r="J964" t="s">
        <v>1509</v>
      </c>
      <c r="K964" t="s">
        <v>477</v>
      </c>
      <c r="M964" t="str">
        <f t="shared" si="147"/>
        <v>INSERT INTO s_tab_cols_m (table_col_id,table_id,col_name,col_desc,data_type) VALUES (360019,36,'safe_box_type_id','SAFE_BOX_TYPE_ID','N');</v>
      </c>
    </row>
    <row r="966" spans="3:13" x14ac:dyDescent="0.25">
      <c r="E966" t="str">
        <f t="shared" ref="E966:E1040" si="148">UPPER(I966)</f>
        <v/>
      </c>
    </row>
    <row r="967" spans="3:13" x14ac:dyDescent="0.25">
      <c r="C967" s="18" t="s">
        <v>229</v>
      </c>
      <c r="D967" t="str">
        <f t="shared" ref="D967:D979" si="149">CONCATENATE("public static final int C_SAFE_BOX_LOCKER__COL__",E967,"=    ",G967,";")</f>
        <v>public static final int C_SAFE_BOX_LOCKER__COL__SAFE_BOX_LOCKER_ID=    370001;</v>
      </c>
      <c r="E967" t="str">
        <f t="shared" si="148"/>
        <v>SAFE_BOX_LOCKER_ID</v>
      </c>
      <c r="F967">
        <v>1</v>
      </c>
      <c r="G967" t="str">
        <f t="shared" ref="G967:G979" si="150">CONCATENATE(H967,REPT("0",4-LEN(F967)),F967)</f>
        <v>370001</v>
      </c>
      <c r="H967">
        <v>37</v>
      </c>
      <c r="I967" t="s">
        <v>1510</v>
      </c>
      <c r="J967" t="s">
        <v>1511</v>
      </c>
      <c r="K967" t="s">
        <v>477</v>
      </c>
      <c r="M967" t="str">
        <f t="shared" ref="M967:M979" si="151">CONCATENATE("INSERT INTO s_tab_cols_m (table_col_id,table_id,col_name,col_desc,data_type) VALUES (",G967&amp;","&amp;H967&amp;",'"&amp;I967&amp;"','"&amp;J967&amp;"','"&amp;K967&amp;"');")</f>
        <v>INSERT INTO s_tab_cols_m (table_col_id,table_id,col_name,col_desc,data_type) VALUES (370001,37,'safe_box_locker_id','SAFE_BOX_LOCKER_ID','N');</v>
      </c>
    </row>
    <row r="968" spans="3:13" x14ac:dyDescent="0.25">
      <c r="D968" t="str">
        <f t="shared" si="149"/>
        <v>public static final int C_SAFE_BOX_LOCKER__COL__CBR_ID=    370002;</v>
      </c>
      <c r="E968" t="str">
        <f t="shared" si="148"/>
        <v>CBR_ID</v>
      </c>
      <c r="F968">
        <v>2</v>
      </c>
      <c r="G968" t="str">
        <f t="shared" si="150"/>
        <v>370002</v>
      </c>
      <c r="H968">
        <v>37</v>
      </c>
      <c r="I968" t="s">
        <v>475</v>
      </c>
      <c r="J968" t="s">
        <v>476</v>
      </c>
      <c r="K968" t="s">
        <v>477</v>
      </c>
      <c r="M968" t="str">
        <f t="shared" si="151"/>
        <v>INSERT INTO s_tab_cols_m (table_col_id,table_id,col_name,col_desc,data_type) VALUES (370002,37,'cbr_id','CBR_ID','N');</v>
      </c>
    </row>
    <row r="969" spans="3:13" x14ac:dyDescent="0.25">
      <c r="D969" t="str">
        <f t="shared" si="149"/>
        <v>public static final int C_SAFE_BOX_LOCKER__COL__SAFE_BOX_ID=    370003;</v>
      </c>
      <c r="E969" t="str">
        <f t="shared" si="148"/>
        <v>SAFE_BOX_ID</v>
      </c>
      <c r="F969">
        <v>3</v>
      </c>
      <c r="G969" t="str">
        <f t="shared" si="150"/>
        <v>370003</v>
      </c>
      <c r="H969">
        <v>37</v>
      </c>
      <c r="I969" t="s">
        <v>1490</v>
      </c>
      <c r="J969" t="s">
        <v>1491</v>
      </c>
      <c r="K969" t="s">
        <v>477</v>
      </c>
      <c r="M969" t="str">
        <f t="shared" si="151"/>
        <v>INSERT INTO s_tab_cols_m (table_col_id,table_id,col_name,col_desc,data_type) VALUES (370003,37,'safe_box_id','SAFE_BOX_ID','N');</v>
      </c>
    </row>
    <row r="970" spans="3:13" x14ac:dyDescent="0.25">
      <c r="D970" t="str">
        <f t="shared" si="149"/>
        <v>public static final int C_SAFE_BOX_LOCKER__COL__LOCKER_NO=    370004;</v>
      </c>
      <c r="E970" t="str">
        <f t="shared" si="148"/>
        <v>LOCKER_NO</v>
      </c>
      <c r="F970">
        <v>4</v>
      </c>
      <c r="G970" t="str">
        <f t="shared" si="150"/>
        <v>370004</v>
      </c>
      <c r="H970">
        <v>37</v>
      </c>
      <c r="I970" t="s">
        <v>1512</v>
      </c>
      <c r="J970" t="s">
        <v>1513</v>
      </c>
      <c r="K970" t="s">
        <v>477</v>
      </c>
      <c r="M970" t="str">
        <f t="shared" si="151"/>
        <v>INSERT INTO s_tab_cols_m (table_col_id,table_id,col_name,col_desc,data_type) VALUES (370004,37,'locker_no','LOCKER_NO','N');</v>
      </c>
    </row>
    <row r="971" spans="3:13" x14ac:dyDescent="0.25">
      <c r="D971" t="str">
        <f t="shared" si="149"/>
        <v>public static final int C_SAFE_BOX_LOCKER__COL__KEY_NO=    370005;</v>
      </c>
      <c r="E971" t="str">
        <f t="shared" si="148"/>
        <v>KEY_NO</v>
      </c>
      <c r="F971">
        <v>5</v>
      </c>
      <c r="G971" t="str">
        <f t="shared" si="150"/>
        <v>370005</v>
      </c>
      <c r="H971">
        <v>37</v>
      </c>
      <c r="I971" t="s">
        <v>1514</v>
      </c>
      <c r="J971" t="s">
        <v>1515</v>
      </c>
      <c r="K971" t="s">
        <v>477</v>
      </c>
      <c r="M971" t="str">
        <f t="shared" si="151"/>
        <v>INSERT INTO s_tab_cols_m (table_col_id,table_id,col_name,col_desc,data_type) VALUES (370005,37,'key_no','KEY_NO','N');</v>
      </c>
    </row>
    <row r="972" spans="3:13" x14ac:dyDescent="0.25">
      <c r="D972" t="str">
        <f t="shared" si="149"/>
        <v>public static final int C_SAFE_BOX_LOCKER__COL__LOCKER_STATUS=    370006;</v>
      </c>
      <c r="E972" t="str">
        <f t="shared" si="148"/>
        <v>LOCKER_STATUS</v>
      </c>
      <c r="F972">
        <v>6</v>
      </c>
      <c r="G972" t="str">
        <f t="shared" si="150"/>
        <v>370006</v>
      </c>
      <c r="H972">
        <v>37</v>
      </c>
      <c r="I972" t="s">
        <v>1516</v>
      </c>
      <c r="J972" t="s">
        <v>1517</v>
      </c>
      <c r="K972" t="s">
        <v>478</v>
      </c>
      <c r="M972" t="str">
        <f t="shared" si="151"/>
        <v>INSERT INTO s_tab_cols_m (table_col_id,table_id,col_name,col_desc,data_type) VALUES (370006,37,'locker_status','LOCKER_STATUS','C');</v>
      </c>
    </row>
    <row r="973" spans="3:13" x14ac:dyDescent="0.25">
      <c r="D973" t="str">
        <f t="shared" si="149"/>
        <v>public static final int C_SAFE_BOX_LOCKER__COL__CR_BY=    370007;</v>
      </c>
      <c r="E973" t="str">
        <f t="shared" si="148"/>
        <v>CR_BY</v>
      </c>
      <c r="F973">
        <v>7</v>
      </c>
      <c r="G973" t="str">
        <f t="shared" si="150"/>
        <v>370007</v>
      </c>
      <c r="H973">
        <v>37</v>
      </c>
      <c r="I973" t="s">
        <v>547</v>
      </c>
      <c r="J973" t="s">
        <v>548</v>
      </c>
      <c r="K973" t="s">
        <v>477</v>
      </c>
      <c r="M973" t="str">
        <f t="shared" si="151"/>
        <v>INSERT INTO s_tab_cols_m (table_col_id,table_id,col_name,col_desc,data_type) VALUES (370007,37,'cr_by','CR_BY','N');</v>
      </c>
    </row>
    <row r="974" spans="3:13" x14ac:dyDescent="0.25">
      <c r="D974" t="str">
        <f t="shared" si="149"/>
        <v>public static final int C_SAFE_BOX_LOCKER__COL__CR_DT=    370008;</v>
      </c>
      <c r="E974" t="str">
        <f t="shared" si="148"/>
        <v>CR_DT</v>
      </c>
      <c r="F974">
        <v>8</v>
      </c>
      <c r="G974" t="str">
        <f t="shared" si="150"/>
        <v>370008</v>
      </c>
      <c r="H974">
        <v>37</v>
      </c>
      <c r="I974" t="s">
        <v>549</v>
      </c>
      <c r="J974" t="s">
        <v>550</v>
      </c>
      <c r="K974" t="s">
        <v>489</v>
      </c>
      <c r="M974" t="str">
        <f t="shared" si="151"/>
        <v>INSERT INTO s_tab_cols_m (table_col_id,table_id,col_name,col_desc,data_type) VALUES (370008,37,'cr_dt','CR_DT','T');</v>
      </c>
    </row>
    <row r="975" spans="3:13" x14ac:dyDescent="0.25">
      <c r="D975" t="str">
        <f t="shared" si="149"/>
        <v>public static final int C_SAFE_BOX_LOCKER__COL__UPD_BY=    370009;</v>
      </c>
      <c r="E975" t="str">
        <f t="shared" si="148"/>
        <v>UPD_BY</v>
      </c>
      <c r="F975">
        <v>9</v>
      </c>
      <c r="G975" t="str">
        <f t="shared" si="150"/>
        <v>370009</v>
      </c>
      <c r="H975">
        <v>37</v>
      </c>
      <c r="I975" t="s">
        <v>551</v>
      </c>
      <c r="J975" t="s">
        <v>552</v>
      </c>
      <c r="K975" t="s">
        <v>477</v>
      </c>
      <c r="M975" t="str">
        <f t="shared" si="151"/>
        <v>INSERT INTO s_tab_cols_m (table_col_id,table_id,col_name,col_desc,data_type) VALUES (370009,37,'upd_by','UPD_BY','N');</v>
      </c>
    </row>
    <row r="976" spans="3:13" x14ac:dyDescent="0.25">
      <c r="D976" t="str">
        <f t="shared" si="149"/>
        <v>public static final int C_SAFE_BOX_LOCKER__COL__UPD_DT=    370010;</v>
      </c>
      <c r="E976" t="str">
        <f t="shared" si="148"/>
        <v>UPD_DT</v>
      </c>
      <c r="F976">
        <v>10</v>
      </c>
      <c r="G976" t="str">
        <f t="shared" si="150"/>
        <v>370010</v>
      </c>
      <c r="H976">
        <v>37</v>
      </c>
      <c r="I976" t="s">
        <v>553</v>
      </c>
      <c r="J976" t="s">
        <v>554</v>
      </c>
      <c r="K976" t="s">
        <v>489</v>
      </c>
      <c r="M976" t="str">
        <f t="shared" si="151"/>
        <v>INSERT INTO s_tab_cols_m (table_col_id,table_id,col_name,col_desc,data_type) VALUES (370010,37,'upd_dt','UPD_DT','T');</v>
      </c>
    </row>
    <row r="977" spans="3:13" x14ac:dyDescent="0.25">
      <c r="D977" t="str">
        <f t="shared" si="149"/>
        <v>public static final int C_SAFE_BOX_LOCKER__COL__AUTH_BY=    370011;</v>
      </c>
      <c r="E977" t="str">
        <f t="shared" si="148"/>
        <v>AUTH_BY</v>
      </c>
      <c r="F977">
        <v>11</v>
      </c>
      <c r="G977" t="str">
        <f t="shared" si="150"/>
        <v>370011</v>
      </c>
      <c r="H977">
        <v>37</v>
      </c>
      <c r="I977" t="s">
        <v>555</v>
      </c>
      <c r="J977" t="s">
        <v>556</v>
      </c>
      <c r="K977" t="s">
        <v>477</v>
      </c>
      <c r="M977" t="str">
        <f t="shared" si="151"/>
        <v>INSERT INTO s_tab_cols_m (table_col_id,table_id,col_name,col_desc,data_type) VALUES (370011,37,'auth_by','AUTH_BY','N');</v>
      </c>
    </row>
    <row r="978" spans="3:13" x14ac:dyDescent="0.25">
      <c r="D978" t="str">
        <f t="shared" si="149"/>
        <v>public static final int C_SAFE_BOX_LOCKER__COL__AUTH_DT=    370012;</v>
      </c>
      <c r="E978" t="str">
        <f t="shared" si="148"/>
        <v>AUTH_DT</v>
      </c>
      <c r="F978">
        <v>12</v>
      </c>
      <c r="G978" t="str">
        <f t="shared" si="150"/>
        <v>370012</v>
      </c>
      <c r="H978">
        <v>37</v>
      </c>
      <c r="I978" t="s">
        <v>557</v>
      </c>
      <c r="J978" t="s">
        <v>558</v>
      </c>
      <c r="K978" t="s">
        <v>489</v>
      </c>
      <c r="M978" t="str">
        <f t="shared" si="151"/>
        <v>INSERT INTO s_tab_cols_m (table_col_id,table_id,col_name,col_desc,data_type) VALUES (370012,37,'auth_dt','AUTH_DT','T');</v>
      </c>
    </row>
    <row r="979" spans="3:13" x14ac:dyDescent="0.25">
      <c r="D979" t="str">
        <f t="shared" si="149"/>
        <v>public static final int C_SAFE_BOX_LOCKER__COL__CN_ID=    370013;</v>
      </c>
      <c r="E979" t="str">
        <f t="shared" si="148"/>
        <v>CN_ID</v>
      </c>
      <c r="F979">
        <v>13</v>
      </c>
      <c r="G979" t="str">
        <f t="shared" si="150"/>
        <v>370013</v>
      </c>
      <c r="H979">
        <v>37</v>
      </c>
      <c r="I979" t="s">
        <v>559</v>
      </c>
      <c r="J979" t="s">
        <v>560</v>
      </c>
      <c r="K979" t="s">
        <v>477</v>
      </c>
      <c r="M979" t="str">
        <f t="shared" si="151"/>
        <v>INSERT INTO s_tab_cols_m (table_col_id,table_id,col_name,col_desc,data_type) VALUES (370013,37,'cn_id','CN_ID','N');</v>
      </c>
    </row>
    <row r="985" spans="3:13" x14ac:dyDescent="0.25">
      <c r="E985" t="str">
        <f t="shared" si="148"/>
        <v/>
      </c>
    </row>
    <row r="986" spans="3:13" x14ac:dyDescent="0.25">
      <c r="E986" t="str">
        <f t="shared" si="148"/>
        <v/>
      </c>
    </row>
    <row r="987" spans="3:13" x14ac:dyDescent="0.25">
      <c r="C987" s="18" t="s">
        <v>231</v>
      </c>
      <c r="D987" t="str">
        <f t="shared" ref="D987:D1016" si="152">CONCATENATE("public static final int C_ACCOUNT_SAFE_BOX_LOCKER__COL__",E987,"=    ",G987,";")</f>
        <v>public static final int C_ACCOUNT_SAFE_BOX_LOCKER__COL__ACCT_ID=    380001;</v>
      </c>
      <c r="E987" t="str">
        <f t="shared" si="148"/>
        <v>ACCT_ID</v>
      </c>
      <c r="F987">
        <v>1</v>
      </c>
      <c r="G987" t="str">
        <f t="shared" ref="G987:G1016" si="153">CONCATENATE(H987,REPT("0",4-LEN(F987)),F987)</f>
        <v>380001</v>
      </c>
      <c r="H987">
        <v>38</v>
      </c>
      <c r="I987" t="s">
        <v>781</v>
      </c>
      <c r="J987" t="s">
        <v>782</v>
      </c>
      <c r="K987" t="s">
        <v>477</v>
      </c>
      <c r="M987" t="str">
        <f t="shared" ref="M987:M1016" si="154">CONCATENATE("INSERT INTO s_tab_cols_m (table_col_id,table_id,col_name,col_desc,data_type) VALUES (",G987&amp;","&amp;H987&amp;",'"&amp;I987&amp;"','"&amp;J987&amp;"','"&amp;K987&amp;"');")</f>
        <v>INSERT INTO s_tab_cols_m (table_col_id,table_id,col_name,col_desc,data_type) VALUES (380001,38,'acct_id','ACCT_ID','N');</v>
      </c>
    </row>
    <row r="988" spans="3:13" x14ac:dyDescent="0.25">
      <c r="D988" t="str">
        <f t="shared" si="152"/>
        <v>public static final int C_ACCOUNT_SAFE_BOX_LOCKER__COL__SAFE_BOX_LOCKER_ID=    380002;</v>
      </c>
      <c r="E988" t="str">
        <f t="shared" si="148"/>
        <v>SAFE_BOX_LOCKER_ID</v>
      </c>
      <c r="F988">
        <v>2</v>
      </c>
      <c r="G988" t="str">
        <f t="shared" si="153"/>
        <v>380002</v>
      </c>
      <c r="H988">
        <v>38</v>
      </c>
      <c r="I988" t="s">
        <v>1510</v>
      </c>
      <c r="J988" t="s">
        <v>1511</v>
      </c>
      <c r="K988" t="s">
        <v>477</v>
      </c>
      <c r="M988" t="str">
        <f t="shared" si="154"/>
        <v>INSERT INTO s_tab_cols_m (table_col_id,table_id,col_name,col_desc,data_type) VALUES (380002,38,'safe_box_locker_id','SAFE_BOX_LOCKER_ID','N');</v>
      </c>
    </row>
    <row r="989" spans="3:13" x14ac:dyDescent="0.25">
      <c r="D989" t="str">
        <f t="shared" si="152"/>
        <v>public static final int C_ACCOUNT_SAFE_BOX_LOCKER__COL__OPERATION_MODE_ID=    380003;</v>
      </c>
      <c r="E989" t="str">
        <f t="shared" si="148"/>
        <v>OPERATION_MODE_ID</v>
      </c>
      <c r="F989">
        <v>3</v>
      </c>
      <c r="G989" t="str">
        <f t="shared" si="153"/>
        <v>380003</v>
      </c>
      <c r="H989">
        <v>38</v>
      </c>
      <c r="I989" t="s">
        <v>1051</v>
      </c>
      <c r="J989" t="s">
        <v>1052</v>
      </c>
      <c r="K989" t="s">
        <v>477</v>
      </c>
      <c r="M989" t="str">
        <f t="shared" si="154"/>
        <v>INSERT INTO s_tab_cols_m (table_col_id,table_id,col_name,col_desc,data_type) VALUES (380003,38,'operation_mode_id','OPERATION_MODE_ID','N');</v>
      </c>
    </row>
    <row r="990" spans="3:13" x14ac:dyDescent="0.25">
      <c r="D990" t="str">
        <f t="shared" si="152"/>
        <v>public static final int C_ACCOUNT_SAFE_BOX_LOCKER__COL__ISSUE_DATE=    380004;</v>
      </c>
      <c r="E990" t="str">
        <f t="shared" si="148"/>
        <v>ISSUE_DATE</v>
      </c>
      <c r="F990">
        <v>4</v>
      </c>
      <c r="G990" t="str">
        <f t="shared" si="153"/>
        <v>380004</v>
      </c>
      <c r="H990">
        <v>38</v>
      </c>
      <c r="I990" t="s">
        <v>809</v>
      </c>
      <c r="J990" t="s">
        <v>810</v>
      </c>
      <c r="K990" t="s">
        <v>482</v>
      </c>
      <c r="M990" t="str">
        <f t="shared" si="154"/>
        <v>INSERT INTO s_tab_cols_m (table_col_id,table_id,col_name,col_desc,data_type) VALUES (380004,38,'issue_date','ISSUE_DATE','D');</v>
      </c>
    </row>
    <row r="991" spans="3:13" x14ac:dyDescent="0.25">
      <c r="D991" t="str">
        <f t="shared" si="152"/>
        <v>public static final int C_ACCOUNT_SAFE_BOX_LOCKER__COL__CLOSE_DATE=    380005;</v>
      </c>
      <c r="E991" t="str">
        <f t="shared" si="148"/>
        <v>CLOSE_DATE</v>
      </c>
      <c r="F991">
        <v>5</v>
      </c>
      <c r="G991" t="str">
        <f t="shared" si="153"/>
        <v>380005</v>
      </c>
      <c r="H991">
        <v>38</v>
      </c>
      <c r="I991" t="s">
        <v>1518</v>
      </c>
      <c r="J991" t="s">
        <v>1519</v>
      </c>
      <c r="K991" t="s">
        <v>482</v>
      </c>
      <c r="M991" t="str">
        <f t="shared" si="154"/>
        <v>INSERT INTO s_tab_cols_m (table_col_id,table_id,col_name,col_desc,data_type) VALUES (380005,38,'close_date','CLOSE_DATE','D');</v>
      </c>
    </row>
    <row r="992" spans="3:13" x14ac:dyDescent="0.25">
      <c r="D992" t="str">
        <f t="shared" si="152"/>
        <v>public static final int C_ACCOUNT_SAFE_BOX_LOCKER__COL__RENT_DUE_DATE=    380006;</v>
      </c>
      <c r="E992" t="str">
        <f t="shared" si="148"/>
        <v>RENT_DUE_DATE</v>
      </c>
      <c r="F992">
        <v>6</v>
      </c>
      <c r="G992" t="str">
        <f t="shared" si="153"/>
        <v>380006</v>
      </c>
      <c r="H992">
        <v>38</v>
      </c>
      <c r="I992" t="s">
        <v>1520</v>
      </c>
      <c r="J992" t="s">
        <v>1521</v>
      </c>
      <c r="K992" t="s">
        <v>482</v>
      </c>
      <c r="M992" t="str">
        <f t="shared" si="154"/>
        <v>INSERT INTO s_tab_cols_m (table_col_id,table_id,col_name,col_desc,data_type) VALUES (380006,38,'rent_due_date','RENT_DUE_DATE','D');</v>
      </c>
    </row>
    <row r="993" spans="4:13" x14ac:dyDescent="0.25">
      <c r="D993" t="str">
        <f t="shared" si="152"/>
        <v>public static final int C_ACCOUNT_SAFE_BOX_LOCKER__COL__NEXT_RENT_APPL_DATE=    380007;</v>
      </c>
      <c r="E993" t="str">
        <f t="shared" si="148"/>
        <v>NEXT_RENT_APPL_DATE</v>
      </c>
      <c r="F993">
        <v>7</v>
      </c>
      <c r="G993" t="str">
        <f t="shared" si="153"/>
        <v>380007</v>
      </c>
      <c r="H993">
        <v>38</v>
      </c>
      <c r="I993" t="s">
        <v>1522</v>
      </c>
      <c r="J993" t="s">
        <v>1523</v>
      </c>
      <c r="K993" t="s">
        <v>482</v>
      </c>
      <c r="M993" t="str">
        <f t="shared" si="154"/>
        <v>INSERT INTO s_tab_cols_m (table_col_id,table_id,col_name,col_desc,data_type) VALUES (380007,38,'next_rent_appl_date','NEXT_RENT_APPL_DATE','D');</v>
      </c>
    </row>
    <row r="994" spans="4:13" x14ac:dyDescent="0.25">
      <c r="D994" t="str">
        <f t="shared" si="152"/>
        <v>public static final int C_ACCOUNT_SAFE_BOX_LOCKER__COL__RENT_RECEIVED=    380008;</v>
      </c>
      <c r="E994" t="str">
        <f t="shared" si="148"/>
        <v>RENT_RECEIVED</v>
      </c>
      <c r="F994">
        <v>8</v>
      </c>
      <c r="G994" t="str">
        <f t="shared" si="153"/>
        <v>380008</v>
      </c>
      <c r="H994">
        <v>38</v>
      </c>
      <c r="I994" t="s">
        <v>1524</v>
      </c>
      <c r="J994" t="s">
        <v>1525</v>
      </c>
      <c r="K994" t="s">
        <v>477</v>
      </c>
      <c r="M994" t="str">
        <f t="shared" si="154"/>
        <v>INSERT INTO s_tab_cols_m (table_col_id,table_id,col_name,col_desc,data_type) VALUES (380008,38,'rent_received','RENT_RECEIVED','N');</v>
      </c>
    </row>
    <row r="995" spans="4:13" x14ac:dyDescent="0.25">
      <c r="D995" t="str">
        <f t="shared" si="152"/>
        <v>public static final int C_ACCOUNT_SAFE_BOX_LOCKER__COL__CHARGE_ACCT_ID=    380009;</v>
      </c>
      <c r="E995" t="str">
        <f t="shared" si="148"/>
        <v>CHARGE_ACCT_ID</v>
      </c>
      <c r="F995">
        <v>9</v>
      </c>
      <c r="G995" t="str">
        <f t="shared" si="153"/>
        <v>380009</v>
      </c>
      <c r="H995">
        <v>38</v>
      </c>
      <c r="I995" t="s">
        <v>1526</v>
      </c>
      <c r="J995" t="s">
        <v>1527</v>
      </c>
      <c r="K995" t="s">
        <v>477</v>
      </c>
      <c r="M995" t="str">
        <f t="shared" si="154"/>
        <v>INSERT INTO s_tab_cols_m (table_col_id,table_id,col_name,col_desc,data_type) VALUES (380009,38,'charge_acct_id','CHARGE_ACCT_ID','N');</v>
      </c>
    </row>
    <row r="996" spans="4:13" x14ac:dyDescent="0.25">
      <c r="D996" t="str">
        <f t="shared" si="152"/>
        <v>public static final int C_ACCOUNT_SAFE_BOX_LOCKER__COL__DEPOSIT_ACCT_ID=    380010;</v>
      </c>
      <c r="E996" t="str">
        <f t="shared" si="148"/>
        <v>DEPOSIT_ACCT_ID</v>
      </c>
      <c r="F996">
        <v>10</v>
      </c>
      <c r="G996" t="str">
        <f t="shared" si="153"/>
        <v>380010</v>
      </c>
      <c r="H996">
        <v>38</v>
      </c>
      <c r="I996" t="s">
        <v>1528</v>
      </c>
      <c r="J996" t="s">
        <v>1529</v>
      </c>
      <c r="K996" t="s">
        <v>477</v>
      </c>
      <c r="M996" t="str">
        <f t="shared" si="154"/>
        <v>INSERT INTO s_tab_cols_m (table_col_id,table_id,col_name,col_desc,data_type) VALUES (380010,38,'deposit_acct_id','DEPOSIT_ACCT_ID','N');</v>
      </c>
    </row>
    <row r="997" spans="4:13" x14ac:dyDescent="0.25">
      <c r="D997" t="str">
        <f t="shared" si="152"/>
        <v>public static final int C_ACCOUNT_SAFE_BOX_LOCKER__COL__BROKEN_PERIOD_MONTHS=    380011;</v>
      </c>
      <c r="E997" t="str">
        <f t="shared" si="148"/>
        <v>BROKEN_PERIOD_MONTHS</v>
      </c>
      <c r="F997">
        <v>11</v>
      </c>
      <c r="G997" t="str">
        <f t="shared" si="153"/>
        <v>380011</v>
      </c>
      <c r="H997">
        <v>38</v>
      </c>
      <c r="I997" t="s">
        <v>1530</v>
      </c>
      <c r="J997" t="s">
        <v>1531</v>
      </c>
      <c r="K997" t="s">
        <v>477</v>
      </c>
      <c r="M997" t="str">
        <f t="shared" si="154"/>
        <v>INSERT INTO s_tab_cols_m (table_col_id,table_id,col_name,col_desc,data_type) VALUES (380011,38,'broken_period_months','BROKEN_PERIOD_MONTHS','N');</v>
      </c>
    </row>
    <row r="998" spans="4:13" x14ac:dyDescent="0.25">
      <c r="D998" t="str">
        <f t="shared" si="152"/>
        <v>public static final int C_ACCOUNT_SAFE_BOX_LOCKER__COL__BROKEN_PERIOD_DAYS=    380012;</v>
      </c>
      <c r="E998" t="str">
        <f t="shared" si="148"/>
        <v>BROKEN_PERIOD_DAYS</v>
      </c>
      <c r="F998">
        <v>12</v>
      </c>
      <c r="G998" t="str">
        <f t="shared" si="153"/>
        <v>380012</v>
      </c>
      <c r="H998">
        <v>38</v>
      </c>
      <c r="I998" t="s">
        <v>1532</v>
      </c>
      <c r="J998" t="s">
        <v>1533</v>
      </c>
      <c r="K998" t="s">
        <v>477</v>
      </c>
      <c r="M998" t="str">
        <f t="shared" si="154"/>
        <v>INSERT INTO s_tab_cols_m (table_col_id,table_id,col_name,col_desc,data_type) VALUES (380012,38,'broken_period_days','BROKEN_PERIOD_DAYS','N');</v>
      </c>
    </row>
    <row r="999" spans="4:13" x14ac:dyDescent="0.25">
      <c r="D999" t="str">
        <f t="shared" si="152"/>
        <v>public static final int C_ACCOUNT_SAFE_BOX_LOCKER__COL__BROKEN_AMOUNT=    380013;</v>
      </c>
      <c r="E999" t="str">
        <f t="shared" si="148"/>
        <v>BROKEN_AMOUNT</v>
      </c>
      <c r="F999">
        <v>13</v>
      </c>
      <c r="G999" t="str">
        <f t="shared" si="153"/>
        <v>380013</v>
      </c>
      <c r="H999">
        <v>38</v>
      </c>
      <c r="I999" t="s">
        <v>1534</v>
      </c>
      <c r="J999" t="s">
        <v>1535</v>
      </c>
      <c r="K999" t="s">
        <v>477</v>
      </c>
      <c r="M999" t="str">
        <f t="shared" si="154"/>
        <v>INSERT INTO s_tab_cols_m (table_col_id,table_id,col_name,col_desc,data_type) VALUES (380013,38,'broken_amount','BROKEN_AMOUNT','N');</v>
      </c>
    </row>
    <row r="1000" spans="4:13" x14ac:dyDescent="0.25">
      <c r="D1000" t="str">
        <f t="shared" si="152"/>
        <v>public static final int C_ACCOUNT_SAFE_BOX_LOCKER__COL__IS_POA=    380014;</v>
      </c>
      <c r="E1000" t="str">
        <f t="shared" si="148"/>
        <v>IS_POA</v>
      </c>
      <c r="F1000">
        <v>14</v>
      </c>
      <c r="G1000" t="str">
        <f t="shared" si="153"/>
        <v>380014</v>
      </c>
      <c r="H1000">
        <v>38</v>
      </c>
      <c r="I1000" t="s">
        <v>1536</v>
      </c>
      <c r="J1000" t="s">
        <v>1537</v>
      </c>
      <c r="K1000" t="s">
        <v>477</v>
      </c>
      <c r="M1000" t="str">
        <f t="shared" si="154"/>
        <v>INSERT INTO s_tab_cols_m (table_col_id,table_id,col_name,col_desc,data_type) VALUES (380014,38,'is_poa','IS_POA','N');</v>
      </c>
    </row>
    <row r="1001" spans="4:13" x14ac:dyDescent="0.25">
      <c r="D1001" t="str">
        <f t="shared" si="152"/>
        <v>public static final int C_ACCOUNT_SAFE_BOX_LOCKER__COL__POA_DETAIL=    380015;</v>
      </c>
      <c r="E1001" t="str">
        <f t="shared" si="148"/>
        <v>POA_DETAIL</v>
      </c>
      <c r="F1001">
        <v>15</v>
      </c>
      <c r="G1001" t="str">
        <f t="shared" si="153"/>
        <v>380015</v>
      </c>
      <c r="H1001">
        <v>38</v>
      </c>
      <c r="I1001" t="s">
        <v>1538</v>
      </c>
      <c r="J1001" t="s">
        <v>1539</v>
      </c>
      <c r="K1001" t="s">
        <v>478</v>
      </c>
      <c r="M1001" t="str">
        <f t="shared" si="154"/>
        <v>INSERT INTO s_tab_cols_m (table_col_id,table_id,col_name,col_desc,data_type) VALUES (380015,38,'poa_detail','POA_DETAIL','C');</v>
      </c>
    </row>
    <row r="1002" spans="4:13" x14ac:dyDescent="0.25">
      <c r="D1002" t="str">
        <f t="shared" si="152"/>
        <v>public static final int C_ACCOUNT_SAFE_BOX_LOCKER__COL__SBL_STATUS=    380016;</v>
      </c>
      <c r="E1002" t="str">
        <f t="shared" si="148"/>
        <v>SBL_STATUS</v>
      </c>
      <c r="F1002">
        <v>16</v>
      </c>
      <c r="G1002" t="str">
        <f t="shared" si="153"/>
        <v>380016</v>
      </c>
      <c r="H1002">
        <v>38</v>
      </c>
      <c r="I1002" t="s">
        <v>1540</v>
      </c>
      <c r="J1002" t="s">
        <v>1541</v>
      </c>
      <c r="K1002" t="s">
        <v>478</v>
      </c>
      <c r="M1002" t="str">
        <f t="shared" si="154"/>
        <v>INSERT INTO s_tab_cols_m (table_col_id,table_id,col_name,col_desc,data_type) VALUES (380016,38,'sbl_status','SBL_STATUS','C');</v>
      </c>
    </row>
    <row r="1003" spans="4:13" x14ac:dyDescent="0.25">
      <c r="D1003" t="str">
        <f t="shared" si="152"/>
        <v>public static final int C_ACCOUNT_SAFE_BOX_LOCKER__COL__REMARKS=    380017;</v>
      </c>
      <c r="E1003" t="str">
        <f t="shared" si="148"/>
        <v>REMARKS</v>
      </c>
      <c r="F1003">
        <v>17</v>
      </c>
      <c r="G1003" t="str">
        <f t="shared" si="153"/>
        <v>380017</v>
      </c>
      <c r="H1003">
        <v>38</v>
      </c>
      <c r="I1003" t="s">
        <v>771</v>
      </c>
      <c r="J1003" t="s">
        <v>772</v>
      </c>
      <c r="K1003" t="s">
        <v>478</v>
      </c>
      <c r="M1003" t="str">
        <f t="shared" si="154"/>
        <v>INSERT INTO s_tab_cols_m (table_col_id,table_id,col_name,col_desc,data_type) VALUES (380017,38,'remarks','REMARKS','C');</v>
      </c>
    </row>
    <row r="1004" spans="4:13" x14ac:dyDescent="0.25">
      <c r="D1004" t="str">
        <f t="shared" si="152"/>
        <v>public static final int C_ACCOUNT_SAFE_BOX_LOCKER__COL__CR_BY=    380018;</v>
      </c>
      <c r="E1004" t="str">
        <f t="shared" si="148"/>
        <v>CR_BY</v>
      </c>
      <c r="F1004">
        <v>18</v>
      </c>
      <c r="G1004" t="str">
        <f t="shared" si="153"/>
        <v>380018</v>
      </c>
      <c r="H1004">
        <v>38</v>
      </c>
      <c r="I1004" t="s">
        <v>547</v>
      </c>
      <c r="J1004" t="s">
        <v>548</v>
      </c>
      <c r="K1004" t="s">
        <v>477</v>
      </c>
      <c r="M1004" t="str">
        <f t="shared" si="154"/>
        <v>INSERT INTO s_tab_cols_m (table_col_id,table_id,col_name,col_desc,data_type) VALUES (380018,38,'cr_by','CR_BY','N');</v>
      </c>
    </row>
    <row r="1005" spans="4:13" x14ac:dyDescent="0.25">
      <c r="D1005" t="str">
        <f t="shared" si="152"/>
        <v>public static final int C_ACCOUNT_SAFE_BOX_LOCKER__COL__CR_DT=    380019;</v>
      </c>
      <c r="E1005" t="str">
        <f t="shared" si="148"/>
        <v>CR_DT</v>
      </c>
      <c r="F1005">
        <v>19</v>
      </c>
      <c r="G1005" t="str">
        <f t="shared" si="153"/>
        <v>380019</v>
      </c>
      <c r="H1005">
        <v>38</v>
      </c>
      <c r="I1005" t="s">
        <v>549</v>
      </c>
      <c r="J1005" t="s">
        <v>550</v>
      </c>
      <c r="K1005" t="s">
        <v>489</v>
      </c>
      <c r="M1005" t="str">
        <f t="shared" si="154"/>
        <v>INSERT INTO s_tab_cols_m (table_col_id,table_id,col_name,col_desc,data_type) VALUES (380019,38,'cr_dt','CR_DT','T');</v>
      </c>
    </row>
    <row r="1006" spans="4:13" x14ac:dyDescent="0.25">
      <c r="D1006" t="str">
        <f t="shared" si="152"/>
        <v>public static final int C_ACCOUNT_SAFE_BOX_LOCKER__COL__UPD_BY=    380020;</v>
      </c>
      <c r="E1006" t="str">
        <f t="shared" si="148"/>
        <v>UPD_BY</v>
      </c>
      <c r="F1006">
        <v>20</v>
      </c>
      <c r="G1006" t="str">
        <f t="shared" si="153"/>
        <v>380020</v>
      </c>
      <c r="H1006">
        <v>38</v>
      </c>
      <c r="I1006" t="s">
        <v>551</v>
      </c>
      <c r="J1006" t="s">
        <v>552</v>
      </c>
      <c r="K1006" t="s">
        <v>477</v>
      </c>
      <c r="M1006" t="str">
        <f t="shared" si="154"/>
        <v>INSERT INTO s_tab_cols_m (table_col_id,table_id,col_name,col_desc,data_type) VALUES (380020,38,'upd_by','UPD_BY','N');</v>
      </c>
    </row>
    <row r="1007" spans="4:13" x14ac:dyDescent="0.25">
      <c r="D1007" t="str">
        <f t="shared" si="152"/>
        <v>public static final int C_ACCOUNT_SAFE_BOX_LOCKER__COL__UPD_DT=    380021;</v>
      </c>
      <c r="E1007" t="str">
        <f t="shared" si="148"/>
        <v>UPD_DT</v>
      </c>
      <c r="F1007">
        <v>21</v>
      </c>
      <c r="G1007" t="str">
        <f t="shared" si="153"/>
        <v>380021</v>
      </c>
      <c r="H1007">
        <v>38</v>
      </c>
      <c r="I1007" t="s">
        <v>553</v>
      </c>
      <c r="J1007" t="s">
        <v>554</v>
      </c>
      <c r="K1007" t="s">
        <v>489</v>
      </c>
      <c r="M1007" t="str">
        <f t="shared" si="154"/>
        <v>INSERT INTO s_tab_cols_m (table_col_id,table_id,col_name,col_desc,data_type) VALUES (380021,38,'upd_dt','UPD_DT','T');</v>
      </c>
    </row>
    <row r="1008" spans="4:13" x14ac:dyDescent="0.25">
      <c r="D1008" t="str">
        <f t="shared" si="152"/>
        <v>public static final int C_ACCOUNT_SAFE_BOX_LOCKER__COL__AUTH_BY=    380022;</v>
      </c>
      <c r="E1008" t="str">
        <f t="shared" si="148"/>
        <v>AUTH_BY</v>
      </c>
      <c r="F1008">
        <v>22</v>
      </c>
      <c r="G1008" t="str">
        <f t="shared" si="153"/>
        <v>380022</v>
      </c>
      <c r="H1008">
        <v>38</v>
      </c>
      <c r="I1008" t="s">
        <v>555</v>
      </c>
      <c r="J1008" t="s">
        <v>556</v>
      </c>
      <c r="K1008" t="s">
        <v>477</v>
      </c>
      <c r="M1008" t="str">
        <f t="shared" si="154"/>
        <v>INSERT INTO s_tab_cols_m (table_col_id,table_id,col_name,col_desc,data_type) VALUES (380022,38,'auth_by','AUTH_BY','N');</v>
      </c>
    </row>
    <row r="1009" spans="3:13" x14ac:dyDescent="0.25">
      <c r="D1009" t="str">
        <f t="shared" si="152"/>
        <v>public static final int C_ACCOUNT_SAFE_BOX_LOCKER__COL__AUTH_DT=    380023;</v>
      </c>
      <c r="E1009" t="str">
        <f t="shared" si="148"/>
        <v>AUTH_DT</v>
      </c>
      <c r="F1009">
        <v>23</v>
      </c>
      <c r="G1009" t="str">
        <f t="shared" si="153"/>
        <v>380023</v>
      </c>
      <c r="H1009">
        <v>38</v>
      </c>
      <c r="I1009" t="s">
        <v>557</v>
      </c>
      <c r="J1009" t="s">
        <v>558</v>
      </c>
      <c r="K1009" t="s">
        <v>489</v>
      </c>
      <c r="M1009" t="str">
        <f t="shared" si="154"/>
        <v>INSERT INTO s_tab_cols_m (table_col_id,table_id,col_name,col_desc,data_type) VALUES (380023,38,'auth_dt','AUTH_DT','T');</v>
      </c>
    </row>
    <row r="1010" spans="3:13" x14ac:dyDescent="0.25">
      <c r="D1010" t="str">
        <f t="shared" si="152"/>
        <v>public static final int C_ACCOUNT_SAFE_BOX_LOCKER__COL__CN_ID=    380024;</v>
      </c>
      <c r="E1010" t="str">
        <f t="shared" si="148"/>
        <v>CN_ID</v>
      </c>
      <c r="F1010">
        <v>24</v>
      </c>
      <c r="G1010" t="str">
        <f t="shared" si="153"/>
        <v>380024</v>
      </c>
      <c r="H1010">
        <v>38</v>
      </c>
      <c r="I1010" t="s">
        <v>559</v>
      </c>
      <c r="J1010" t="s">
        <v>560</v>
      </c>
      <c r="K1010" t="s">
        <v>477</v>
      </c>
      <c r="M1010" t="str">
        <f t="shared" si="154"/>
        <v>INSERT INTO s_tab_cols_m (table_col_id,table_id,col_name,col_desc,data_type) VALUES (380024,38,'cn_id','CN_ID','N');</v>
      </c>
    </row>
    <row r="1011" spans="3:13" x14ac:dyDescent="0.25">
      <c r="D1011" t="str">
        <f t="shared" si="152"/>
        <v>public static final int C_ACCOUNT_SAFE_BOX_LOCKER__COL__CHARGE_CBR_NAME=    380025;</v>
      </c>
      <c r="E1011" t="str">
        <f t="shared" si="148"/>
        <v>CHARGE_CBR_NAME</v>
      </c>
      <c r="F1011">
        <v>25</v>
      </c>
      <c r="G1011" t="str">
        <f t="shared" si="153"/>
        <v>380025</v>
      </c>
      <c r="H1011">
        <v>38</v>
      </c>
      <c r="I1011" t="s">
        <v>1542</v>
      </c>
      <c r="J1011" t="s">
        <v>1543</v>
      </c>
      <c r="K1011" t="s">
        <v>478</v>
      </c>
      <c r="M1011" t="str">
        <f t="shared" si="154"/>
        <v>INSERT INTO s_tab_cols_m (table_col_id,table_id,col_name,col_desc,data_type) VALUES (380025,38,'charge_cbr_name','CHARGE_CBR_NAME','C');</v>
      </c>
    </row>
    <row r="1012" spans="3:13" x14ac:dyDescent="0.25">
      <c r="D1012" t="str">
        <f t="shared" si="152"/>
        <v>public static final int C_ACCOUNT_SAFE_BOX_LOCKER__COL__CHARGE_GL_NAME=    380026;</v>
      </c>
      <c r="E1012" t="str">
        <f t="shared" si="148"/>
        <v>CHARGE_GL_NAME</v>
      </c>
      <c r="F1012">
        <v>26</v>
      </c>
      <c r="G1012" t="str">
        <f t="shared" si="153"/>
        <v>380026</v>
      </c>
      <c r="H1012">
        <v>38</v>
      </c>
      <c r="I1012" t="s">
        <v>1544</v>
      </c>
      <c r="J1012" t="s">
        <v>1545</v>
      </c>
      <c r="K1012" t="s">
        <v>478</v>
      </c>
      <c r="M1012" t="str">
        <f t="shared" si="154"/>
        <v>INSERT INTO s_tab_cols_m (table_col_id,table_id,col_name,col_desc,data_type) VALUES (380026,38,'charge_gl_name','CHARGE_GL_NAME','C');</v>
      </c>
    </row>
    <row r="1013" spans="3:13" x14ac:dyDescent="0.25">
      <c r="D1013" t="str">
        <f t="shared" si="152"/>
        <v>public static final int C_ACCOUNT_SAFE_BOX_LOCKER__COL__CHARGE_ACCT_NAME=    380027;</v>
      </c>
      <c r="E1013" t="str">
        <f t="shared" si="148"/>
        <v>CHARGE_ACCT_NAME</v>
      </c>
      <c r="F1013">
        <v>27</v>
      </c>
      <c r="G1013" t="str">
        <f t="shared" si="153"/>
        <v>380027</v>
      </c>
      <c r="H1013">
        <v>38</v>
      </c>
      <c r="I1013" t="s">
        <v>1546</v>
      </c>
      <c r="J1013" t="s">
        <v>1547</v>
      </c>
      <c r="K1013" t="s">
        <v>478</v>
      </c>
      <c r="M1013" t="str">
        <f t="shared" si="154"/>
        <v>INSERT INTO s_tab_cols_m (table_col_id,table_id,col_name,col_desc,data_type) VALUES (380027,38,'charge_acct_name','CHARGE_ACCT_NAME','C');</v>
      </c>
    </row>
    <row r="1014" spans="3:13" x14ac:dyDescent="0.25">
      <c r="D1014" t="str">
        <f t="shared" si="152"/>
        <v>public static final int C_ACCOUNT_SAFE_BOX_LOCKER__COL__DEPOSIT_CBR_NAME=    380028;</v>
      </c>
      <c r="E1014" t="str">
        <f t="shared" si="148"/>
        <v>DEPOSIT_CBR_NAME</v>
      </c>
      <c r="F1014">
        <v>28</v>
      </c>
      <c r="G1014" t="str">
        <f t="shared" si="153"/>
        <v>380028</v>
      </c>
      <c r="H1014">
        <v>38</v>
      </c>
      <c r="I1014" t="s">
        <v>1548</v>
      </c>
      <c r="J1014" t="s">
        <v>1549</v>
      </c>
      <c r="K1014" t="s">
        <v>478</v>
      </c>
      <c r="M1014" t="str">
        <f t="shared" si="154"/>
        <v>INSERT INTO s_tab_cols_m (table_col_id,table_id,col_name,col_desc,data_type) VALUES (380028,38,'deposit_cbr_name','DEPOSIT_CBR_NAME','C');</v>
      </c>
    </row>
    <row r="1015" spans="3:13" x14ac:dyDescent="0.25">
      <c r="D1015" t="str">
        <f t="shared" si="152"/>
        <v>public static final int C_ACCOUNT_SAFE_BOX_LOCKER__COL__DEPOSIT_GL_NAME=    380029;</v>
      </c>
      <c r="E1015" t="str">
        <f t="shared" si="148"/>
        <v>DEPOSIT_GL_NAME</v>
      </c>
      <c r="F1015">
        <v>29</v>
      </c>
      <c r="G1015" t="str">
        <f t="shared" si="153"/>
        <v>380029</v>
      </c>
      <c r="H1015">
        <v>38</v>
      </c>
      <c r="I1015" t="s">
        <v>1550</v>
      </c>
      <c r="J1015" t="s">
        <v>1551</v>
      </c>
      <c r="K1015" t="s">
        <v>478</v>
      </c>
      <c r="M1015" t="str">
        <f t="shared" si="154"/>
        <v>INSERT INTO s_tab_cols_m (table_col_id,table_id,col_name,col_desc,data_type) VALUES (380029,38,'deposit_gl_name','DEPOSIT_GL_NAME','C');</v>
      </c>
    </row>
    <row r="1016" spans="3:13" x14ac:dyDescent="0.25">
      <c r="D1016" t="str">
        <f t="shared" si="152"/>
        <v>public static final int C_ACCOUNT_SAFE_BOX_LOCKER__COL__DEPOSIT_ACCT_NAME=    380030;</v>
      </c>
      <c r="E1016" t="str">
        <f t="shared" si="148"/>
        <v>DEPOSIT_ACCT_NAME</v>
      </c>
      <c r="F1016">
        <v>30</v>
      </c>
      <c r="G1016" t="str">
        <f t="shared" si="153"/>
        <v>380030</v>
      </c>
      <c r="H1016">
        <v>38</v>
      </c>
      <c r="I1016" t="s">
        <v>1552</v>
      </c>
      <c r="J1016" t="s">
        <v>1553</v>
      </c>
      <c r="K1016" t="s">
        <v>478</v>
      </c>
      <c r="M1016" t="str">
        <f t="shared" si="154"/>
        <v>INSERT INTO s_tab_cols_m (table_col_id,table_id,col_name,col_desc,data_type) VALUES (380030,38,'deposit_acct_name','DEPOSIT_ACCT_NAME','C');</v>
      </c>
    </row>
    <row r="1017" spans="3:13" x14ac:dyDescent="0.25">
      <c r="E1017" t="str">
        <f t="shared" si="148"/>
        <v/>
      </c>
    </row>
    <row r="1018" spans="3:13" x14ac:dyDescent="0.25">
      <c r="E1018" t="str">
        <f t="shared" si="148"/>
        <v/>
      </c>
    </row>
    <row r="1019" spans="3:13" x14ac:dyDescent="0.25">
      <c r="C1019" s="18" t="s">
        <v>234</v>
      </c>
      <c r="D1019" t="str">
        <f t="shared" ref="D1019:D1029" si="155">CONCATENATE("public static final int C_CHARGE_RATE__COL__",E1019,"=    ",G1019,";")</f>
        <v>public static final int C_CHARGE_RATE__COL__CHARGE_RATE_ID=    390001;</v>
      </c>
      <c r="E1019" t="str">
        <f t="shared" si="148"/>
        <v>CHARGE_RATE_ID</v>
      </c>
      <c r="F1019">
        <v>1</v>
      </c>
      <c r="G1019" t="str">
        <f t="shared" ref="G1019:G1029" si="156">CONCATENATE(H1019,REPT("0",4-LEN(F1019)),F1019)</f>
        <v>390001</v>
      </c>
      <c r="H1019">
        <v>39</v>
      </c>
      <c r="I1019" t="s">
        <v>1554</v>
      </c>
      <c r="J1019" t="s">
        <v>1555</v>
      </c>
      <c r="K1019" t="s">
        <v>477</v>
      </c>
      <c r="M1019" t="str">
        <f t="shared" ref="M1019:M1029" si="157">CONCATENATE("INSERT INTO s_tab_cols_m (table_col_id,table_id,col_name,col_desc,data_type) VALUES (",G1019&amp;","&amp;H1019&amp;",'"&amp;I1019&amp;"','"&amp;J1019&amp;"','"&amp;K1019&amp;"');")</f>
        <v>INSERT INTO s_tab_cols_m (table_col_id,table_id,col_name,col_desc,data_type) VALUES (390001,39,'charge_rate_id','CHARGE_RATE_ID','N');</v>
      </c>
    </row>
    <row r="1020" spans="3:13" x14ac:dyDescent="0.25">
      <c r="D1020" t="str">
        <f t="shared" si="155"/>
        <v>public static final int C_CHARGE_RATE__COL__CHARGE_ID=    390002;</v>
      </c>
      <c r="E1020" t="str">
        <f t="shared" si="148"/>
        <v>CHARGE_ID</v>
      </c>
      <c r="F1020">
        <v>2</v>
      </c>
      <c r="G1020" t="str">
        <f t="shared" si="156"/>
        <v>390002</v>
      </c>
      <c r="H1020">
        <v>39</v>
      </c>
      <c r="I1020" t="s">
        <v>1556</v>
      </c>
      <c r="J1020" t="s">
        <v>1557</v>
      </c>
      <c r="K1020" t="s">
        <v>477</v>
      </c>
      <c r="M1020" t="str">
        <f t="shared" si="157"/>
        <v>INSERT INTO s_tab_cols_m (table_col_id,table_id,col_name,col_desc,data_type) VALUES (390002,39,'charge_id','CHARGE_ID','N');</v>
      </c>
    </row>
    <row r="1021" spans="3:13" x14ac:dyDescent="0.25">
      <c r="D1021" t="str">
        <f t="shared" si="155"/>
        <v>public static final int C_CHARGE_RATE__COL__EFFECTIVE_FROM_DATE=    390003;</v>
      </c>
      <c r="E1021" t="str">
        <f t="shared" si="148"/>
        <v>EFFECTIVE_FROM_DATE</v>
      </c>
      <c r="F1021">
        <v>3</v>
      </c>
      <c r="G1021" t="str">
        <f t="shared" si="156"/>
        <v>390003</v>
      </c>
      <c r="H1021">
        <v>39</v>
      </c>
      <c r="I1021" t="s">
        <v>851</v>
      </c>
      <c r="J1021" t="s">
        <v>852</v>
      </c>
      <c r="K1021" t="s">
        <v>482</v>
      </c>
      <c r="M1021" t="str">
        <f t="shared" si="157"/>
        <v>INSERT INTO s_tab_cols_m (table_col_id,table_id,col_name,col_desc,data_type) VALUES (390003,39,'effective_from_date','EFFECTIVE_FROM_DATE','D');</v>
      </c>
    </row>
    <row r="1022" spans="3:13" x14ac:dyDescent="0.25">
      <c r="D1022" t="str">
        <f t="shared" si="155"/>
        <v>public static final int C_CHARGE_RATE__COL__EFFECTIVE_TO_DATE=    390004;</v>
      </c>
      <c r="E1022" t="str">
        <f t="shared" si="148"/>
        <v>EFFECTIVE_TO_DATE</v>
      </c>
      <c r="F1022">
        <v>4</v>
      </c>
      <c r="G1022" t="str">
        <f t="shared" si="156"/>
        <v>390004</v>
      </c>
      <c r="H1022">
        <v>39</v>
      </c>
      <c r="I1022" t="s">
        <v>853</v>
      </c>
      <c r="J1022" t="s">
        <v>854</v>
      </c>
      <c r="K1022" t="s">
        <v>482</v>
      </c>
      <c r="M1022" t="str">
        <f t="shared" si="157"/>
        <v>INSERT INTO s_tab_cols_m (table_col_id,table_id,col_name,col_desc,data_type) VALUES (390004,39,'effective_to_date','EFFECTIVE_TO_DATE','D');</v>
      </c>
    </row>
    <row r="1023" spans="3:13" x14ac:dyDescent="0.25">
      <c r="D1023" t="str">
        <f t="shared" si="155"/>
        <v>public static final int C_CHARGE_RATE__COL__CR_BY=    390005;</v>
      </c>
      <c r="E1023" t="str">
        <f t="shared" si="148"/>
        <v>CR_BY</v>
      </c>
      <c r="F1023">
        <v>5</v>
      </c>
      <c r="G1023" t="str">
        <f t="shared" si="156"/>
        <v>390005</v>
      </c>
      <c r="H1023">
        <v>39</v>
      </c>
      <c r="I1023" t="s">
        <v>547</v>
      </c>
      <c r="J1023" t="s">
        <v>548</v>
      </c>
      <c r="K1023" t="s">
        <v>477</v>
      </c>
      <c r="M1023" t="str">
        <f t="shared" si="157"/>
        <v>INSERT INTO s_tab_cols_m (table_col_id,table_id,col_name,col_desc,data_type) VALUES (390005,39,'cr_by','CR_BY','N');</v>
      </c>
    </row>
    <row r="1024" spans="3:13" x14ac:dyDescent="0.25">
      <c r="D1024" t="str">
        <f t="shared" si="155"/>
        <v>public static final int C_CHARGE_RATE__COL__CR_DT=    390006;</v>
      </c>
      <c r="E1024" t="str">
        <f t="shared" si="148"/>
        <v>CR_DT</v>
      </c>
      <c r="F1024">
        <v>6</v>
      </c>
      <c r="G1024" t="str">
        <f t="shared" si="156"/>
        <v>390006</v>
      </c>
      <c r="H1024">
        <v>39</v>
      </c>
      <c r="I1024" t="s">
        <v>549</v>
      </c>
      <c r="J1024" t="s">
        <v>550</v>
      </c>
      <c r="K1024" t="s">
        <v>489</v>
      </c>
      <c r="M1024" t="str">
        <f t="shared" si="157"/>
        <v>INSERT INTO s_tab_cols_m (table_col_id,table_id,col_name,col_desc,data_type) VALUES (390006,39,'cr_dt','CR_DT','T');</v>
      </c>
    </row>
    <row r="1025" spans="3:13" x14ac:dyDescent="0.25">
      <c r="D1025" t="str">
        <f t="shared" si="155"/>
        <v>public static final int C_CHARGE_RATE__COL__UPD_BY=    390007;</v>
      </c>
      <c r="E1025" t="str">
        <f t="shared" si="148"/>
        <v>UPD_BY</v>
      </c>
      <c r="F1025">
        <v>7</v>
      </c>
      <c r="G1025" t="str">
        <f t="shared" si="156"/>
        <v>390007</v>
      </c>
      <c r="H1025">
        <v>39</v>
      </c>
      <c r="I1025" t="s">
        <v>551</v>
      </c>
      <c r="J1025" t="s">
        <v>552</v>
      </c>
      <c r="K1025" t="s">
        <v>477</v>
      </c>
      <c r="M1025" t="str">
        <f t="shared" si="157"/>
        <v>INSERT INTO s_tab_cols_m (table_col_id,table_id,col_name,col_desc,data_type) VALUES (390007,39,'upd_by','UPD_BY','N');</v>
      </c>
    </row>
    <row r="1026" spans="3:13" x14ac:dyDescent="0.25">
      <c r="D1026" t="str">
        <f t="shared" si="155"/>
        <v>public static final int C_CHARGE_RATE__COL__UPD_DT=    390008;</v>
      </c>
      <c r="E1026" t="str">
        <f t="shared" si="148"/>
        <v>UPD_DT</v>
      </c>
      <c r="F1026">
        <v>8</v>
      </c>
      <c r="G1026" t="str">
        <f t="shared" si="156"/>
        <v>390008</v>
      </c>
      <c r="H1026">
        <v>39</v>
      </c>
      <c r="I1026" t="s">
        <v>553</v>
      </c>
      <c r="J1026" t="s">
        <v>554</v>
      </c>
      <c r="K1026" t="s">
        <v>489</v>
      </c>
      <c r="M1026" t="str">
        <f t="shared" si="157"/>
        <v>INSERT INTO s_tab_cols_m (table_col_id,table_id,col_name,col_desc,data_type) VALUES (390008,39,'upd_dt','UPD_DT','T');</v>
      </c>
    </row>
    <row r="1027" spans="3:13" x14ac:dyDescent="0.25">
      <c r="D1027" t="str">
        <f t="shared" si="155"/>
        <v>public static final int C_CHARGE_RATE__COL__AUTH_BY=    390009;</v>
      </c>
      <c r="E1027" t="str">
        <f t="shared" si="148"/>
        <v>AUTH_BY</v>
      </c>
      <c r="F1027">
        <v>9</v>
      </c>
      <c r="G1027" t="str">
        <f t="shared" si="156"/>
        <v>390009</v>
      </c>
      <c r="H1027">
        <v>39</v>
      </c>
      <c r="I1027" t="s">
        <v>555</v>
      </c>
      <c r="J1027" t="s">
        <v>556</v>
      </c>
      <c r="K1027" t="s">
        <v>477</v>
      </c>
      <c r="M1027" t="str">
        <f t="shared" si="157"/>
        <v>INSERT INTO s_tab_cols_m (table_col_id,table_id,col_name,col_desc,data_type) VALUES (390009,39,'auth_by','AUTH_BY','N');</v>
      </c>
    </row>
    <row r="1028" spans="3:13" x14ac:dyDescent="0.25">
      <c r="D1028" t="str">
        <f t="shared" si="155"/>
        <v>public static final int C_CHARGE_RATE__COL__AUTH_DT=    390010;</v>
      </c>
      <c r="E1028" t="str">
        <f t="shared" si="148"/>
        <v>AUTH_DT</v>
      </c>
      <c r="F1028">
        <v>10</v>
      </c>
      <c r="G1028" t="str">
        <f t="shared" si="156"/>
        <v>390010</v>
      </c>
      <c r="H1028">
        <v>39</v>
      </c>
      <c r="I1028" t="s">
        <v>557</v>
      </c>
      <c r="J1028" t="s">
        <v>558</v>
      </c>
      <c r="K1028" t="s">
        <v>489</v>
      </c>
      <c r="M1028" t="str">
        <f t="shared" si="157"/>
        <v>INSERT INTO s_tab_cols_m (table_col_id,table_id,col_name,col_desc,data_type) VALUES (390010,39,'auth_dt','AUTH_DT','T');</v>
      </c>
    </row>
    <row r="1029" spans="3:13" x14ac:dyDescent="0.25">
      <c r="D1029" t="str">
        <f t="shared" si="155"/>
        <v>public static final int C_CHARGE_RATE__COL__CN_ID=    390011;</v>
      </c>
      <c r="E1029" t="str">
        <f t="shared" si="148"/>
        <v>CN_ID</v>
      </c>
      <c r="F1029">
        <v>11</v>
      </c>
      <c r="G1029" t="str">
        <f t="shared" si="156"/>
        <v>390011</v>
      </c>
      <c r="H1029">
        <v>39</v>
      </c>
      <c r="I1029" t="s">
        <v>559</v>
      </c>
      <c r="J1029" t="s">
        <v>560</v>
      </c>
      <c r="K1029" t="s">
        <v>477</v>
      </c>
      <c r="M1029" t="str">
        <f t="shared" si="157"/>
        <v>INSERT INTO s_tab_cols_m (table_col_id,table_id,col_name,col_desc,data_type) VALUES (390011,39,'cn_id','CN_ID','N');</v>
      </c>
    </row>
    <row r="1030" spans="3:13" x14ac:dyDescent="0.25">
      <c r="E1030" t="str">
        <f t="shared" si="148"/>
        <v/>
      </c>
    </row>
    <row r="1031" spans="3:13" x14ac:dyDescent="0.25">
      <c r="E1031" t="str">
        <f t="shared" si="148"/>
        <v/>
      </c>
    </row>
    <row r="1032" spans="3:13" x14ac:dyDescent="0.25">
      <c r="C1032" s="18" t="s">
        <v>237</v>
      </c>
      <c r="D1032" t="str">
        <f t="shared" ref="D1032:D1049" si="158">CONCATENATE("public static final int C_CHARGE_RATE_SLAB__COL__",E1032,"=    ",G1032,";")</f>
        <v>public static final int C_CHARGE_RATE_SLAB__COL__CHARGE_RATE_SLAB_ID=    400001;</v>
      </c>
      <c r="E1032" t="str">
        <f t="shared" si="148"/>
        <v>CHARGE_RATE_SLAB_ID</v>
      </c>
      <c r="F1032">
        <v>1</v>
      </c>
      <c r="G1032" t="str">
        <f t="shared" ref="G1032:G1049" si="159">CONCATENATE(H1032,REPT("0",4-LEN(F1032)),F1032)</f>
        <v>400001</v>
      </c>
      <c r="H1032">
        <v>40</v>
      </c>
      <c r="I1032" t="s">
        <v>1558</v>
      </c>
      <c r="J1032" t="s">
        <v>1559</v>
      </c>
      <c r="K1032" t="s">
        <v>477</v>
      </c>
      <c r="M1032" t="str">
        <f t="shared" ref="M1032:M1049" si="160">CONCATENATE("INSERT INTO s_tab_cols_m (table_col_id,table_id,col_name,col_desc,data_type) VALUES (",G1032&amp;","&amp;H1032&amp;",'"&amp;I1032&amp;"','"&amp;J1032&amp;"','"&amp;K1032&amp;"');")</f>
        <v>INSERT INTO s_tab_cols_m (table_col_id,table_id,col_name,col_desc,data_type) VALUES (400001,40,'charge_rate_slab_id','CHARGE_RATE_SLAB_ID','N');</v>
      </c>
    </row>
    <row r="1033" spans="3:13" x14ac:dyDescent="0.25">
      <c r="D1033" t="str">
        <f t="shared" si="158"/>
        <v>public static final int C_CHARGE_RATE_SLAB__COL__CHARGE_RATE_ID=    400002;</v>
      </c>
      <c r="E1033" t="str">
        <f t="shared" si="148"/>
        <v>CHARGE_RATE_ID</v>
      </c>
      <c r="F1033">
        <v>2</v>
      </c>
      <c r="G1033" t="str">
        <f t="shared" si="159"/>
        <v>400002</v>
      </c>
      <c r="H1033">
        <v>40</v>
      </c>
      <c r="I1033" t="s">
        <v>1554</v>
      </c>
      <c r="J1033" t="s">
        <v>1555</v>
      </c>
      <c r="K1033" t="s">
        <v>477</v>
      </c>
      <c r="M1033" t="str">
        <f t="shared" si="160"/>
        <v>INSERT INTO s_tab_cols_m (table_col_id,table_id,col_name,col_desc,data_type) VALUES (400002,40,'charge_rate_id','CHARGE_RATE_ID','N');</v>
      </c>
    </row>
    <row r="1034" spans="3:13" x14ac:dyDescent="0.25">
      <c r="D1034" t="str">
        <f t="shared" si="158"/>
        <v>public static final int C_CHARGE_RATE_SLAB__COL__HIGH_AMOUNT=    400003;</v>
      </c>
      <c r="E1034" t="str">
        <f t="shared" si="148"/>
        <v>HIGH_AMOUNT</v>
      </c>
      <c r="F1034">
        <v>3</v>
      </c>
      <c r="G1034" t="str">
        <f t="shared" si="159"/>
        <v>400003</v>
      </c>
      <c r="H1034">
        <v>40</v>
      </c>
      <c r="I1034" t="s">
        <v>1560</v>
      </c>
      <c r="J1034" t="s">
        <v>1561</v>
      </c>
      <c r="K1034" t="s">
        <v>477</v>
      </c>
      <c r="M1034" t="str">
        <f t="shared" si="160"/>
        <v>INSERT INTO s_tab_cols_m (table_col_id,table_id,col_name,col_desc,data_type) VALUES (400003,40,'high_amount','HIGH_AMOUNT','N');</v>
      </c>
    </row>
    <row r="1035" spans="3:13" x14ac:dyDescent="0.25">
      <c r="D1035" t="str">
        <f t="shared" si="158"/>
        <v>public static final int C_CHARGE_RATE_SLAB__COL__LOW_AMOUNT=    400004;</v>
      </c>
      <c r="E1035" t="str">
        <f t="shared" si="148"/>
        <v>LOW_AMOUNT</v>
      </c>
      <c r="F1035">
        <v>4</v>
      </c>
      <c r="G1035" t="str">
        <f t="shared" si="159"/>
        <v>400004</v>
      </c>
      <c r="H1035">
        <v>40</v>
      </c>
      <c r="I1035" t="s">
        <v>1562</v>
      </c>
      <c r="J1035" t="s">
        <v>1563</v>
      </c>
      <c r="K1035" t="s">
        <v>477</v>
      </c>
      <c r="M1035" t="str">
        <f t="shared" si="160"/>
        <v>INSERT INTO s_tab_cols_m (table_col_id,table_id,col_name,col_desc,data_type) VALUES (400004,40,'low_amount','LOW_AMOUNT','N');</v>
      </c>
    </row>
    <row r="1036" spans="3:13" x14ac:dyDescent="0.25">
      <c r="D1036" t="str">
        <f t="shared" si="158"/>
        <v>public static final int C_CHARGE_RATE_SLAB__COL__CHARGE_CALC_TYPE=    400005;</v>
      </c>
      <c r="E1036" t="str">
        <f t="shared" si="148"/>
        <v>CHARGE_CALC_TYPE</v>
      </c>
      <c r="F1036">
        <v>5</v>
      </c>
      <c r="G1036" t="str">
        <f t="shared" si="159"/>
        <v>400005</v>
      </c>
      <c r="H1036">
        <v>40</v>
      </c>
      <c r="I1036" t="s">
        <v>1564</v>
      </c>
      <c r="J1036" t="s">
        <v>1565</v>
      </c>
      <c r="K1036" t="s">
        <v>478</v>
      </c>
      <c r="M1036" t="str">
        <f t="shared" si="160"/>
        <v>INSERT INTO s_tab_cols_m (table_col_id,table_id,col_name,col_desc,data_type) VALUES (400005,40,'charge_calc_type','CHARGE_CALC_TYPE','C');</v>
      </c>
    </row>
    <row r="1037" spans="3:13" x14ac:dyDescent="0.25">
      <c r="D1037" t="str">
        <f t="shared" si="158"/>
        <v>public static final int C_CHARGE_RATE_SLAB__COL__UNIT_TYPE_ID=    400006;</v>
      </c>
      <c r="E1037" t="str">
        <f t="shared" si="148"/>
        <v>UNIT_TYPE_ID</v>
      </c>
      <c r="F1037">
        <v>6</v>
      </c>
      <c r="G1037" t="str">
        <f t="shared" si="159"/>
        <v>400006</v>
      </c>
      <c r="H1037">
        <v>40</v>
      </c>
      <c r="I1037" t="s">
        <v>1566</v>
      </c>
      <c r="J1037" t="s">
        <v>1567</v>
      </c>
      <c r="K1037" t="s">
        <v>477</v>
      </c>
      <c r="M1037" t="str">
        <f t="shared" si="160"/>
        <v>INSERT INTO s_tab_cols_m (table_col_id,table_id,col_name,col_desc,data_type) VALUES (400006,40,'unit_type_id','UNIT_TYPE_ID','N');</v>
      </c>
    </row>
    <row r="1038" spans="3:13" x14ac:dyDescent="0.25">
      <c r="D1038" t="str">
        <f t="shared" si="158"/>
        <v>public static final int C_CHARGE_RATE_SLAB__COL__UNIT_VALUE=    400007;</v>
      </c>
      <c r="E1038" t="str">
        <f t="shared" si="148"/>
        <v>UNIT_VALUE</v>
      </c>
      <c r="F1038">
        <v>7</v>
      </c>
      <c r="G1038" t="str">
        <f t="shared" si="159"/>
        <v>400007</v>
      </c>
      <c r="H1038">
        <v>40</v>
      </c>
      <c r="I1038" t="s">
        <v>1568</v>
      </c>
      <c r="J1038" t="s">
        <v>1569</v>
      </c>
      <c r="K1038" t="s">
        <v>477</v>
      </c>
      <c r="M1038" t="str">
        <f t="shared" si="160"/>
        <v>INSERT INTO s_tab_cols_m (table_col_id,table_id,col_name,col_desc,data_type) VALUES (400007,40,'unit_value','UNIT_VALUE','N');</v>
      </c>
    </row>
    <row r="1039" spans="3:13" x14ac:dyDescent="0.25">
      <c r="D1039" t="str">
        <f t="shared" si="158"/>
        <v>public static final int C_CHARGE_RATE_SLAB__COL__EXEMPT_UNITS=    400008;</v>
      </c>
      <c r="E1039" t="str">
        <f t="shared" si="148"/>
        <v>EXEMPT_UNITS</v>
      </c>
      <c r="F1039">
        <v>8</v>
      </c>
      <c r="G1039" t="str">
        <f t="shared" si="159"/>
        <v>400008</v>
      </c>
      <c r="H1039">
        <v>40</v>
      </c>
      <c r="I1039" t="s">
        <v>1570</v>
      </c>
      <c r="J1039" t="s">
        <v>1571</v>
      </c>
      <c r="K1039" t="s">
        <v>477</v>
      </c>
      <c r="M1039" t="str">
        <f t="shared" si="160"/>
        <v>INSERT INTO s_tab_cols_m (table_col_id,table_id,col_name,col_desc,data_type) VALUES (400008,40,'exempt_units','EXEMPT_UNITS','N');</v>
      </c>
    </row>
    <row r="1040" spans="3:13" x14ac:dyDescent="0.25">
      <c r="D1040" t="str">
        <f t="shared" si="158"/>
        <v>public static final int C_CHARGE_RATE_SLAB__COL__CHARGE_AMOUNT=    400009;</v>
      </c>
      <c r="E1040" t="str">
        <f t="shared" si="148"/>
        <v>CHARGE_AMOUNT</v>
      </c>
      <c r="F1040">
        <v>9</v>
      </c>
      <c r="G1040" t="str">
        <f t="shared" si="159"/>
        <v>400009</v>
      </c>
      <c r="H1040">
        <v>40</v>
      </c>
      <c r="I1040" t="s">
        <v>1572</v>
      </c>
      <c r="J1040" t="s">
        <v>1573</v>
      </c>
      <c r="K1040" t="s">
        <v>477</v>
      </c>
      <c r="M1040" t="str">
        <f t="shared" si="160"/>
        <v>INSERT INTO s_tab_cols_m (table_col_id,table_id,col_name,col_desc,data_type) VALUES (400009,40,'charge_amount','CHARGE_AMOUNT','N');</v>
      </c>
    </row>
    <row r="1041" spans="3:13" x14ac:dyDescent="0.25">
      <c r="D1041" t="str">
        <f t="shared" si="158"/>
        <v>public static final int C_CHARGE_RATE_SLAB__COL__MIN_CHARGE_AMOUNT=    400010;</v>
      </c>
      <c r="E1041" t="str">
        <f t="shared" ref="E1041:E1104" si="161">UPPER(I1041)</f>
        <v>MIN_CHARGE_AMOUNT</v>
      </c>
      <c r="F1041">
        <v>10</v>
      </c>
      <c r="G1041" t="str">
        <f t="shared" si="159"/>
        <v>400010</v>
      </c>
      <c r="H1041">
        <v>40</v>
      </c>
      <c r="I1041" t="s">
        <v>1574</v>
      </c>
      <c r="J1041" t="s">
        <v>1575</v>
      </c>
      <c r="K1041" t="s">
        <v>477</v>
      </c>
      <c r="M1041" t="str">
        <f t="shared" si="160"/>
        <v>INSERT INTO s_tab_cols_m (table_col_id,table_id,col_name,col_desc,data_type) VALUES (400010,40,'min_charge_amount','MIN_CHARGE_AMOUNT','N');</v>
      </c>
    </row>
    <row r="1042" spans="3:13" x14ac:dyDescent="0.25">
      <c r="D1042" t="str">
        <f t="shared" si="158"/>
        <v>public static final int C_CHARGE_RATE_SLAB__COL__MAX_CHARGE_AMOUNT=    400011;</v>
      </c>
      <c r="E1042" t="str">
        <f t="shared" si="161"/>
        <v>MAX_CHARGE_AMOUNT</v>
      </c>
      <c r="F1042">
        <v>11</v>
      </c>
      <c r="G1042" t="str">
        <f t="shared" si="159"/>
        <v>400011</v>
      </c>
      <c r="H1042">
        <v>40</v>
      </c>
      <c r="I1042" t="s">
        <v>1576</v>
      </c>
      <c r="J1042" t="s">
        <v>1577</v>
      </c>
      <c r="K1042" t="s">
        <v>477</v>
      </c>
      <c r="M1042" t="str">
        <f t="shared" si="160"/>
        <v>INSERT INTO s_tab_cols_m (table_col_id,table_id,col_name,col_desc,data_type) VALUES (400011,40,'max_charge_amount','MAX_CHARGE_AMOUNT','N');</v>
      </c>
    </row>
    <row r="1043" spans="3:13" x14ac:dyDescent="0.25">
      <c r="D1043" t="str">
        <f t="shared" si="158"/>
        <v>public static final int C_CHARGE_RATE_SLAB__COL__CR_BY=    400012;</v>
      </c>
      <c r="E1043" t="str">
        <f t="shared" si="161"/>
        <v>CR_BY</v>
      </c>
      <c r="F1043">
        <v>12</v>
      </c>
      <c r="G1043" t="str">
        <f t="shared" si="159"/>
        <v>400012</v>
      </c>
      <c r="H1043">
        <v>40</v>
      </c>
      <c r="I1043" t="s">
        <v>547</v>
      </c>
      <c r="J1043" t="s">
        <v>548</v>
      </c>
      <c r="K1043" t="s">
        <v>477</v>
      </c>
      <c r="M1043" t="str">
        <f t="shared" si="160"/>
        <v>INSERT INTO s_tab_cols_m (table_col_id,table_id,col_name,col_desc,data_type) VALUES (400012,40,'cr_by','CR_BY','N');</v>
      </c>
    </row>
    <row r="1044" spans="3:13" x14ac:dyDescent="0.25">
      <c r="D1044" t="str">
        <f t="shared" si="158"/>
        <v>public static final int C_CHARGE_RATE_SLAB__COL__CR_DT=    400013;</v>
      </c>
      <c r="E1044" t="str">
        <f t="shared" si="161"/>
        <v>CR_DT</v>
      </c>
      <c r="F1044">
        <v>13</v>
      </c>
      <c r="G1044" t="str">
        <f t="shared" si="159"/>
        <v>400013</v>
      </c>
      <c r="H1044">
        <v>40</v>
      </c>
      <c r="I1044" t="s">
        <v>549</v>
      </c>
      <c r="J1044" t="s">
        <v>550</v>
      </c>
      <c r="K1044" t="s">
        <v>489</v>
      </c>
      <c r="M1044" t="str">
        <f t="shared" si="160"/>
        <v>INSERT INTO s_tab_cols_m (table_col_id,table_id,col_name,col_desc,data_type) VALUES (400013,40,'cr_dt','CR_DT','T');</v>
      </c>
    </row>
    <row r="1045" spans="3:13" x14ac:dyDescent="0.25">
      <c r="D1045" t="str">
        <f t="shared" si="158"/>
        <v>public static final int C_CHARGE_RATE_SLAB__COL__UPD_BY=    400014;</v>
      </c>
      <c r="E1045" t="str">
        <f t="shared" si="161"/>
        <v>UPD_BY</v>
      </c>
      <c r="F1045">
        <v>14</v>
      </c>
      <c r="G1045" t="str">
        <f t="shared" si="159"/>
        <v>400014</v>
      </c>
      <c r="H1045">
        <v>40</v>
      </c>
      <c r="I1045" t="s">
        <v>551</v>
      </c>
      <c r="J1045" t="s">
        <v>552</v>
      </c>
      <c r="K1045" t="s">
        <v>477</v>
      </c>
      <c r="M1045" t="str">
        <f t="shared" si="160"/>
        <v>INSERT INTO s_tab_cols_m (table_col_id,table_id,col_name,col_desc,data_type) VALUES (400014,40,'upd_by','UPD_BY','N');</v>
      </c>
    </row>
    <row r="1046" spans="3:13" x14ac:dyDescent="0.25">
      <c r="D1046" t="str">
        <f t="shared" si="158"/>
        <v>public static final int C_CHARGE_RATE_SLAB__COL__UPD_DT=    400015;</v>
      </c>
      <c r="E1046" t="str">
        <f t="shared" si="161"/>
        <v>UPD_DT</v>
      </c>
      <c r="F1046">
        <v>15</v>
      </c>
      <c r="G1046" t="str">
        <f t="shared" si="159"/>
        <v>400015</v>
      </c>
      <c r="H1046">
        <v>40</v>
      </c>
      <c r="I1046" t="s">
        <v>553</v>
      </c>
      <c r="J1046" t="s">
        <v>554</v>
      </c>
      <c r="K1046" t="s">
        <v>489</v>
      </c>
      <c r="M1046" t="str">
        <f t="shared" si="160"/>
        <v>INSERT INTO s_tab_cols_m (table_col_id,table_id,col_name,col_desc,data_type) VALUES (400015,40,'upd_dt','UPD_DT','T');</v>
      </c>
    </row>
    <row r="1047" spans="3:13" x14ac:dyDescent="0.25">
      <c r="D1047" t="str">
        <f t="shared" si="158"/>
        <v>public static final int C_CHARGE_RATE_SLAB__COL__AUTH_BY=    400016;</v>
      </c>
      <c r="E1047" t="str">
        <f t="shared" si="161"/>
        <v>AUTH_BY</v>
      </c>
      <c r="F1047">
        <v>16</v>
      </c>
      <c r="G1047" t="str">
        <f t="shared" si="159"/>
        <v>400016</v>
      </c>
      <c r="H1047">
        <v>40</v>
      </c>
      <c r="I1047" t="s">
        <v>555</v>
      </c>
      <c r="J1047" t="s">
        <v>556</v>
      </c>
      <c r="K1047" t="s">
        <v>477</v>
      </c>
      <c r="M1047" t="str">
        <f t="shared" si="160"/>
        <v>INSERT INTO s_tab_cols_m (table_col_id,table_id,col_name,col_desc,data_type) VALUES (400016,40,'auth_by','AUTH_BY','N');</v>
      </c>
    </row>
    <row r="1048" spans="3:13" x14ac:dyDescent="0.25">
      <c r="D1048" t="str">
        <f t="shared" si="158"/>
        <v>public static final int C_CHARGE_RATE_SLAB__COL__AUTH_DT=    400017;</v>
      </c>
      <c r="E1048" t="str">
        <f t="shared" si="161"/>
        <v>AUTH_DT</v>
      </c>
      <c r="F1048">
        <v>17</v>
      </c>
      <c r="G1048" t="str">
        <f t="shared" si="159"/>
        <v>400017</v>
      </c>
      <c r="H1048">
        <v>40</v>
      </c>
      <c r="I1048" t="s">
        <v>557</v>
      </c>
      <c r="J1048" t="s">
        <v>558</v>
      </c>
      <c r="K1048" t="s">
        <v>489</v>
      </c>
      <c r="M1048" t="str">
        <f t="shared" si="160"/>
        <v>INSERT INTO s_tab_cols_m (table_col_id,table_id,col_name,col_desc,data_type) VALUES (400017,40,'auth_dt','AUTH_DT','T');</v>
      </c>
    </row>
    <row r="1049" spans="3:13" x14ac:dyDescent="0.25">
      <c r="D1049" t="str">
        <f t="shared" si="158"/>
        <v>public static final int C_CHARGE_RATE_SLAB__COL__CN_ID=    400018;</v>
      </c>
      <c r="E1049" t="str">
        <f t="shared" si="161"/>
        <v>CN_ID</v>
      </c>
      <c r="F1049">
        <v>18</v>
      </c>
      <c r="G1049" t="str">
        <f t="shared" si="159"/>
        <v>400018</v>
      </c>
      <c r="H1049">
        <v>40</v>
      </c>
      <c r="I1049" t="s">
        <v>559</v>
      </c>
      <c r="J1049" t="s">
        <v>560</v>
      </c>
      <c r="K1049" t="s">
        <v>477</v>
      </c>
      <c r="M1049" t="str">
        <f t="shared" si="160"/>
        <v>INSERT INTO s_tab_cols_m (table_col_id,table_id,col_name,col_desc,data_type) VALUES (400018,40,'cn_id','CN_ID','N');</v>
      </c>
    </row>
    <row r="1050" spans="3:13" x14ac:dyDescent="0.25">
      <c r="E1050" t="str">
        <f t="shared" si="161"/>
        <v/>
      </c>
    </row>
    <row r="1051" spans="3:13" x14ac:dyDescent="0.25">
      <c r="E1051" t="str">
        <f t="shared" si="161"/>
        <v/>
      </c>
    </row>
    <row r="1052" spans="3:13" x14ac:dyDescent="0.25">
      <c r="C1052" s="18" t="s">
        <v>240</v>
      </c>
      <c r="D1052" t="str">
        <f t="shared" ref="D1052:D1063" si="162">CONCATENATE("public static final int C_GL_REFERENCE__COL__",E1052,"=    ",G1052,";")</f>
        <v>public static final int C_GL_REFERENCE__COL__GL_REFERENCE_ID=    410001;</v>
      </c>
      <c r="E1052" t="str">
        <f t="shared" si="161"/>
        <v>GL_REFERENCE_ID</v>
      </c>
      <c r="F1052">
        <v>1</v>
      </c>
      <c r="G1052" t="str">
        <f t="shared" ref="G1052:G1063" si="163">CONCATENATE(H1052,REPT("0",4-LEN(F1052)),F1052)</f>
        <v>410001</v>
      </c>
      <c r="H1052">
        <v>41</v>
      </c>
      <c r="I1052" t="s">
        <v>1578</v>
      </c>
      <c r="J1052" t="s">
        <v>1579</v>
      </c>
      <c r="K1052" t="s">
        <v>477</v>
      </c>
      <c r="M1052" t="str">
        <f t="shared" ref="M1052:M1063" si="164">CONCATENATE("INSERT INTO s_tab_cols_m (table_col_id,table_id,col_name,col_desc,data_type) VALUES (",G1052&amp;","&amp;H1052&amp;",'"&amp;I1052&amp;"','"&amp;J1052&amp;"','"&amp;K1052&amp;"');")</f>
        <v>INSERT INTO s_tab_cols_m (table_col_id,table_id,col_name,col_desc,data_type) VALUES (410001,41,'gl_reference_id','GL_REFERENCE_ID','N');</v>
      </c>
    </row>
    <row r="1053" spans="3:13" x14ac:dyDescent="0.25">
      <c r="D1053" t="str">
        <f t="shared" si="162"/>
        <v>public static final int C_GL_REFERENCE__COL__GL_ID=    410002;</v>
      </c>
      <c r="E1053" t="str">
        <f t="shared" si="161"/>
        <v>GL_ID</v>
      </c>
      <c r="F1053">
        <v>2</v>
      </c>
      <c r="G1053" t="str">
        <f t="shared" si="163"/>
        <v>410002</v>
      </c>
      <c r="H1053">
        <v>41</v>
      </c>
      <c r="I1053" t="s">
        <v>575</v>
      </c>
      <c r="J1053" t="s">
        <v>576</v>
      </c>
      <c r="K1053" t="s">
        <v>477</v>
      </c>
      <c r="M1053" t="str">
        <f t="shared" si="164"/>
        <v>INSERT INTO s_tab_cols_m (table_col_id,table_id,col_name,col_desc,data_type) VALUES (410002,41,'gl_id','GL_ID','N');</v>
      </c>
    </row>
    <row r="1054" spans="3:13" x14ac:dyDescent="0.25">
      <c r="D1054" t="str">
        <f t="shared" si="162"/>
        <v>public static final int C_GL_REFERENCE__COL__GL_GROUP_ID=    410003;</v>
      </c>
      <c r="E1054" t="str">
        <f t="shared" si="161"/>
        <v>GL_GROUP_ID</v>
      </c>
      <c r="F1054">
        <v>3</v>
      </c>
      <c r="G1054" t="str">
        <f t="shared" si="163"/>
        <v>410003</v>
      </c>
      <c r="H1054">
        <v>41</v>
      </c>
      <c r="I1054" t="s">
        <v>581</v>
      </c>
      <c r="J1054" t="s">
        <v>582</v>
      </c>
      <c r="K1054" t="s">
        <v>477</v>
      </c>
      <c r="M1054" t="str">
        <f t="shared" si="164"/>
        <v>INSERT INTO s_tab_cols_m (table_col_id,table_id,col_name,col_desc,data_type) VALUES (410003,41,'gl_group_id','GL_GROUP_ID','N');</v>
      </c>
    </row>
    <row r="1055" spans="3:13" x14ac:dyDescent="0.25">
      <c r="D1055" t="str">
        <f t="shared" si="162"/>
        <v>public static final int C_GL_REFERENCE__COL__REFERENCE_GL_ID=    410004;</v>
      </c>
      <c r="E1055" t="str">
        <f t="shared" si="161"/>
        <v>REFERENCE_GL_ID</v>
      </c>
      <c r="F1055">
        <v>4</v>
      </c>
      <c r="G1055" t="str">
        <f t="shared" si="163"/>
        <v>410004</v>
      </c>
      <c r="H1055">
        <v>41</v>
      </c>
      <c r="I1055" t="s">
        <v>1580</v>
      </c>
      <c r="J1055" t="s">
        <v>1581</v>
      </c>
      <c r="K1055" t="s">
        <v>477</v>
      </c>
      <c r="M1055" t="str">
        <f t="shared" si="164"/>
        <v>INSERT INTO s_tab_cols_m (table_col_id,table_id,col_name,col_desc,data_type) VALUES (410004,41,'reference_gl_id','REFERENCE_GL_ID','N');</v>
      </c>
    </row>
    <row r="1056" spans="3:13" x14ac:dyDescent="0.25">
      <c r="D1056" t="str">
        <f t="shared" si="162"/>
        <v>public static final int C_GL_REFERENCE__COL__CR_BY=    410005;</v>
      </c>
      <c r="E1056" t="str">
        <f t="shared" si="161"/>
        <v>CR_BY</v>
      </c>
      <c r="F1056">
        <v>5</v>
      </c>
      <c r="G1056" t="str">
        <f t="shared" si="163"/>
        <v>410005</v>
      </c>
      <c r="H1056">
        <v>41</v>
      </c>
      <c r="I1056" t="s">
        <v>547</v>
      </c>
      <c r="J1056" t="s">
        <v>548</v>
      </c>
      <c r="K1056" t="s">
        <v>477</v>
      </c>
      <c r="M1056" t="str">
        <f t="shared" si="164"/>
        <v>INSERT INTO s_tab_cols_m (table_col_id,table_id,col_name,col_desc,data_type) VALUES (410005,41,'cr_by','CR_BY','N');</v>
      </c>
    </row>
    <row r="1057" spans="3:13" x14ac:dyDescent="0.25">
      <c r="D1057" t="str">
        <f t="shared" si="162"/>
        <v>public static final int C_GL_REFERENCE__COL__CR_DT=    410006;</v>
      </c>
      <c r="E1057" t="str">
        <f t="shared" si="161"/>
        <v>CR_DT</v>
      </c>
      <c r="F1057">
        <v>6</v>
      </c>
      <c r="G1057" t="str">
        <f t="shared" si="163"/>
        <v>410006</v>
      </c>
      <c r="H1057">
        <v>41</v>
      </c>
      <c r="I1057" t="s">
        <v>549</v>
      </c>
      <c r="J1057" t="s">
        <v>550</v>
      </c>
      <c r="K1057" t="s">
        <v>489</v>
      </c>
      <c r="M1057" t="str">
        <f t="shared" si="164"/>
        <v>INSERT INTO s_tab_cols_m (table_col_id,table_id,col_name,col_desc,data_type) VALUES (410006,41,'cr_dt','CR_DT','T');</v>
      </c>
    </row>
    <row r="1058" spans="3:13" x14ac:dyDescent="0.25">
      <c r="D1058" t="str">
        <f t="shared" si="162"/>
        <v>public static final int C_GL_REFERENCE__COL__UPD_BY=    410007;</v>
      </c>
      <c r="E1058" t="str">
        <f t="shared" si="161"/>
        <v>UPD_BY</v>
      </c>
      <c r="F1058">
        <v>7</v>
      </c>
      <c r="G1058" t="str">
        <f t="shared" si="163"/>
        <v>410007</v>
      </c>
      <c r="H1058">
        <v>41</v>
      </c>
      <c r="I1058" t="s">
        <v>551</v>
      </c>
      <c r="J1058" t="s">
        <v>552</v>
      </c>
      <c r="K1058" t="s">
        <v>477</v>
      </c>
      <c r="M1058" t="str">
        <f t="shared" si="164"/>
        <v>INSERT INTO s_tab_cols_m (table_col_id,table_id,col_name,col_desc,data_type) VALUES (410007,41,'upd_by','UPD_BY','N');</v>
      </c>
    </row>
    <row r="1059" spans="3:13" x14ac:dyDescent="0.25">
      <c r="D1059" t="str">
        <f t="shared" si="162"/>
        <v>public static final int C_GL_REFERENCE__COL__UPD_DT=    410008;</v>
      </c>
      <c r="E1059" t="str">
        <f t="shared" si="161"/>
        <v>UPD_DT</v>
      </c>
      <c r="F1059">
        <v>8</v>
      </c>
      <c r="G1059" t="str">
        <f t="shared" si="163"/>
        <v>410008</v>
      </c>
      <c r="H1059">
        <v>41</v>
      </c>
      <c r="I1059" t="s">
        <v>553</v>
      </c>
      <c r="J1059" t="s">
        <v>554</v>
      </c>
      <c r="K1059" t="s">
        <v>489</v>
      </c>
      <c r="M1059" t="str">
        <f t="shared" si="164"/>
        <v>INSERT INTO s_tab_cols_m (table_col_id,table_id,col_name,col_desc,data_type) VALUES (410008,41,'upd_dt','UPD_DT','T');</v>
      </c>
    </row>
    <row r="1060" spans="3:13" x14ac:dyDescent="0.25">
      <c r="D1060" t="str">
        <f t="shared" si="162"/>
        <v>public static final int C_GL_REFERENCE__COL__AUTH_BY=    410009;</v>
      </c>
      <c r="E1060" t="str">
        <f t="shared" si="161"/>
        <v>AUTH_BY</v>
      </c>
      <c r="F1060">
        <v>9</v>
      </c>
      <c r="G1060" t="str">
        <f t="shared" si="163"/>
        <v>410009</v>
      </c>
      <c r="H1060">
        <v>41</v>
      </c>
      <c r="I1060" t="s">
        <v>555</v>
      </c>
      <c r="J1060" t="s">
        <v>556</v>
      </c>
      <c r="K1060" t="s">
        <v>477</v>
      </c>
      <c r="M1060" t="str">
        <f t="shared" si="164"/>
        <v>INSERT INTO s_tab_cols_m (table_col_id,table_id,col_name,col_desc,data_type) VALUES (410009,41,'auth_by','AUTH_BY','N');</v>
      </c>
    </row>
    <row r="1061" spans="3:13" x14ac:dyDescent="0.25">
      <c r="D1061" t="str">
        <f t="shared" si="162"/>
        <v>public static final int C_GL_REFERENCE__COL__AUTH_DT=    410010;</v>
      </c>
      <c r="E1061" t="str">
        <f t="shared" si="161"/>
        <v>AUTH_DT</v>
      </c>
      <c r="F1061">
        <v>10</v>
      </c>
      <c r="G1061" t="str">
        <f t="shared" si="163"/>
        <v>410010</v>
      </c>
      <c r="H1061">
        <v>41</v>
      </c>
      <c r="I1061" t="s">
        <v>557</v>
      </c>
      <c r="J1061" t="s">
        <v>558</v>
      </c>
      <c r="K1061" t="s">
        <v>489</v>
      </c>
      <c r="M1061" t="str">
        <f t="shared" si="164"/>
        <v>INSERT INTO s_tab_cols_m (table_col_id,table_id,col_name,col_desc,data_type) VALUES (410010,41,'auth_dt','AUTH_DT','T');</v>
      </c>
    </row>
    <row r="1062" spans="3:13" x14ac:dyDescent="0.25">
      <c r="D1062" t="str">
        <f t="shared" si="162"/>
        <v>public static final int C_GL_REFERENCE__COL__CN_ID=    410011;</v>
      </c>
      <c r="E1062" t="str">
        <f t="shared" si="161"/>
        <v>CN_ID</v>
      </c>
      <c r="F1062">
        <v>11</v>
      </c>
      <c r="G1062" t="str">
        <f t="shared" si="163"/>
        <v>410011</v>
      </c>
      <c r="H1062">
        <v>41</v>
      </c>
      <c r="I1062" t="s">
        <v>559</v>
      </c>
      <c r="J1062" t="s">
        <v>560</v>
      </c>
      <c r="K1062" t="s">
        <v>477</v>
      </c>
      <c r="M1062" t="str">
        <f t="shared" si="164"/>
        <v>INSERT INTO s_tab_cols_m (table_col_id,table_id,col_name,col_desc,data_type) VALUES (410011,41,'cn_id','CN_ID','N');</v>
      </c>
    </row>
    <row r="1063" spans="3:13" x14ac:dyDescent="0.25">
      <c r="D1063" t="str">
        <f t="shared" si="162"/>
        <v>public static final int C_GL_REFERENCE__COL__IS_DELETE=    410012;</v>
      </c>
      <c r="E1063" t="str">
        <f t="shared" si="161"/>
        <v>IS_DELETE</v>
      </c>
      <c r="F1063">
        <v>12</v>
      </c>
      <c r="G1063" t="str">
        <f t="shared" si="163"/>
        <v>410012</v>
      </c>
      <c r="H1063">
        <v>41</v>
      </c>
      <c r="I1063" t="s">
        <v>1073</v>
      </c>
      <c r="J1063" t="s">
        <v>1074</v>
      </c>
      <c r="K1063" t="s">
        <v>477</v>
      </c>
      <c r="M1063" t="str">
        <f t="shared" si="164"/>
        <v>INSERT INTO s_tab_cols_m (table_col_id,table_id,col_name,col_desc,data_type) VALUES (410012,41,'is_delete','IS_DELETE','N');</v>
      </c>
    </row>
    <row r="1064" spans="3:13" x14ac:dyDescent="0.25">
      <c r="E1064" t="str">
        <f t="shared" si="161"/>
        <v/>
      </c>
    </row>
    <row r="1065" spans="3:13" x14ac:dyDescent="0.25">
      <c r="E1065" t="str">
        <f t="shared" si="161"/>
        <v/>
      </c>
    </row>
    <row r="1066" spans="3:13" x14ac:dyDescent="0.25">
      <c r="C1066" s="18" t="s">
        <v>243</v>
      </c>
      <c r="D1066" t="str">
        <f t="shared" ref="D1066:D1080" si="165">CONCATENATE("public static final int C_GL_ROI__COL__",E1066,"=    ",G1066,";")</f>
        <v>public static final int C_GL_ROI__COL__GL_ROI_ID=    420001;</v>
      </c>
      <c r="E1066" t="str">
        <f t="shared" si="161"/>
        <v>GL_ROI_ID</v>
      </c>
      <c r="F1066">
        <v>1</v>
      </c>
      <c r="G1066" t="str">
        <f t="shared" ref="G1066:G1080" si="166">CONCATENATE(H1066,REPT("0",4-LEN(F1066)),F1066)</f>
        <v>420001</v>
      </c>
      <c r="H1066">
        <v>42</v>
      </c>
      <c r="I1066" t="s">
        <v>1582</v>
      </c>
      <c r="J1066" t="s">
        <v>1583</v>
      </c>
      <c r="K1066" t="s">
        <v>477</v>
      </c>
      <c r="M1066" t="str">
        <f t="shared" ref="M1066:M1080" si="167">CONCATENATE("INSERT INTO s_tab_cols_m (table_col_id,table_id,col_name,col_desc,data_type) VALUES (",G1066&amp;","&amp;H1066&amp;",'"&amp;I1066&amp;"','"&amp;J1066&amp;"','"&amp;K1066&amp;"');")</f>
        <v>INSERT INTO s_tab_cols_m (table_col_id,table_id,col_name,col_desc,data_type) VALUES (420001,42,'gl_roi_id','GL_ROI_ID','N');</v>
      </c>
    </row>
    <row r="1067" spans="3:13" x14ac:dyDescent="0.25">
      <c r="D1067" t="str">
        <f t="shared" si="165"/>
        <v>public static final int C_GL_ROI__COL__GL_ID=    420002;</v>
      </c>
      <c r="E1067" t="str">
        <f t="shared" si="161"/>
        <v>GL_ID</v>
      </c>
      <c r="F1067">
        <v>2</v>
      </c>
      <c r="G1067" t="str">
        <f t="shared" si="166"/>
        <v>420002</v>
      </c>
      <c r="H1067">
        <v>42</v>
      </c>
      <c r="I1067" t="s">
        <v>575</v>
      </c>
      <c r="J1067" t="s">
        <v>576</v>
      </c>
      <c r="K1067" t="s">
        <v>477</v>
      </c>
      <c r="M1067" t="str">
        <f t="shared" si="167"/>
        <v>INSERT INTO s_tab_cols_m (table_col_id,table_id,col_name,col_desc,data_type) VALUES (420002,42,'gl_id','GL_ID','N');</v>
      </c>
    </row>
    <row r="1068" spans="3:13" x14ac:dyDescent="0.25">
      <c r="D1068" t="str">
        <f t="shared" si="165"/>
        <v>public static final int C_GL_ROI__COL__EFFECTIVE_FROM_DATE=    420003;</v>
      </c>
      <c r="E1068" t="str">
        <f t="shared" si="161"/>
        <v>EFFECTIVE_FROM_DATE</v>
      </c>
      <c r="F1068">
        <v>3</v>
      </c>
      <c r="G1068" t="str">
        <f t="shared" si="166"/>
        <v>420003</v>
      </c>
      <c r="H1068">
        <v>42</v>
      </c>
      <c r="I1068" t="s">
        <v>851</v>
      </c>
      <c r="J1068" t="s">
        <v>852</v>
      </c>
      <c r="K1068" t="s">
        <v>482</v>
      </c>
      <c r="M1068" t="str">
        <f t="shared" si="167"/>
        <v>INSERT INTO s_tab_cols_m (table_col_id,table_id,col_name,col_desc,data_type) VALUES (420003,42,'effective_from_date','EFFECTIVE_FROM_DATE','D');</v>
      </c>
    </row>
    <row r="1069" spans="3:13" x14ac:dyDescent="0.25">
      <c r="D1069" t="str">
        <f t="shared" si="165"/>
        <v>public static final int C_GL_ROI__COL__EFFECTIVE_TO_DATE=    420004;</v>
      </c>
      <c r="E1069" t="str">
        <f t="shared" si="161"/>
        <v>EFFECTIVE_TO_DATE</v>
      </c>
      <c r="F1069">
        <v>4</v>
      </c>
      <c r="G1069" t="str">
        <f t="shared" si="166"/>
        <v>420004</v>
      </c>
      <c r="H1069">
        <v>42</v>
      </c>
      <c r="I1069" t="s">
        <v>853</v>
      </c>
      <c r="J1069" t="s">
        <v>854</v>
      </c>
      <c r="K1069" t="s">
        <v>482</v>
      </c>
      <c r="M1069" t="str">
        <f t="shared" si="167"/>
        <v>INSERT INTO s_tab_cols_m (table_col_id,table_id,col_name,col_desc,data_type) VALUES (420004,42,'effective_to_date','EFFECTIVE_TO_DATE','D');</v>
      </c>
    </row>
    <row r="1070" spans="3:13" x14ac:dyDescent="0.25">
      <c r="D1070" t="str">
        <f t="shared" si="165"/>
        <v>public static final int C_GL_ROI__COL__BASE_INTEREST_RATE=    420005;</v>
      </c>
      <c r="E1070" t="str">
        <f t="shared" si="161"/>
        <v>BASE_INTEREST_RATE</v>
      </c>
      <c r="F1070">
        <v>5</v>
      </c>
      <c r="G1070" t="str">
        <f t="shared" si="166"/>
        <v>420005</v>
      </c>
      <c r="H1070">
        <v>42</v>
      </c>
      <c r="I1070" t="s">
        <v>1584</v>
      </c>
      <c r="J1070" t="s">
        <v>1585</v>
      </c>
      <c r="K1070" t="s">
        <v>477</v>
      </c>
      <c r="M1070" t="str">
        <f t="shared" si="167"/>
        <v>INSERT INTO s_tab_cols_m (table_col_id,table_id,col_name,col_desc,data_type) VALUES (420005,42,'base_interest_rate','BASE_INTEREST_RATE','N');</v>
      </c>
    </row>
    <row r="1071" spans="3:13" x14ac:dyDescent="0.25">
      <c r="D1071" t="str">
        <f t="shared" si="165"/>
        <v>public static final int C_GL_ROI__COL__AFTER_MATURITY_INTEREST_RATE=    420006;</v>
      </c>
      <c r="E1071" t="str">
        <f t="shared" si="161"/>
        <v>AFTER_MATURITY_INTEREST_RATE</v>
      </c>
      <c r="F1071">
        <v>6</v>
      </c>
      <c r="G1071" t="str">
        <f t="shared" si="166"/>
        <v>420006</v>
      </c>
      <c r="H1071">
        <v>42</v>
      </c>
      <c r="I1071" t="s">
        <v>1586</v>
      </c>
      <c r="J1071" t="s">
        <v>1587</v>
      </c>
      <c r="K1071" t="s">
        <v>477</v>
      </c>
      <c r="M1071" t="str">
        <f t="shared" si="167"/>
        <v>INSERT INTO s_tab_cols_m (table_col_id,table_id,col_name,col_desc,data_type) VALUES (420006,42,'after_maturity_interest_rate','AFTER_MATURITY_INTEREST_RATE','N');</v>
      </c>
    </row>
    <row r="1072" spans="3:13" x14ac:dyDescent="0.25">
      <c r="D1072" t="str">
        <f t="shared" si="165"/>
        <v>public static final int C_GL_ROI__COL__CIRCULAR_NO=    420007;</v>
      </c>
      <c r="E1072" t="str">
        <f t="shared" si="161"/>
        <v>CIRCULAR_NO</v>
      </c>
      <c r="F1072">
        <v>7</v>
      </c>
      <c r="G1072" t="str">
        <f t="shared" si="166"/>
        <v>420007</v>
      </c>
      <c r="H1072">
        <v>42</v>
      </c>
      <c r="I1072" t="s">
        <v>1588</v>
      </c>
      <c r="J1072" t="s">
        <v>1589</v>
      </c>
      <c r="K1072" t="s">
        <v>478</v>
      </c>
      <c r="M1072" t="str">
        <f t="shared" si="167"/>
        <v>INSERT INTO s_tab_cols_m (table_col_id,table_id,col_name,col_desc,data_type) VALUES (420007,42,'circular_no','CIRCULAR_NO','C');</v>
      </c>
    </row>
    <row r="1073" spans="3:13" x14ac:dyDescent="0.25">
      <c r="D1073" t="str">
        <f t="shared" si="165"/>
        <v>public static final int C_GL_ROI__COL__CIRCULAR_DATE=    420008;</v>
      </c>
      <c r="E1073" t="str">
        <f t="shared" si="161"/>
        <v>CIRCULAR_DATE</v>
      </c>
      <c r="F1073">
        <v>8</v>
      </c>
      <c r="G1073" t="str">
        <f t="shared" si="166"/>
        <v>420008</v>
      </c>
      <c r="H1073">
        <v>42</v>
      </c>
      <c r="I1073" t="s">
        <v>1590</v>
      </c>
      <c r="J1073" t="s">
        <v>1591</v>
      </c>
      <c r="K1073" t="s">
        <v>482</v>
      </c>
      <c r="M1073" t="str">
        <f t="shared" si="167"/>
        <v>INSERT INTO s_tab_cols_m (table_col_id,table_id,col_name,col_desc,data_type) VALUES (420008,42,'circular_date','CIRCULAR_DATE','D');</v>
      </c>
    </row>
    <row r="1074" spans="3:13" x14ac:dyDescent="0.25">
      <c r="D1074" t="str">
        <f t="shared" si="165"/>
        <v>public static final int C_GL_ROI__COL__CR_BY=    420009;</v>
      </c>
      <c r="E1074" t="str">
        <f t="shared" si="161"/>
        <v>CR_BY</v>
      </c>
      <c r="F1074">
        <v>9</v>
      </c>
      <c r="G1074" t="str">
        <f t="shared" si="166"/>
        <v>420009</v>
      </c>
      <c r="H1074">
        <v>42</v>
      </c>
      <c r="I1074" t="s">
        <v>547</v>
      </c>
      <c r="J1074" t="s">
        <v>548</v>
      </c>
      <c r="K1074" t="s">
        <v>477</v>
      </c>
      <c r="M1074" t="str">
        <f t="shared" si="167"/>
        <v>INSERT INTO s_tab_cols_m (table_col_id,table_id,col_name,col_desc,data_type) VALUES (420009,42,'cr_by','CR_BY','N');</v>
      </c>
    </row>
    <row r="1075" spans="3:13" x14ac:dyDescent="0.25">
      <c r="D1075" t="str">
        <f t="shared" si="165"/>
        <v>public static final int C_GL_ROI__COL__CR_DT=    420010;</v>
      </c>
      <c r="E1075" t="str">
        <f t="shared" si="161"/>
        <v>CR_DT</v>
      </c>
      <c r="F1075">
        <v>10</v>
      </c>
      <c r="G1075" t="str">
        <f t="shared" si="166"/>
        <v>420010</v>
      </c>
      <c r="H1075">
        <v>42</v>
      </c>
      <c r="I1075" t="s">
        <v>549</v>
      </c>
      <c r="J1075" t="s">
        <v>550</v>
      </c>
      <c r="K1075" t="s">
        <v>489</v>
      </c>
      <c r="M1075" t="str">
        <f t="shared" si="167"/>
        <v>INSERT INTO s_tab_cols_m (table_col_id,table_id,col_name,col_desc,data_type) VALUES (420010,42,'cr_dt','CR_DT','T');</v>
      </c>
    </row>
    <row r="1076" spans="3:13" x14ac:dyDescent="0.25">
      <c r="D1076" t="str">
        <f t="shared" si="165"/>
        <v>public static final int C_GL_ROI__COL__UPD_BY=    420011;</v>
      </c>
      <c r="E1076" t="str">
        <f t="shared" si="161"/>
        <v>UPD_BY</v>
      </c>
      <c r="F1076">
        <v>11</v>
      </c>
      <c r="G1076" t="str">
        <f t="shared" si="166"/>
        <v>420011</v>
      </c>
      <c r="H1076">
        <v>42</v>
      </c>
      <c r="I1076" t="s">
        <v>551</v>
      </c>
      <c r="J1076" t="s">
        <v>552</v>
      </c>
      <c r="K1076" t="s">
        <v>477</v>
      </c>
      <c r="M1076" t="str">
        <f t="shared" si="167"/>
        <v>INSERT INTO s_tab_cols_m (table_col_id,table_id,col_name,col_desc,data_type) VALUES (420011,42,'upd_by','UPD_BY','N');</v>
      </c>
    </row>
    <row r="1077" spans="3:13" x14ac:dyDescent="0.25">
      <c r="D1077" t="str">
        <f t="shared" si="165"/>
        <v>public static final int C_GL_ROI__COL__UPD_DT=    420012;</v>
      </c>
      <c r="E1077" t="str">
        <f t="shared" si="161"/>
        <v>UPD_DT</v>
      </c>
      <c r="F1077">
        <v>12</v>
      </c>
      <c r="G1077" t="str">
        <f t="shared" si="166"/>
        <v>420012</v>
      </c>
      <c r="H1077">
        <v>42</v>
      </c>
      <c r="I1077" t="s">
        <v>553</v>
      </c>
      <c r="J1077" t="s">
        <v>554</v>
      </c>
      <c r="K1077" t="s">
        <v>489</v>
      </c>
      <c r="M1077" t="str">
        <f t="shared" si="167"/>
        <v>INSERT INTO s_tab_cols_m (table_col_id,table_id,col_name,col_desc,data_type) VALUES (420012,42,'upd_dt','UPD_DT','T');</v>
      </c>
    </row>
    <row r="1078" spans="3:13" x14ac:dyDescent="0.25">
      <c r="D1078" t="str">
        <f t="shared" si="165"/>
        <v>public static final int C_GL_ROI__COL__AUTH_BY=    420013;</v>
      </c>
      <c r="E1078" t="str">
        <f t="shared" si="161"/>
        <v>AUTH_BY</v>
      </c>
      <c r="F1078">
        <v>13</v>
      </c>
      <c r="G1078" t="str">
        <f t="shared" si="166"/>
        <v>420013</v>
      </c>
      <c r="H1078">
        <v>42</v>
      </c>
      <c r="I1078" t="s">
        <v>555</v>
      </c>
      <c r="J1078" t="s">
        <v>556</v>
      </c>
      <c r="K1078" t="s">
        <v>477</v>
      </c>
      <c r="M1078" t="str">
        <f t="shared" si="167"/>
        <v>INSERT INTO s_tab_cols_m (table_col_id,table_id,col_name,col_desc,data_type) VALUES (420013,42,'auth_by','AUTH_BY','N');</v>
      </c>
    </row>
    <row r="1079" spans="3:13" x14ac:dyDescent="0.25">
      <c r="D1079" t="str">
        <f t="shared" si="165"/>
        <v>public static final int C_GL_ROI__COL__AUTH_DT=    420014;</v>
      </c>
      <c r="E1079" t="str">
        <f t="shared" si="161"/>
        <v>AUTH_DT</v>
      </c>
      <c r="F1079">
        <v>14</v>
      </c>
      <c r="G1079" t="str">
        <f t="shared" si="166"/>
        <v>420014</v>
      </c>
      <c r="H1079">
        <v>42</v>
      </c>
      <c r="I1079" t="s">
        <v>557</v>
      </c>
      <c r="J1079" t="s">
        <v>558</v>
      </c>
      <c r="K1079" t="s">
        <v>489</v>
      </c>
      <c r="M1079" t="str">
        <f t="shared" si="167"/>
        <v>INSERT INTO s_tab_cols_m (table_col_id,table_id,col_name,col_desc,data_type) VALUES (420014,42,'auth_dt','AUTH_DT','T');</v>
      </c>
    </row>
    <row r="1080" spans="3:13" x14ac:dyDescent="0.25">
      <c r="D1080" t="str">
        <f t="shared" si="165"/>
        <v>public static final int C_GL_ROI__COL__CN_ID=    420015;</v>
      </c>
      <c r="E1080" t="str">
        <f t="shared" si="161"/>
        <v>CN_ID</v>
      </c>
      <c r="F1080">
        <v>15</v>
      </c>
      <c r="G1080" t="str">
        <f t="shared" si="166"/>
        <v>420015</v>
      </c>
      <c r="H1080">
        <v>42</v>
      </c>
      <c r="I1080" t="s">
        <v>559</v>
      </c>
      <c r="J1080" t="s">
        <v>560</v>
      </c>
      <c r="K1080" t="s">
        <v>477</v>
      </c>
      <c r="M1080" t="str">
        <f t="shared" si="167"/>
        <v>INSERT INTO s_tab_cols_m (table_col_id,table_id,col_name,col_desc,data_type) VALUES (420015,42,'cn_id','CN_ID','N');</v>
      </c>
    </row>
    <row r="1081" spans="3:13" x14ac:dyDescent="0.25">
      <c r="E1081" t="str">
        <f t="shared" si="161"/>
        <v/>
      </c>
    </row>
    <row r="1082" spans="3:13" x14ac:dyDescent="0.25">
      <c r="E1082" t="str">
        <f t="shared" si="161"/>
        <v/>
      </c>
    </row>
    <row r="1083" spans="3:13" x14ac:dyDescent="0.25">
      <c r="C1083" s="18" t="s">
        <v>246</v>
      </c>
      <c r="D1083" t="str">
        <f t="shared" ref="D1083:D1099" si="168">CONCATENATE("public static final int C_GL_ROI_SLAB__COL__",E1083,"=    ",G1083,";")</f>
        <v>public static final int C_GL_ROI_SLAB__COL__GL_ROI_SLAB_ID=    430001;</v>
      </c>
      <c r="E1083" t="str">
        <f t="shared" si="161"/>
        <v>GL_ROI_SLAB_ID</v>
      </c>
      <c r="F1083">
        <v>1</v>
      </c>
      <c r="G1083" t="str">
        <f t="shared" ref="G1083:G1099" si="169">CONCATENATE(H1083,REPT("0",4-LEN(F1083)),F1083)</f>
        <v>430001</v>
      </c>
      <c r="H1083">
        <v>43</v>
      </c>
      <c r="I1083" t="s">
        <v>1592</v>
      </c>
      <c r="J1083" t="s">
        <v>1593</v>
      </c>
      <c r="K1083" t="s">
        <v>477</v>
      </c>
      <c r="M1083" t="str">
        <f t="shared" ref="M1083:M1099" si="170">CONCATENATE("INSERT INTO s_tab_cols_m (table_col_id,table_id,col_name,col_desc,data_type) VALUES (",G1083&amp;","&amp;H1083&amp;",'"&amp;I1083&amp;"','"&amp;J1083&amp;"','"&amp;K1083&amp;"');")</f>
        <v>INSERT INTO s_tab_cols_m (table_col_id,table_id,col_name,col_desc,data_type) VALUES (430001,43,'gl_roi_slab_id','GL_ROI_SLAB_ID','N');</v>
      </c>
    </row>
    <row r="1084" spans="3:13" x14ac:dyDescent="0.25">
      <c r="D1084" t="str">
        <f t="shared" si="168"/>
        <v>public static final int C_GL_ROI_SLAB__COL__GL_ROI_ID=    430002;</v>
      </c>
      <c r="E1084" t="str">
        <f t="shared" si="161"/>
        <v>GL_ROI_ID</v>
      </c>
      <c r="F1084">
        <v>2</v>
      </c>
      <c r="G1084" t="str">
        <f t="shared" si="169"/>
        <v>430002</v>
      </c>
      <c r="H1084">
        <v>43</v>
      </c>
      <c r="I1084" t="s">
        <v>1582</v>
      </c>
      <c r="J1084" t="s">
        <v>1583</v>
      </c>
      <c r="K1084" t="s">
        <v>477</v>
      </c>
      <c r="M1084" t="str">
        <f t="shared" si="170"/>
        <v>INSERT INTO s_tab_cols_m (table_col_id,table_id,col_name,col_desc,data_type) VALUES (430002,43,'gl_roi_id','GL_ROI_ID','N');</v>
      </c>
    </row>
    <row r="1085" spans="3:13" x14ac:dyDescent="0.25">
      <c r="D1085" t="str">
        <f t="shared" si="168"/>
        <v>public static final int C_GL_ROI_SLAB__COL__PERIOD_MONTHS=    430003;</v>
      </c>
      <c r="E1085" t="str">
        <f t="shared" si="161"/>
        <v>PERIOD_MONTHS</v>
      </c>
      <c r="F1085">
        <v>3</v>
      </c>
      <c r="G1085" t="str">
        <f t="shared" si="169"/>
        <v>430003</v>
      </c>
      <c r="H1085">
        <v>43</v>
      </c>
      <c r="I1085" t="s">
        <v>1594</v>
      </c>
      <c r="J1085" t="s">
        <v>1595</v>
      </c>
      <c r="K1085" t="s">
        <v>477</v>
      </c>
      <c r="M1085" t="str">
        <f t="shared" si="170"/>
        <v>INSERT INTO s_tab_cols_m (table_col_id,table_id,col_name,col_desc,data_type) VALUES (430003,43,'period_months','PERIOD_MONTHS','N');</v>
      </c>
    </row>
    <row r="1086" spans="3:13" x14ac:dyDescent="0.25">
      <c r="D1086" t="str">
        <f t="shared" si="168"/>
        <v>public static final int C_GL_ROI_SLAB__COL__PERIOD_DAYS=    430004;</v>
      </c>
      <c r="E1086" t="str">
        <f t="shared" si="161"/>
        <v>PERIOD_DAYS</v>
      </c>
      <c r="F1086">
        <v>4</v>
      </c>
      <c r="G1086" t="str">
        <f t="shared" si="169"/>
        <v>430004</v>
      </c>
      <c r="H1086">
        <v>43</v>
      </c>
      <c r="I1086" t="s">
        <v>1596</v>
      </c>
      <c r="J1086" t="s">
        <v>1597</v>
      </c>
      <c r="K1086" t="s">
        <v>477</v>
      </c>
      <c r="M1086" t="str">
        <f t="shared" si="170"/>
        <v>INSERT INTO s_tab_cols_m (table_col_id,table_id,col_name,col_desc,data_type) VALUES (430004,43,'period_days','PERIOD_DAYS','N');</v>
      </c>
    </row>
    <row r="1087" spans="3:13" x14ac:dyDescent="0.25">
      <c r="D1087" t="str">
        <f t="shared" si="168"/>
        <v>public static final int C_GL_ROI_SLAB__COL__LOW_AMOUNT=    430005;</v>
      </c>
      <c r="E1087" t="str">
        <f t="shared" si="161"/>
        <v>LOW_AMOUNT</v>
      </c>
      <c r="F1087">
        <v>5</v>
      </c>
      <c r="G1087" t="str">
        <f t="shared" si="169"/>
        <v>430005</v>
      </c>
      <c r="H1087">
        <v>43</v>
      </c>
      <c r="I1087" t="s">
        <v>1562</v>
      </c>
      <c r="J1087" t="s">
        <v>1563</v>
      </c>
      <c r="K1087" t="s">
        <v>477</v>
      </c>
      <c r="M1087" t="str">
        <f t="shared" si="170"/>
        <v>INSERT INTO s_tab_cols_m (table_col_id,table_id,col_name,col_desc,data_type) VALUES (430005,43,'low_amount','LOW_AMOUNT','N');</v>
      </c>
    </row>
    <row r="1088" spans="3:13" x14ac:dyDescent="0.25">
      <c r="D1088" t="str">
        <f t="shared" si="168"/>
        <v>public static final int C_GL_ROI_SLAB__COL__HIGH_AMOUNT=    430006;</v>
      </c>
      <c r="E1088" t="str">
        <f t="shared" si="161"/>
        <v>HIGH_AMOUNT</v>
      </c>
      <c r="F1088">
        <v>6</v>
      </c>
      <c r="G1088" t="str">
        <f t="shared" si="169"/>
        <v>430006</v>
      </c>
      <c r="H1088">
        <v>43</v>
      </c>
      <c r="I1088" t="s">
        <v>1560</v>
      </c>
      <c r="J1088" t="s">
        <v>1561</v>
      </c>
      <c r="K1088" t="s">
        <v>477</v>
      </c>
      <c r="M1088" t="str">
        <f t="shared" si="170"/>
        <v>INSERT INTO s_tab_cols_m (table_col_id,table_id,col_name,col_desc,data_type) VALUES (430006,43,'high_amount','HIGH_AMOUNT','N');</v>
      </c>
    </row>
    <row r="1089" spans="3:13" x14ac:dyDescent="0.25">
      <c r="D1089" t="str">
        <f t="shared" si="168"/>
        <v>public static final int C_GL_ROI_SLAB__COL__REGULAR_RATE=    430007;</v>
      </c>
      <c r="E1089" t="str">
        <f t="shared" si="161"/>
        <v>REGULAR_RATE</v>
      </c>
      <c r="F1089">
        <v>7</v>
      </c>
      <c r="G1089" t="str">
        <f t="shared" si="169"/>
        <v>430007</v>
      </c>
      <c r="H1089">
        <v>43</v>
      </c>
      <c r="I1089" t="s">
        <v>1598</v>
      </c>
      <c r="J1089" t="s">
        <v>1599</v>
      </c>
      <c r="K1089" t="s">
        <v>477</v>
      </c>
      <c r="M1089" t="str">
        <f t="shared" si="170"/>
        <v>INSERT INTO s_tab_cols_m (table_col_id,table_id,col_name,col_desc,data_type) VALUES (430007,43,'regular_rate','REGULAR_RATE','N');</v>
      </c>
    </row>
    <row r="1090" spans="3:13" x14ac:dyDescent="0.25">
      <c r="D1090" t="str">
        <f t="shared" si="168"/>
        <v>public static final int C_GL_ROI_SLAB__COL__PREMATURE_RATE=    430008;</v>
      </c>
      <c r="E1090" t="str">
        <f t="shared" si="161"/>
        <v>PREMATURE_RATE</v>
      </c>
      <c r="F1090">
        <v>8</v>
      </c>
      <c r="G1090" t="str">
        <f t="shared" si="169"/>
        <v>430008</v>
      </c>
      <c r="H1090">
        <v>43</v>
      </c>
      <c r="I1090" t="s">
        <v>1600</v>
      </c>
      <c r="J1090" t="s">
        <v>1601</v>
      </c>
      <c r="K1090" t="s">
        <v>477</v>
      </c>
      <c r="M1090" t="str">
        <f t="shared" si="170"/>
        <v>INSERT INTO s_tab_cols_m (table_col_id,table_id,col_name,col_desc,data_type) VALUES (430008,43,'premature_rate','PREMATURE_RATE','N');</v>
      </c>
    </row>
    <row r="1091" spans="3:13" x14ac:dyDescent="0.25">
      <c r="D1091" t="str">
        <f t="shared" si="168"/>
        <v>public static final int C_GL_ROI_SLAB__COL__PENAL_RATE=    430009;</v>
      </c>
      <c r="E1091" t="str">
        <f t="shared" si="161"/>
        <v>PENAL_RATE</v>
      </c>
      <c r="F1091">
        <v>9</v>
      </c>
      <c r="G1091" t="str">
        <f t="shared" si="169"/>
        <v>430009</v>
      </c>
      <c r="H1091">
        <v>43</v>
      </c>
      <c r="I1091" t="s">
        <v>1602</v>
      </c>
      <c r="J1091" t="s">
        <v>1603</v>
      </c>
      <c r="K1091" t="s">
        <v>477</v>
      </c>
      <c r="M1091" t="str">
        <f t="shared" si="170"/>
        <v>INSERT INTO s_tab_cols_m (table_col_id,table_id,col_name,col_desc,data_type) VALUES (430009,43,'penal_rate','PENAL_RATE','N');</v>
      </c>
    </row>
    <row r="1092" spans="3:13" x14ac:dyDescent="0.25">
      <c r="D1092" t="str">
        <f t="shared" si="168"/>
        <v>public static final int C_GL_ROI_SLAB__COL__REBATE_RATE=    430010;</v>
      </c>
      <c r="E1092" t="str">
        <f t="shared" si="161"/>
        <v>REBATE_RATE</v>
      </c>
      <c r="F1092">
        <v>10</v>
      </c>
      <c r="G1092" t="str">
        <f t="shared" si="169"/>
        <v>430010</v>
      </c>
      <c r="H1092">
        <v>43</v>
      </c>
      <c r="I1092" t="s">
        <v>1604</v>
      </c>
      <c r="J1092" t="s">
        <v>1605</v>
      </c>
      <c r="K1092" t="s">
        <v>477</v>
      </c>
      <c r="M1092" t="str">
        <f t="shared" si="170"/>
        <v>INSERT INTO s_tab_cols_m (table_col_id,table_id,col_name,col_desc,data_type) VALUES (430010,43,'rebate_rate','REBATE_RATE','N');</v>
      </c>
    </row>
    <row r="1093" spans="3:13" x14ac:dyDescent="0.25">
      <c r="D1093" t="str">
        <f t="shared" si="168"/>
        <v>public static final int C_GL_ROI_SLAB__COL__CR_BY=    430011;</v>
      </c>
      <c r="E1093" t="str">
        <f t="shared" si="161"/>
        <v>CR_BY</v>
      </c>
      <c r="F1093">
        <v>11</v>
      </c>
      <c r="G1093" t="str">
        <f t="shared" si="169"/>
        <v>430011</v>
      </c>
      <c r="H1093">
        <v>43</v>
      </c>
      <c r="I1093" t="s">
        <v>547</v>
      </c>
      <c r="J1093" t="s">
        <v>548</v>
      </c>
      <c r="K1093" t="s">
        <v>477</v>
      </c>
      <c r="M1093" t="str">
        <f t="shared" si="170"/>
        <v>INSERT INTO s_tab_cols_m (table_col_id,table_id,col_name,col_desc,data_type) VALUES (430011,43,'cr_by','CR_BY','N');</v>
      </c>
    </row>
    <row r="1094" spans="3:13" x14ac:dyDescent="0.25">
      <c r="D1094" t="str">
        <f t="shared" si="168"/>
        <v>public static final int C_GL_ROI_SLAB__COL__CR_DT=    430012;</v>
      </c>
      <c r="E1094" t="str">
        <f t="shared" si="161"/>
        <v>CR_DT</v>
      </c>
      <c r="F1094">
        <v>12</v>
      </c>
      <c r="G1094" t="str">
        <f t="shared" si="169"/>
        <v>430012</v>
      </c>
      <c r="H1094">
        <v>43</v>
      </c>
      <c r="I1094" t="s">
        <v>549</v>
      </c>
      <c r="J1094" t="s">
        <v>550</v>
      </c>
      <c r="K1094" t="s">
        <v>489</v>
      </c>
      <c r="M1094" t="str">
        <f t="shared" si="170"/>
        <v>INSERT INTO s_tab_cols_m (table_col_id,table_id,col_name,col_desc,data_type) VALUES (430012,43,'cr_dt','CR_DT','T');</v>
      </c>
    </row>
    <row r="1095" spans="3:13" x14ac:dyDescent="0.25">
      <c r="D1095" t="str">
        <f t="shared" si="168"/>
        <v>public static final int C_GL_ROI_SLAB__COL__UPD_BY=    430013;</v>
      </c>
      <c r="E1095" t="str">
        <f t="shared" si="161"/>
        <v>UPD_BY</v>
      </c>
      <c r="F1095">
        <v>13</v>
      </c>
      <c r="G1095" t="str">
        <f t="shared" si="169"/>
        <v>430013</v>
      </c>
      <c r="H1095">
        <v>43</v>
      </c>
      <c r="I1095" t="s">
        <v>551</v>
      </c>
      <c r="J1095" t="s">
        <v>552</v>
      </c>
      <c r="K1095" t="s">
        <v>477</v>
      </c>
      <c r="M1095" t="str">
        <f t="shared" si="170"/>
        <v>INSERT INTO s_tab_cols_m (table_col_id,table_id,col_name,col_desc,data_type) VALUES (430013,43,'upd_by','UPD_BY','N');</v>
      </c>
    </row>
    <row r="1096" spans="3:13" x14ac:dyDescent="0.25">
      <c r="D1096" t="str">
        <f t="shared" si="168"/>
        <v>public static final int C_GL_ROI_SLAB__COL__UPD_DT=    430014;</v>
      </c>
      <c r="E1096" t="str">
        <f t="shared" si="161"/>
        <v>UPD_DT</v>
      </c>
      <c r="F1096">
        <v>14</v>
      </c>
      <c r="G1096" t="str">
        <f t="shared" si="169"/>
        <v>430014</v>
      </c>
      <c r="H1096">
        <v>43</v>
      </c>
      <c r="I1096" t="s">
        <v>553</v>
      </c>
      <c r="J1096" t="s">
        <v>554</v>
      </c>
      <c r="K1096" t="s">
        <v>489</v>
      </c>
      <c r="M1096" t="str">
        <f t="shared" si="170"/>
        <v>INSERT INTO s_tab_cols_m (table_col_id,table_id,col_name,col_desc,data_type) VALUES (430014,43,'upd_dt','UPD_DT','T');</v>
      </c>
    </row>
    <row r="1097" spans="3:13" x14ac:dyDescent="0.25">
      <c r="D1097" t="str">
        <f t="shared" si="168"/>
        <v>public static final int C_GL_ROI_SLAB__COL__AUTH_BY=    430015;</v>
      </c>
      <c r="E1097" t="str">
        <f t="shared" si="161"/>
        <v>AUTH_BY</v>
      </c>
      <c r="F1097">
        <v>15</v>
      </c>
      <c r="G1097" t="str">
        <f t="shared" si="169"/>
        <v>430015</v>
      </c>
      <c r="H1097">
        <v>43</v>
      </c>
      <c r="I1097" t="s">
        <v>555</v>
      </c>
      <c r="J1097" t="s">
        <v>556</v>
      </c>
      <c r="K1097" t="s">
        <v>477</v>
      </c>
      <c r="M1097" t="str">
        <f t="shared" si="170"/>
        <v>INSERT INTO s_tab_cols_m (table_col_id,table_id,col_name,col_desc,data_type) VALUES (430015,43,'auth_by','AUTH_BY','N');</v>
      </c>
    </row>
    <row r="1098" spans="3:13" x14ac:dyDescent="0.25">
      <c r="D1098" t="str">
        <f t="shared" si="168"/>
        <v>public static final int C_GL_ROI_SLAB__COL__AUTH_DT=    430016;</v>
      </c>
      <c r="E1098" t="str">
        <f t="shared" si="161"/>
        <v>AUTH_DT</v>
      </c>
      <c r="F1098">
        <v>16</v>
      </c>
      <c r="G1098" t="str">
        <f t="shared" si="169"/>
        <v>430016</v>
      </c>
      <c r="H1098">
        <v>43</v>
      </c>
      <c r="I1098" t="s">
        <v>557</v>
      </c>
      <c r="J1098" t="s">
        <v>558</v>
      </c>
      <c r="K1098" t="s">
        <v>489</v>
      </c>
      <c r="M1098" t="str">
        <f t="shared" si="170"/>
        <v>INSERT INTO s_tab_cols_m (table_col_id,table_id,col_name,col_desc,data_type) VALUES (430016,43,'auth_dt','AUTH_DT','T');</v>
      </c>
    </row>
    <row r="1099" spans="3:13" x14ac:dyDescent="0.25">
      <c r="D1099" t="str">
        <f t="shared" si="168"/>
        <v>public static final int C_GL_ROI_SLAB__COL__CN_ID=    430017;</v>
      </c>
      <c r="E1099" t="str">
        <f t="shared" si="161"/>
        <v>CN_ID</v>
      </c>
      <c r="F1099">
        <v>17</v>
      </c>
      <c r="G1099" t="str">
        <f t="shared" si="169"/>
        <v>430017</v>
      </c>
      <c r="H1099">
        <v>43</v>
      </c>
      <c r="I1099" t="s">
        <v>559</v>
      </c>
      <c r="J1099" t="s">
        <v>560</v>
      </c>
      <c r="K1099" t="s">
        <v>477</v>
      </c>
      <c r="M1099" t="str">
        <f t="shared" si="170"/>
        <v>INSERT INTO s_tab_cols_m (table_col_id,table_id,col_name,col_desc,data_type) VALUES (430017,43,'cn_id','CN_ID','N');</v>
      </c>
    </row>
    <row r="1100" spans="3:13" x14ac:dyDescent="0.25">
      <c r="E1100" t="str">
        <f t="shared" si="161"/>
        <v/>
      </c>
    </row>
    <row r="1101" spans="3:13" x14ac:dyDescent="0.25">
      <c r="E1101" t="str">
        <f t="shared" si="161"/>
        <v/>
      </c>
    </row>
    <row r="1102" spans="3:13" x14ac:dyDescent="0.25">
      <c r="C1102" s="18" t="s">
        <v>249</v>
      </c>
      <c r="D1102" t="str">
        <f t="shared" ref="D1102:D1114" si="171">CONCATENATE("public static final int C_GL_SCHEME_ROI__COL__",E1102,"=    ",G1102,";")</f>
        <v>public static final int C_GL_SCHEME_ROI__COL__GL_SCHEME_ROI_ID=    440001;</v>
      </c>
      <c r="E1102" t="str">
        <f t="shared" si="161"/>
        <v>GL_SCHEME_ROI_ID</v>
      </c>
      <c r="F1102">
        <v>1</v>
      </c>
      <c r="G1102" t="str">
        <f t="shared" ref="G1102:G1114" si="172">CONCATENATE(H1102,REPT("0",4-LEN(F1102)),F1102)</f>
        <v>440001</v>
      </c>
      <c r="H1102">
        <v>44</v>
      </c>
      <c r="I1102" t="s">
        <v>1606</v>
      </c>
      <c r="J1102" t="s">
        <v>1607</v>
      </c>
      <c r="K1102" t="s">
        <v>477</v>
      </c>
      <c r="M1102" t="str">
        <f t="shared" ref="M1102:M1114" si="173">CONCATENATE("INSERT INTO s_tab_cols_m (table_col_id,table_id,col_name,col_desc,data_type) VALUES (",G1102&amp;","&amp;H1102&amp;",'"&amp;I1102&amp;"','"&amp;J1102&amp;"','"&amp;K1102&amp;"');")</f>
        <v>INSERT INTO s_tab_cols_m (table_col_id,table_id,col_name,col_desc,data_type) VALUES (440001,44,'gl_scheme_roi_id','GL_SCHEME_ROI_ID','N');</v>
      </c>
    </row>
    <row r="1103" spans="3:13" x14ac:dyDescent="0.25">
      <c r="D1103" t="str">
        <f t="shared" si="171"/>
        <v>public static final int C_GL_SCHEME_ROI__COL__GL_SCHEME_ID=    440002;</v>
      </c>
      <c r="E1103" t="str">
        <f t="shared" si="161"/>
        <v>GL_SCHEME_ID</v>
      </c>
      <c r="F1103">
        <v>2</v>
      </c>
      <c r="G1103" t="str">
        <f t="shared" si="172"/>
        <v>440002</v>
      </c>
      <c r="H1103">
        <v>44</v>
      </c>
      <c r="I1103" t="s">
        <v>869</v>
      </c>
      <c r="J1103" t="s">
        <v>870</v>
      </c>
      <c r="K1103" t="s">
        <v>477</v>
      </c>
      <c r="M1103" t="str">
        <f t="shared" si="173"/>
        <v>INSERT INTO s_tab_cols_m (table_col_id,table_id,col_name,col_desc,data_type) VALUES (440002,44,'gl_scheme_id','GL_SCHEME_ID','N');</v>
      </c>
    </row>
    <row r="1104" spans="3:13" x14ac:dyDescent="0.25">
      <c r="D1104" t="str">
        <f t="shared" si="171"/>
        <v>public static final int C_GL_SCHEME_ROI__COL__EFFECTIVE_FROM_DATE=    440003;</v>
      </c>
      <c r="E1104" t="str">
        <f t="shared" si="161"/>
        <v>EFFECTIVE_FROM_DATE</v>
      </c>
      <c r="F1104">
        <v>3</v>
      </c>
      <c r="G1104" t="str">
        <f t="shared" si="172"/>
        <v>440003</v>
      </c>
      <c r="H1104">
        <v>44</v>
      </c>
      <c r="I1104" t="s">
        <v>851</v>
      </c>
      <c r="J1104" t="s">
        <v>852</v>
      </c>
      <c r="K1104" t="s">
        <v>482</v>
      </c>
      <c r="M1104" t="str">
        <f t="shared" si="173"/>
        <v>INSERT INTO s_tab_cols_m (table_col_id,table_id,col_name,col_desc,data_type) VALUES (440003,44,'effective_from_date','EFFECTIVE_FROM_DATE','D');</v>
      </c>
    </row>
    <row r="1105" spans="3:13" x14ac:dyDescent="0.25">
      <c r="D1105" t="str">
        <f t="shared" si="171"/>
        <v>public static final int C_GL_SCHEME_ROI__COL__EFFECTIVE_TO_DATE=    440004;</v>
      </c>
      <c r="E1105" t="str">
        <f t="shared" ref="E1105:E1168" si="174">UPPER(I1105)</f>
        <v>EFFECTIVE_TO_DATE</v>
      </c>
      <c r="F1105">
        <v>4</v>
      </c>
      <c r="G1105" t="str">
        <f t="shared" si="172"/>
        <v>440004</v>
      </c>
      <c r="H1105">
        <v>44</v>
      </c>
      <c r="I1105" t="s">
        <v>853</v>
      </c>
      <c r="J1105" t="s">
        <v>854</v>
      </c>
      <c r="K1105" t="s">
        <v>482</v>
      </c>
      <c r="M1105" t="str">
        <f t="shared" si="173"/>
        <v>INSERT INTO s_tab_cols_m (table_col_id,table_id,col_name,col_desc,data_type) VALUES (440004,44,'effective_to_date','EFFECTIVE_TO_DATE','D');</v>
      </c>
    </row>
    <row r="1106" spans="3:13" x14ac:dyDescent="0.25">
      <c r="D1106" t="str">
        <f t="shared" si="171"/>
        <v>public static final int C_GL_SCHEME_ROI__COL__CIRCULAR_NO=    440005;</v>
      </c>
      <c r="E1106" t="str">
        <f t="shared" si="174"/>
        <v>CIRCULAR_NO</v>
      </c>
      <c r="F1106">
        <v>5</v>
      </c>
      <c r="G1106" t="str">
        <f t="shared" si="172"/>
        <v>440005</v>
      </c>
      <c r="H1106">
        <v>44</v>
      </c>
      <c r="I1106" t="s">
        <v>1588</v>
      </c>
      <c r="J1106" t="s">
        <v>1589</v>
      </c>
      <c r="K1106" t="s">
        <v>478</v>
      </c>
      <c r="M1106" t="str">
        <f t="shared" si="173"/>
        <v>INSERT INTO s_tab_cols_m (table_col_id,table_id,col_name,col_desc,data_type) VALUES (440005,44,'circular_no','CIRCULAR_NO','C');</v>
      </c>
    </row>
    <row r="1107" spans="3:13" x14ac:dyDescent="0.25">
      <c r="D1107" t="str">
        <f t="shared" si="171"/>
        <v>public static final int C_GL_SCHEME_ROI__COL__CIRCULAR_DATE=    440006;</v>
      </c>
      <c r="E1107" t="str">
        <f t="shared" si="174"/>
        <v>CIRCULAR_DATE</v>
      </c>
      <c r="F1107">
        <v>6</v>
      </c>
      <c r="G1107" t="str">
        <f t="shared" si="172"/>
        <v>440006</v>
      </c>
      <c r="H1107">
        <v>44</v>
      </c>
      <c r="I1107" t="s">
        <v>1590</v>
      </c>
      <c r="J1107" t="s">
        <v>1591</v>
      </c>
      <c r="K1107" t="s">
        <v>482</v>
      </c>
      <c r="M1107" t="str">
        <f t="shared" si="173"/>
        <v>INSERT INTO s_tab_cols_m (table_col_id,table_id,col_name,col_desc,data_type) VALUES (440006,44,'circular_date','CIRCULAR_DATE','D');</v>
      </c>
    </row>
    <row r="1108" spans="3:13" x14ac:dyDescent="0.25">
      <c r="D1108" t="str">
        <f t="shared" si="171"/>
        <v>public static final int C_GL_SCHEME_ROI__COL__CR_BY=    440007;</v>
      </c>
      <c r="E1108" t="str">
        <f t="shared" si="174"/>
        <v>CR_BY</v>
      </c>
      <c r="F1108">
        <v>7</v>
      </c>
      <c r="G1108" t="str">
        <f t="shared" si="172"/>
        <v>440007</v>
      </c>
      <c r="H1108">
        <v>44</v>
      </c>
      <c r="I1108" t="s">
        <v>547</v>
      </c>
      <c r="J1108" t="s">
        <v>548</v>
      </c>
      <c r="K1108" t="s">
        <v>477</v>
      </c>
      <c r="M1108" t="str">
        <f t="shared" si="173"/>
        <v>INSERT INTO s_tab_cols_m (table_col_id,table_id,col_name,col_desc,data_type) VALUES (440007,44,'cr_by','CR_BY','N');</v>
      </c>
    </row>
    <row r="1109" spans="3:13" x14ac:dyDescent="0.25">
      <c r="D1109" t="str">
        <f t="shared" si="171"/>
        <v>public static final int C_GL_SCHEME_ROI__COL__CR_DT=    440008;</v>
      </c>
      <c r="E1109" t="str">
        <f t="shared" si="174"/>
        <v>CR_DT</v>
      </c>
      <c r="F1109">
        <v>8</v>
      </c>
      <c r="G1109" t="str">
        <f t="shared" si="172"/>
        <v>440008</v>
      </c>
      <c r="H1109">
        <v>44</v>
      </c>
      <c r="I1109" t="s">
        <v>549</v>
      </c>
      <c r="J1109" t="s">
        <v>550</v>
      </c>
      <c r="K1109" t="s">
        <v>489</v>
      </c>
      <c r="M1109" t="str">
        <f t="shared" si="173"/>
        <v>INSERT INTO s_tab_cols_m (table_col_id,table_id,col_name,col_desc,data_type) VALUES (440008,44,'cr_dt','CR_DT','T');</v>
      </c>
    </row>
    <row r="1110" spans="3:13" x14ac:dyDescent="0.25">
      <c r="D1110" t="str">
        <f t="shared" si="171"/>
        <v>public static final int C_GL_SCHEME_ROI__COL__UPD_BY=    440009;</v>
      </c>
      <c r="E1110" t="str">
        <f t="shared" si="174"/>
        <v>UPD_BY</v>
      </c>
      <c r="F1110">
        <v>9</v>
      </c>
      <c r="G1110" t="str">
        <f t="shared" si="172"/>
        <v>440009</v>
      </c>
      <c r="H1110">
        <v>44</v>
      </c>
      <c r="I1110" t="s">
        <v>551</v>
      </c>
      <c r="J1110" t="s">
        <v>552</v>
      </c>
      <c r="K1110" t="s">
        <v>477</v>
      </c>
      <c r="M1110" t="str">
        <f t="shared" si="173"/>
        <v>INSERT INTO s_tab_cols_m (table_col_id,table_id,col_name,col_desc,data_type) VALUES (440009,44,'upd_by','UPD_BY','N');</v>
      </c>
    </row>
    <row r="1111" spans="3:13" x14ac:dyDescent="0.25">
      <c r="D1111" t="str">
        <f t="shared" si="171"/>
        <v>public static final int C_GL_SCHEME_ROI__COL__UPD_DT=    440010;</v>
      </c>
      <c r="E1111" t="str">
        <f t="shared" si="174"/>
        <v>UPD_DT</v>
      </c>
      <c r="F1111">
        <v>10</v>
      </c>
      <c r="G1111" t="str">
        <f t="shared" si="172"/>
        <v>440010</v>
      </c>
      <c r="H1111">
        <v>44</v>
      </c>
      <c r="I1111" t="s">
        <v>553</v>
      </c>
      <c r="J1111" t="s">
        <v>554</v>
      </c>
      <c r="K1111" t="s">
        <v>489</v>
      </c>
      <c r="M1111" t="str">
        <f t="shared" si="173"/>
        <v>INSERT INTO s_tab_cols_m (table_col_id,table_id,col_name,col_desc,data_type) VALUES (440010,44,'upd_dt','UPD_DT','T');</v>
      </c>
    </row>
    <row r="1112" spans="3:13" x14ac:dyDescent="0.25">
      <c r="D1112" t="str">
        <f t="shared" si="171"/>
        <v>public static final int C_GL_SCHEME_ROI__COL__AUTH_BY=    440011;</v>
      </c>
      <c r="E1112" t="str">
        <f t="shared" si="174"/>
        <v>AUTH_BY</v>
      </c>
      <c r="F1112">
        <v>11</v>
      </c>
      <c r="G1112" t="str">
        <f t="shared" si="172"/>
        <v>440011</v>
      </c>
      <c r="H1112">
        <v>44</v>
      </c>
      <c r="I1112" t="s">
        <v>555</v>
      </c>
      <c r="J1112" t="s">
        <v>556</v>
      </c>
      <c r="K1112" t="s">
        <v>477</v>
      </c>
      <c r="M1112" t="str">
        <f t="shared" si="173"/>
        <v>INSERT INTO s_tab_cols_m (table_col_id,table_id,col_name,col_desc,data_type) VALUES (440011,44,'auth_by','AUTH_BY','N');</v>
      </c>
    </row>
    <row r="1113" spans="3:13" x14ac:dyDescent="0.25">
      <c r="D1113" t="str">
        <f t="shared" si="171"/>
        <v>public static final int C_GL_SCHEME_ROI__COL__AUTH_DT=    440012;</v>
      </c>
      <c r="E1113" t="str">
        <f t="shared" si="174"/>
        <v>AUTH_DT</v>
      </c>
      <c r="F1113">
        <v>12</v>
      </c>
      <c r="G1113" t="str">
        <f t="shared" si="172"/>
        <v>440012</v>
      </c>
      <c r="H1113">
        <v>44</v>
      </c>
      <c r="I1113" t="s">
        <v>557</v>
      </c>
      <c r="J1113" t="s">
        <v>558</v>
      </c>
      <c r="K1113" t="s">
        <v>489</v>
      </c>
      <c r="M1113" t="str">
        <f t="shared" si="173"/>
        <v>INSERT INTO s_tab_cols_m (table_col_id,table_id,col_name,col_desc,data_type) VALUES (440012,44,'auth_dt','AUTH_DT','T');</v>
      </c>
    </row>
    <row r="1114" spans="3:13" x14ac:dyDescent="0.25">
      <c r="D1114" t="str">
        <f t="shared" si="171"/>
        <v>public static final int C_GL_SCHEME_ROI__COL__CN_ID=    440013;</v>
      </c>
      <c r="E1114" t="str">
        <f t="shared" si="174"/>
        <v>CN_ID</v>
      </c>
      <c r="F1114">
        <v>13</v>
      </c>
      <c r="G1114" t="str">
        <f t="shared" si="172"/>
        <v>440013</v>
      </c>
      <c r="H1114">
        <v>44</v>
      </c>
      <c r="I1114" t="s">
        <v>559</v>
      </c>
      <c r="J1114" t="s">
        <v>560</v>
      </c>
      <c r="K1114" t="s">
        <v>477</v>
      </c>
      <c r="M1114" t="str">
        <f t="shared" si="173"/>
        <v>INSERT INTO s_tab_cols_m (table_col_id,table_id,col_name,col_desc,data_type) VALUES (440013,44,'cn_id','CN_ID','N');</v>
      </c>
    </row>
    <row r="1115" spans="3:13" x14ac:dyDescent="0.25">
      <c r="E1115" t="str">
        <f t="shared" si="174"/>
        <v/>
      </c>
    </row>
    <row r="1116" spans="3:13" x14ac:dyDescent="0.25">
      <c r="E1116" t="str">
        <f t="shared" si="174"/>
        <v/>
      </c>
    </row>
    <row r="1117" spans="3:13" x14ac:dyDescent="0.25">
      <c r="C1117" s="18" t="s">
        <v>252</v>
      </c>
      <c r="D1117" t="str">
        <f t="shared" ref="D1117:D1132" si="175">CONCATENATE("public static final int C_GL_SCHEME_ROI_OFFESET_SLAB__COL__",E1117,"=    ",G1117,";")</f>
        <v>public static final int C_GL_SCHEME_ROI_OFFESET_SLAB__COL__GL_SCHEME_ROI_OFFSET_SLAB_ID=    450001;</v>
      </c>
      <c r="E1117" t="str">
        <f t="shared" si="174"/>
        <v>GL_SCHEME_ROI_OFFSET_SLAB_ID</v>
      </c>
      <c r="F1117">
        <v>1</v>
      </c>
      <c r="G1117" t="str">
        <f t="shared" ref="G1117:G1132" si="176">CONCATENATE(H1117,REPT("0",4-LEN(F1117)),F1117)</f>
        <v>450001</v>
      </c>
      <c r="H1117">
        <v>45</v>
      </c>
      <c r="I1117" t="s">
        <v>1608</v>
      </c>
      <c r="J1117" t="s">
        <v>1609</v>
      </c>
      <c r="K1117" t="s">
        <v>477</v>
      </c>
      <c r="M1117" t="str">
        <f t="shared" ref="M1117:M1132" si="177">CONCATENATE("INSERT INTO s_tab_cols_m (table_col_id,table_id,col_name,col_desc,data_type) VALUES (",G1117&amp;","&amp;H1117&amp;",'"&amp;I1117&amp;"','"&amp;J1117&amp;"','"&amp;K1117&amp;"');")</f>
        <v>INSERT INTO s_tab_cols_m (table_col_id,table_id,col_name,col_desc,data_type) VALUES (450001,45,'gl_scheme_roi_offset_slab_id','GL_SCHEME_ROI_OFFSET_SLAB_ID','N');</v>
      </c>
    </row>
    <row r="1118" spans="3:13" x14ac:dyDescent="0.25">
      <c r="D1118" t="str">
        <f t="shared" si="175"/>
        <v>public static final int C_GL_SCHEME_ROI_OFFESET_SLAB__COL__GL_SCHEME_ROI_ID=    450002;</v>
      </c>
      <c r="E1118" t="str">
        <f t="shared" si="174"/>
        <v>GL_SCHEME_ROI_ID</v>
      </c>
      <c r="F1118">
        <v>2</v>
      </c>
      <c r="G1118" t="str">
        <f t="shared" si="176"/>
        <v>450002</v>
      </c>
      <c r="H1118">
        <v>45</v>
      </c>
      <c r="I1118" t="s">
        <v>1606</v>
      </c>
      <c r="J1118" t="s">
        <v>1607</v>
      </c>
      <c r="K1118" t="s">
        <v>477</v>
      </c>
      <c r="M1118" t="str">
        <f t="shared" si="177"/>
        <v>INSERT INTO s_tab_cols_m (table_col_id,table_id,col_name,col_desc,data_type) VALUES (450002,45,'gl_scheme_roi_id','GL_SCHEME_ROI_ID','N');</v>
      </c>
    </row>
    <row r="1119" spans="3:13" x14ac:dyDescent="0.25">
      <c r="D1119" t="str">
        <f t="shared" si="175"/>
        <v>public static final int C_GL_SCHEME_ROI_OFFESET_SLAB__COL__PERIOD_MONTHS=    450003;</v>
      </c>
      <c r="E1119" t="str">
        <f t="shared" si="174"/>
        <v>PERIOD_MONTHS</v>
      </c>
      <c r="F1119">
        <v>3</v>
      </c>
      <c r="G1119" t="str">
        <f t="shared" si="176"/>
        <v>450003</v>
      </c>
      <c r="H1119">
        <v>45</v>
      </c>
      <c r="I1119" t="s">
        <v>1594</v>
      </c>
      <c r="J1119" t="s">
        <v>1595</v>
      </c>
      <c r="K1119" t="s">
        <v>477</v>
      </c>
      <c r="M1119" t="str">
        <f t="shared" si="177"/>
        <v>INSERT INTO s_tab_cols_m (table_col_id,table_id,col_name,col_desc,data_type) VALUES (450003,45,'period_months','PERIOD_MONTHS','N');</v>
      </c>
    </row>
    <row r="1120" spans="3:13" x14ac:dyDescent="0.25">
      <c r="D1120" t="str">
        <f t="shared" si="175"/>
        <v>public static final int C_GL_SCHEME_ROI_OFFESET_SLAB__COL__PERIOD_DAYS=    450004;</v>
      </c>
      <c r="E1120" t="str">
        <f t="shared" si="174"/>
        <v>PERIOD_DAYS</v>
      </c>
      <c r="F1120">
        <v>4</v>
      </c>
      <c r="G1120" t="str">
        <f t="shared" si="176"/>
        <v>450004</v>
      </c>
      <c r="H1120">
        <v>45</v>
      </c>
      <c r="I1120" t="s">
        <v>1596</v>
      </c>
      <c r="J1120" t="s">
        <v>1597</v>
      </c>
      <c r="K1120" t="s">
        <v>477</v>
      </c>
      <c r="M1120" t="str">
        <f t="shared" si="177"/>
        <v>INSERT INTO s_tab_cols_m (table_col_id,table_id,col_name,col_desc,data_type) VALUES (450004,45,'period_days','PERIOD_DAYS','N');</v>
      </c>
    </row>
    <row r="1121" spans="3:13" x14ac:dyDescent="0.25">
      <c r="D1121" t="str">
        <f t="shared" si="175"/>
        <v>public static final int C_GL_SCHEME_ROI_OFFESET_SLAB__COL__LOW_AMOUNT=    450005;</v>
      </c>
      <c r="E1121" t="str">
        <f t="shared" si="174"/>
        <v>LOW_AMOUNT</v>
      </c>
      <c r="F1121">
        <v>5</v>
      </c>
      <c r="G1121" t="str">
        <f t="shared" si="176"/>
        <v>450005</v>
      </c>
      <c r="H1121">
        <v>45</v>
      </c>
      <c r="I1121" t="s">
        <v>1562</v>
      </c>
      <c r="J1121" t="s">
        <v>1563</v>
      </c>
      <c r="K1121" t="s">
        <v>477</v>
      </c>
      <c r="M1121" t="str">
        <f t="shared" si="177"/>
        <v>INSERT INTO s_tab_cols_m (table_col_id,table_id,col_name,col_desc,data_type) VALUES (450005,45,'low_amount','LOW_AMOUNT','N');</v>
      </c>
    </row>
    <row r="1122" spans="3:13" x14ac:dyDescent="0.25">
      <c r="D1122" t="str">
        <f t="shared" si="175"/>
        <v>public static final int C_GL_SCHEME_ROI_OFFESET_SLAB__COL__HIGH_AMOUNT=    450006;</v>
      </c>
      <c r="E1122" t="str">
        <f t="shared" si="174"/>
        <v>HIGH_AMOUNT</v>
      </c>
      <c r="F1122">
        <v>6</v>
      </c>
      <c r="G1122" t="str">
        <f t="shared" si="176"/>
        <v>450006</v>
      </c>
      <c r="H1122">
        <v>45</v>
      </c>
      <c r="I1122" t="s">
        <v>1560</v>
      </c>
      <c r="J1122" t="s">
        <v>1561</v>
      </c>
      <c r="K1122" t="s">
        <v>477</v>
      </c>
      <c r="M1122" t="str">
        <f t="shared" si="177"/>
        <v>INSERT INTO s_tab_cols_m (table_col_id,table_id,col_name,col_desc,data_type) VALUES (450006,45,'high_amount','HIGH_AMOUNT','N');</v>
      </c>
    </row>
    <row r="1123" spans="3:13" x14ac:dyDescent="0.25">
      <c r="D1123" t="str">
        <f t="shared" si="175"/>
        <v>public static final int C_GL_SCHEME_ROI_OFFESET_SLAB__COL__REGULAR_OFFSET_RATE=    450007;</v>
      </c>
      <c r="E1123" t="str">
        <f t="shared" si="174"/>
        <v>REGULAR_OFFSET_RATE</v>
      </c>
      <c r="F1123">
        <v>7</v>
      </c>
      <c r="G1123" t="str">
        <f t="shared" si="176"/>
        <v>450007</v>
      </c>
      <c r="H1123">
        <v>45</v>
      </c>
      <c r="I1123" t="s">
        <v>1610</v>
      </c>
      <c r="J1123" t="s">
        <v>1611</v>
      </c>
      <c r="K1123" t="s">
        <v>477</v>
      </c>
      <c r="M1123" t="str">
        <f t="shared" si="177"/>
        <v>INSERT INTO s_tab_cols_m (table_col_id,table_id,col_name,col_desc,data_type) VALUES (450007,45,'regular_offset_rate','REGULAR_OFFSET_RATE','N');</v>
      </c>
    </row>
    <row r="1124" spans="3:13" x14ac:dyDescent="0.25">
      <c r="D1124" t="str">
        <f t="shared" si="175"/>
        <v>public static final int C_GL_SCHEME_ROI_OFFESET_SLAB__COL__PENAL_OFFSET_RATE=    450008;</v>
      </c>
      <c r="E1124" t="str">
        <f t="shared" si="174"/>
        <v>PENAL_OFFSET_RATE</v>
      </c>
      <c r="F1124">
        <v>8</v>
      </c>
      <c r="G1124" t="str">
        <f t="shared" si="176"/>
        <v>450008</v>
      </c>
      <c r="H1124">
        <v>45</v>
      </c>
      <c r="I1124" t="s">
        <v>1612</v>
      </c>
      <c r="J1124" t="s">
        <v>1613</v>
      </c>
      <c r="K1124" t="s">
        <v>477</v>
      </c>
      <c r="M1124" t="str">
        <f t="shared" si="177"/>
        <v>INSERT INTO s_tab_cols_m (table_col_id,table_id,col_name,col_desc,data_type) VALUES (450008,45,'penal_offset_rate','PENAL_OFFSET_RATE','N');</v>
      </c>
    </row>
    <row r="1125" spans="3:13" x14ac:dyDescent="0.25">
      <c r="D1125" t="str">
        <f t="shared" si="175"/>
        <v>public static final int C_GL_SCHEME_ROI_OFFESET_SLAB__COL__REBATE_OFFSET_RATE=    450009;</v>
      </c>
      <c r="E1125" t="str">
        <f t="shared" si="174"/>
        <v>REBATE_OFFSET_RATE</v>
      </c>
      <c r="F1125">
        <v>9</v>
      </c>
      <c r="G1125" t="str">
        <f t="shared" si="176"/>
        <v>450009</v>
      </c>
      <c r="H1125">
        <v>45</v>
      </c>
      <c r="I1125" t="s">
        <v>1614</v>
      </c>
      <c r="J1125" t="s">
        <v>1615</v>
      </c>
      <c r="K1125" t="s">
        <v>477</v>
      </c>
      <c r="M1125" t="str">
        <f t="shared" si="177"/>
        <v>INSERT INTO s_tab_cols_m (table_col_id,table_id,col_name,col_desc,data_type) VALUES (450009,45,'rebate_offset_rate','REBATE_OFFSET_RATE','N');</v>
      </c>
    </row>
    <row r="1126" spans="3:13" x14ac:dyDescent="0.25">
      <c r="D1126" t="str">
        <f t="shared" si="175"/>
        <v>public static final int C_GL_SCHEME_ROI_OFFESET_SLAB__COL__CR_BY=    450010;</v>
      </c>
      <c r="E1126" t="str">
        <f t="shared" si="174"/>
        <v>CR_BY</v>
      </c>
      <c r="F1126">
        <v>10</v>
      </c>
      <c r="G1126" t="str">
        <f t="shared" si="176"/>
        <v>450010</v>
      </c>
      <c r="H1126">
        <v>45</v>
      </c>
      <c r="I1126" t="s">
        <v>547</v>
      </c>
      <c r="J1126" t="s">
        <v>548</v>
      </c>
      <c r="K1126" t="s">
        <v>477</v>
      </c>
      <c r="M1126" t="str">
        <f t="shared" si="177"/>
        <v>INSERT INTO s_tab_cols_m (table_col_id,table_id,col_name,col_desc,data_type) VALUES (450010,45,'cr_by','CR_BY','N');</v>
      </c>
    </row>
    <row r="1127" spans="3:13" x14ac:dyDescent="0.25">
      <c r="D1127" t="str">
        <f t="shared" si="175"/>
        <v>public static final int C_GL_SCHEME_ROI_OFFESET_SLAB__COL__CR_DT=    450011;</v>
      </c>
      <c r="E1127" t="str">
        <f t="shared" si="174"/>
        <v>CR_DT</v>
      </c>
      <c r="F1127">
        <v>11</v>
      </c>
      <c r="G1127" t="str">
        <f t="shared" si="176"/>
        <v>450011</v>
      </c>
      <c r="H1127">
        <v>45</v>
      </c>
      <c r="I1127" t="s">
        <v>549</v>
      </c>
      <c r="J1127" t="s">
        <v>550</v>
      </c>
      <c r="K1127" t="s">
        <v>489</v>
      </c>
      <c r="M1127" t="str">
        <f t="shared" si="177"/>
        <v>INSERT INTO s_tab_cols_m (table_col_id,table_id,col_name,col_desc,data_type) VALUES (450011,45,'cr_dt','CR_DT','T');</v>
      </c>
    </row>
    <row r="1128" spans="3:13" x14ac:dyDescent="0.25">
      <c r="D1128" t="str">
        <f t="shared" si="175"/>
        <v>public static final int C_GL_SCHEME_ROI_OFFESET_SLAB__COL__UPD_BY=    450012;</v>
      </c>
      <c r="E1128" t="str">
        <f t="shared" si="174"/>
        <v>UPD_BY</v>
      </c>
      <c r="F1128">
        <v>12</v>
      </c>
      <c r="G1128" t="str">
        <f t="shared" si="176"/>
        <v>450012</v>
      </c>
      <c r="H1128">
        <v>45</v>
      </c>
      <c r="I1128" t="s">
        <v>551</v>
      </c>
      <c r="J1128" t="s">
        <v>552</v>
      </c>
      <c r="K1128" t="s">
        <v>477</v>
      </c>
      <c r="M1128" t="str">
        <f t="shared" si="177"/>
        <v>INSERT INTO s_tab_cols_m (table_col_id,table_id,col_name,col_desc,data_type) VALUES (450012,45,'upd_by','UPD_BY','N');</v>
      </c>
    </row>
    <row r="1129" spans="3:13" x14ac:dyDescent="0.25">
      <c r="D1129" t="str">
        <f t="shared" si="175"/>
        <v>public static final int C_GL_SCHEME_ROI_OFFESET_SLAB__COL__UPD_DT=    450013;</v>
      </c>
      <c r="E1129" t="str">
        <f t="shared" si="174"/>
        <v>UPD_DT</v>
      </c>
      <c r="F1129">
        <v>13</v>
      </c>
      <c r="G1129" t="str">
        <f t="shared" si="176"/>
        <v>450013</v>
      </c>
      <c r="H1129">
        <v>45</v>
      </c>
      <c r="I1129" t="s">
        <v>553</v>
      </c>
      <c r="J1129" t="s">
        <v>554</v>
      </c>
      <c r="K1129" t="s">
        <v>489</v>
      </c>
      <c r="M1129" t="str">
        <f t="shared" si="177"/>
        <v>INSERT INTO s_tab_cols_m (table_col_id,table_id,col_name,col_desc,data_type) VALUES (450013,45,'upd_dt','UPD_DT','T');</v>
      </c>
    </row>
    <row r="1130" spans="3:13" x14ac:dyDescent="0.25">
      <c r="D1130" t="str">
        <f t="shared" si="175"/>
        <v>public static final int C_GL_SCHEME_ROI_OFFESET_SLAB__COL__AUTH_BY=    450014;</v>
      </c>
      <c r="E1130" t="str">
        <f t="shared" si="174"/>
        <v>AUTH_BY</v>
      </c>
      <c r="F1130">
        <v>14</v>
      </c>
      <c r="G1130" t="str">
        <f t="shared" si="176"/>
        <v>450014</v>
      </c>
      <c r="H1130">
        <v>45</v>
      </c>
      <c r="I1130" t="s">
        <v>555</v>
      </c>
      <c r="J1130" t="s">
        <v>556</v>
      </c>
      <c r="K1130" t="s">
        <v>477</v>
      </c>
      <c r="M1130" t="str">
        <f t="shared" si="177"/>
        <v>INSERT INTO s_tab_cols_m (table_col_id,table_id,col_name,col_desc,data_type) VALUES (450014,45,'auth_by','AUTH_BY','N');</v>
      </c>
    </row>
    <row r="1131" spans="3:13" x14ac:dyDescent="0.25">
      <c r="D1131" t="str">
        <f t="shared" si="175"/>
        <v>public static final int C_GL_SCHEME_ROI_OFFESET_SLAB__COL__AUTH_DT=    450015;</v>
      </c>
      <c r="E1131" t="str">
        <f t="shared" si="174"/>
        <v>AUTH_DT</v>
      </c>
      <c r="F1131">
        <v>15</v>
      </c>
      <c r="G1131" t="str">
        <f t="shared" si="176"/>
        <v>450015</v>
      </c>
      <c r="H1131">
        <v>45</v>
      </c>
      <c r="I1131" t="s">
        <v>557</v>
      </c>
      <c r="J1131" t="s">
        <v>558</v>
      </c>
      <c r="K1131" t="s">
        <v>489</v>
      </c>
      <c r="M1131" t="str">
        <f t="shared" si="177"/>
        <v>INSERT INTO s_tab_cols_m (table_col_id,table_id,col_name,col_desc,data_type) VALUES (450015,45,'auth_dt','AUTH_DT','T');</v>
      </c>
    </row>
    <row r="1132" spans="3:13" x14ac:dyDescent="0.25">
      <c r="D1132" t="str">
        <f t="shared" si="175"/>
        <v>public static final int C_GL_SCHEME_ROI_OFFESET_SLAB__COL__CN_ID=    450016;</v>
      </c>
      <c r="E1132" t="str">
        <f t="shared" si="174"/>
        <v>CN_ID</v>
      </c>
      <c r="F1132">
        <v>16</v>
      </c>
      <c r="G1132" t="str">
        <f t="shared" si="176"/>
        <v>450016</v>
      </c>
      <c r="H1132">
        <v>45</v>
      </c>
      <c r="I1132" t="s">
        <v>559</v>
      </c>
      <c r="J1132" t="s">
        <v>560</v>
      </c>
      <c r="K1132" t="s">
        <v>477</v>
      </c>
      <c r="M1132" t="str">
        <f t="shared" si="177"/>
        <v>INSERT INTO s_tab_cols_m (table_col_id,table_id,col_name,col_desc,data_type) VALUES (450016,45,'cn_id','CN_ID','N');</v>
      </c>
    </row>
    <row r="1133" spans="3:13" x14ac:dyDescent="0.25">
      <c r="E1133" t="str">
        <f t="shared" si="174"/>
        <v/>
      </c>
    </row>
    <row r="1134" spans="3:13" x14ac:dyDescent="0.25">
      <c r="E1134" t="str">
        <f t="shared" si="174"/>
        <v/>
      </c>
    </row>
    <row r="1135" spans="3:13" x14ac:dyDescent="0.25">
      <c r="C1135" s="18" t="s">
        <v>255</v>
      </c>
      <c r="D1135" t="str">
        <f t="shared" ref="D1135:D1164" si="178">CONCATENATE("public static final int C_STANDING_INSTRUCTION__COL__",E1135,"=    ",G1135,";")</f>
        <v>public static final int C_STANDING_INSTRUCTION__COL__SI_ID=    460001;</v>
      </c>
      <c r="E1135" t="str">
        <f t="shared" si="174"/>
        <v>SI_ID</v>
      </c>
      <c r="F1135">
        <v>1</v>
      </c>
      <c r="G1135" t="str">
        <f t="shared" ref="G1135:G1164" si="179">CONCATENATE(H1135,REPT("0",4-LEN(F1135)),F1135)</f>
        <v>460001</v>
      </c>
      <c r="H1135">
        <v>46</v>
      </c>
      <c r="I1135" t="s">
        <v>1616</v>
      </c>
      <c r="J1135" t="s">
        <v>1617</v>
      </c>
      <c r="K1135" t="s">
        <v>477</v>
      </c>
      <c r="M1135" t="str">
        <f t="shared" ref="M1135:M1164" si="180">CONCATENATE("INSERT INTO s_tab_cols_m (table_col_id,table_id,col_name,col_desc,data_type) VALUES (",G1135&amp;","&amp;H1135&amp;",'"&amp;I1135&amp;"','"&amp;J1135&amp;"','"&amp;K1135&amp;"');")</f>
        <v>INSERT INTO s_tab_cols_m (table_col_id,table_id,col_name,col_desc,data_type) VALUES (460001,46,'si_id','SI_ID','N');</v>
      </c>
    </row>
    <row r="1136" spans="3:13" x14ac:dyDescent="0.25">
      <c r="D1136" t="str">
        <f t="shared" si="178"/>
        <v>public static final int C_STANDING_INSTRUCTION__COL__SI_DATE=    460002;</v>
      </c>
      <c r="E1136" t="str">
        <f t="shared" si="174"/>
        <v>SI_DATE</v>
      </c>
      <c r="F1136">
        <v>2</v>
      </c>
      <c r="G1136" t="str">
        <f t="shared" si="179"/>
        <v>460002</v>
      </c>
      <c r="H1136">
        <v>46</v>
      </c>
      <c r="I1136" t="s">
        <v>1618</v>
      </c>
      <c r="J1136" t="s">
        <v>1619</v>
      </c>
      <c r="K1136" t="s">
        <v>482</v>
      </c>
      <c r="M1136" t="str">
        <f t="shared" si="180"/>
        <v>INSERT INTO s_tab_cols_m (table_col_id,table_id,col_name,col_desc,data_type) VALUES (460002,46,'si_date','SI_DATE','D');</v>
      </c>
    </row>
    <row r="1137" spans="4:13" x14ac:dyDescent="0.25">
      <c r="D1137" t="str">
        <f t="shared" si="178"/>
        <v>public static final int C_STANDING_INSTRUCTION__COL__REQUEST_CBR_ID=    460003;</v>
      </c>
      <c r="E1137" t="str">
        <f t="shared" si="174"/>
        <v>REQUEST_CBR_ID</v>
      </c>
      <c r="F1137">
        <v>3</v>
      </c>
      <c r="G1137" t="str">
        <f t="shared" si="179"/>
        <v>460003</v>
      </c>
      <c r="H1137">
        <v>46</v>
      </c>
      <c r="I1137" t="s">
        <v>1620</v>
      </c>
      <c r="J1137" t="s">
        <v>1621</v>
      </c>
      <c r="K1137" t="s">
        <v>477</v>
      </c>
      <c r="M1137" t="str">
        <f t="shared" si="180"/>
        <v>INSERT INTO s_tab_cols_m (table_col_id,table_id,col_name,col_desc,data_type) VALUES (460003,46,'request_cbr_id','REQUEST_CBR_ID','N');</v>
      </c>
    </row>
    <row r="1138" spans="4:13" x14ac:dyDescent="0.25">
      <c r="D1138" t="str">
        <f t="shared" si="178"/>
        <v>public static final int C_STANDING_INSTRUCTION__COL__DB_CBR_ID=    460004;</v>
      </c>
      <c r="E1138" t="str">
        <f t="shared" si="174"/>
        <v>DB_CBR_ID</v>
      </c>
      <c r="F1138">
        <v>4</v>
      </c>
      <c r="G1138" t="str">
        <f t="shared" si="179"/>
        <v>460004</v>
      </c>
      <c r="H1138">
        <v>46</v>
      </c>
      <c r="I1138" t="s">
        <v>1622</v>
      </c>
      <c r="J1138" t="s">
        <v>1623</v>
      </c>
      <c r="K1138" t="s">
        <v>477</v>
      </c>
      <c r="M1138" t="str">
        <f t="shared" si="180"/>
        <v>INSERT INTO s_tab_cols_m (table_col_id,table_id,col_name,col_desc,data_type) VALUES (460004,46,'db_cbr_id','DB_CBR_ID','N');</v>
      </c>
    </row>
    <row r="1139" spans="4:13" x14ac:dyDescent="0.25">
      <c r="D1139" t="str">
        <f t="shared" si="178"/>
        <v>public static final int C_STANDING_INSTRUCTION__COL__DB_ACCT_ID=    460005;</v>
      </c>
      <c r="E1139" t="str">
        <f t="shared" si="174"/>
        <v>DB_ACCT_ID</v>
      </c>
      <c r="F1139">
        <v>5</v>
      </c>
      <c r="G1139" t="str">
        <f t="shared" si="179"/>
        <v>460005</v>
      </c>
      <c r="H1139">
        <v>46</v>
      </c>
      <c r="I1139" t="s">
        <v>1624</v>
      </c>
      <c r="J1139" t="s">
        <v>1625</v>
      </c>
      <c r="K1139" t="s">
        <v>477</v>
      </c>
      <c r="M1139" t="str">
        <f t="shared" si="180"/>
        <v>INSERT INTO s_tab_cols_m (table_col_id,table_id,col_name,col_desc,data_type) VALUES (460005,46,'db_acct_id','DB_ACCT_ID','N');</v>
      </c>
    </row>
    <row r="1140" spans="4:13" x14ac:dyDescent="0.25">
      <c r="D1140" t="str">
        <f t="shared" si="178"/>
        <v>public static final int C_STANDING_INSTRUCTION__COL__DB_REMARK=    460006;</v>
      </c>
      <c r="E1140" t="str">
        <f t="shared" si="174"/>
        <v>DB_REMARK</v>
      </c>
      <c r="F1140">
        <v>6</v>
      </c>
      <c r="G1140" t="str">
        <f t="shared" si="179"/>
        <v>460006</v>
      </c>
      <c r="H1140">
        <v>46</v>
      </c>
      <c r="I1140" t="s">
        <v>1626</v>
      </c>
      <c r="J1140" t="s">
        <v>1627</v>
      </c>
      <c r="K1140" t="s">
        <v>478</v>
      </c>
      <c r="M1140" t="str">
        <f t="shared" si="180"/>
        <v>INSERT INTO s_tab_cols_m (table_col_id,table_id,col_name,col_desc,data_type) VALUES (460006,46,'db_remark','DB_REMARK','C');</v>
      </c>
    </row>
    <row r="1141" spans="4:13" x14ac:dyDescent="0.25">
      <c r="D1141" t="str">
        <f t="shared" si="178"/>
        <v>public static final int C_STANDING_INSTRUCTION__COL__SI_AMOUNT=    460007;</v>
      </c>
      <c r="E1141" t="str">
        <f t="shared" si="174"/>
        <v>SI_AMOUNT</v>
      </c>
      <c r="F1141">
        <v>7</v>
      </c>
      <c r="G1141" t="str">
        <f t="shared" si="179"/>
        <v>460007</v>
      </c>
      <c r="H1141">
        <v>46</v>
      </c>
      <c r="I1141" t="s">
        <v>1628</v>
      </c>
      <c r="J1141" t="s">
        <v>1629</v>
      </c>
      <c r="K1141" t="s">
        <v>477</v>
      </c>
      <c r="M1141" t="str">
        <f t="shared" si="180"/>
        <v>INSERT INTO s_tab_cols_m (table_col_id,table_id,col_name,col_desc,data_type) VALUES (460007,46,'si_amount','SI_AMOUNT','N');</v>
      </c>
    </row>
    <row r="1142" spans="4:13" x14ac:dyDescent="0.25">
      <c r="D1142" t="str">
        <f t="shared" si="178"/>
        <v>public static final int C_STANDING_INSTRUCTION__COL__CR_ACCT_ID=    460008;</v>
      </c>
      <c r="E1142" t="str">
        <f t="shared" si="174"/>
        <v>CR_ACCT_ID</v>
      </c>
      <c r="F1142">
        <v>8</v>
      </c>
      <c r="G1142" t="str">
        <f t="shared" si="179"/>
        <v>460008</v>
      </c>
      <c r="H1142">
        <v>46</v>
      </c>
      <c r="I1142" t="s">
        <v>1630</v>
      </c>
      <c r="J1142" t="s">
        <v>1631</v>
      </c>
      <c r="K1142" t="s">
        <v>477</v>
      </c>
      <c r="M1142" t="str">
        <f t="shared" si="180"/>
        <v>INSERT INTO s_tab_cols_m (table_col_id,table_id,col_name,col_desc,data_type) VALUES (460008,46,'cr_acct_id','CR_ACCT_ID','N');</v>
      </c>
    </row>
    <row r="1143" spans="4:13" x14ac:dyDescent="0.25">
      <c r="D1143" t="str">
        <f t="shared" si="178"/>
        <v>public static final int C_STANDING_INSTRUCTION__COL__CR_REMARK=    460009;</v>
      </c>
      <c r="E1143" t="str">
        <f t="shared" si="174"/>
        <v>CR_REMARK</v>
      </c>
      <c r="F1143">
        <v>9</v>
      </c>
      <c r="G1143" t="str">
        <f t="shared" si="179"/>
        <v>460009</v>
      </c>
      <c r="H1143">
        <v>46</v>
      </c>
      <c r="I1143" t="s">
        <v>1632</v>
      </c>
      <c r="J1143" t="s">
        <v>1633</v>
      </c>
      <c r="K1143" t="s">
        <v>478</v>
      </c>
      <c r="M1143" t="str">
        <f t="shared" si="180"/>
        <v>INSERT INTO s_tab_cols_m (table_col_id,table_id,col_name,col_desc,data_type) VALUES (460009,46,'cr_remark','CR_REMARK','C');</v>
      </c>
    </row>
    <row r="1144" spans="4:13" x14ac:dyDescent="0.25">
      <c r="D1144" t="str">
        <f t="shared" si="178"/>
        <v>public static final int C_STANDING_INSTRUCTION__COL__IS_CHECK_INSTALLMENT_PAID=    460010;</v>
      </c>
      <c r="E1144" t="str">
        <f t="shared" si="174"/>
        <v>IS_CHECK_INSTALLMENT_PAID</v>
      </c>
      <c r="F1144">
        <v>10</v>
      </c>
      <c r="G1144" t="str">
        <f t="shared" si="179"/>
        <v>460010</v>
      </c>
      <c r="H1144">
        <v>46</v>
      </c>
      <c r="I1144" t="s">
        <v>1634</v>
      </c>
      <c r="J1144" t="s">
        <v>1635</v>
      </c>
      <c r="K1144" t="s">
        <v>477</v>
      </c>
      <c r="M1144" t="str">
        <f t="shared" si="180"/>
        <v>INSERT INTO s_tab_cols_m (table_col_id,table_id,col_name,col_desc,data_type) VALUES (460010,46,'is_check_installment_paid','IS_CHECK_INSTALLMENT_PAID','N');</v>
      </c>
    </row>
    <row r="1145" spans="4:13" x14ac:dyDescent="0.25">
      <c r="D1145" t="str">
        <f t="shared" si="178"/>
        <v>public static final int C_STANDING_INSTRUCTION__COL__START_EXECUTION_DATE=    460011;</v>
      </c>
      <c r="E1145" t="str">
        <f t="shared" si="174"/>
        <v>START_EXECUTION_DATE</v>
      </c>
      <c r="F1145">
        <v>11</v>
      </c>
      <c r="G1145" t="str">
        <f t="shared" si="179"/>
        <v>460011</v>
      </c>
      <c r="H1145">
        <v>46</v>
      </c>
      <c r="I1145" t="s">
        <v>1636</v>
      </c>
      <c r="J1145" t="s">
        <v>1637</v>
      </c>
      <c r="K1145" t="s">
        <v>482</v>
      </c>
      <c r="M1145" t="str">
        <f t="shared" si="180"/>
        <v>INSERT INTO s_tab_cols_m (table_col_id,table_id,col_name,col_desc,data_type) VALUES (460011,46,'start_execution_date','START_EXECUTION_DATE','D');</v>
      </c>
    </row>
    <row r="1146" spans="4:13" x14ac:dyDescent="0.25">
      <c r="D1146" t="str">
        <f t="shared" si="178"/>
        <v>public static final int C_STANDING_INSTRUCTION__COL__END_EXECUTION_DATE=    460012;</v>
      </c>
      <c r="E1146" t="str">
        <f t="shared" si="174"/>
        <v>END_EXECUTION_DATE</v>
      </c>
      <c r="F1146">
        <v>12</v>
      </c>
      <c r="G1146" t="str">
        <f t="shared" si="179"/>
        <v>460012</v>
      </c>
      <c r="H1146">
        <v>46</v>
      </c>
      <c r="I1146" t="s">
        <v>1638</v>
      </c>
      <c r="J1146" t="s">
        <v>1639</v>
      </c>
      <c r="K1146" t="s">
        <v>482</v>
      </c>
      <c r="M1146" t="str">
        <f t="shared" si="180"/>
        <v>INSERT INTO s_tab_cols_m (table_col_id,table_id,col_name,col_desc,data_type) VALUES (460012,46,'end_execution_date','END_EXECUTION_DATE','D');</v>
      </c>
    </row>
    <row r="1147" spans="4:13" x14ac:dyDescent="0.25">
      <c r="D1147" t="str">
        <f t="shared" si="178"/>
        <v>public static final int C_STANDING_INSTRUCTION__COL__NEXT_EXECUTION_DATE=    460013;</v>
      </c>
      <c r="E1147" t="str">
        <f t="shared" si="174"/>
        <v>NEXT_EXECUTION_DATE</v>
      </c>
      <c r="F1147">
        <v>13</v>
      </c>
      <c r="G1147" t="str">
        <f t="shared" si="179"/>
        <v>460013</v>
      </c>
      <c r="H1147">
        <v>46</v>
      </c>
      <c r="I1147" t="s">
        <v>1640</v>
      </c>
      <c r="J1147" t="s">
        <v>1641</v>
      </c>
      <c r="K1147" t="s">
        <v>482</v>
      </c>
      <c r="M1147" t="str">
        <f t="shared" si="180"/>
        <v>INSERT INTO s_tab_cols_m (table_col_id,table_id,col_name,col_desc,data_type) VALUES (460013,46,'next_execution_date','NEXT_EXECUTION_DATE','D');</v>
      </c>
    </row>
    <row r="1148" spans="4:13" x14ac:dyDescent="0.25">
      <c r="D1148" t="str">
        <f t="shared" si="178"/>
        <v>public static final int C_STANDING_INSTRUCTION__COL__SUSPENDED_UPTO_DATE=    460014;</v>
      </c>
      <c r="E1148" t="str">
        <f t="shared" si="174"/>
        <v>SUSPENDED_UPTO_DATE</v>
      </c>
      <c r="F1148">
        <v>14</v>
      </c>
      <c r="G1148" t="str">
        <f t="shared" si="179"/>
        <v>460014</v>
      </c>
      <c r="H1148">
        <v>46</v>
      </c>
      <c r="I1148" t="s">
        <v>1642</v>
      </c>
      <c r="J1148" t="s">
        <v>1643</v>
      </c>
      <c r="K1148" t="s">
        <v>482</v>
      </c>
      <c r="M1148" t="str">
        <f t="shared" si="180"/>
        <v>INSERT INTO s_tab_cols_m (table_col_id,table_id,col_name,col_desc,data_type) VALUES (460014,46,'suspended_upto_date','SUSPENDED_UPTO_DATE','D');</v>
      </c>
    </row>
    <row r="1149" spans="4:13" x14ac:dyDescent="0.25">
      <c r="D1149" t="str">
        <f t="shared" si="178"/>
        <v>public static final int C_STANDING_INSTRUCTION__COL__EXECUTION_TIMING=    460015;</v>
      </c>
      <c r="E1149" t="str">
        <f t="shared" si="174"/>
        <v>EXECUTION_TIMING</v>
      </c>
      <c r="F1149">
        <v>15</v>
      </c>
      <c r="G1149" t="str">
        <f t="shared" si="179"/>
        <v>460015</v>
      </c>
      <c r="H1149">
        <v>46</v>
      </c>
      <c r="I1149" t="s">
        <v>1644</v>
      </c>
      <c r="J1149" t="s">
        <v>1645</v>
      </c>
      <c r="K1149" t="s">
        <v>478</v>
      </c>
      <c r="M1149" t="str">
        <f t="shared" si="180"/>
        <v>INSERT INTO s_tab_cols_m (table_col_id,table_id,col_name,col_desc,data_type) VALUES (460015,46,'execution_timing','EXECUTION_TIMING','C');</v>
      </c>
    </row>
    <row r="1150" spans="4:13" x14ac:dyDescent="0.25">
      <c r="D1150" t="str">
        <f t="shared" si="178"/>
        <v>public static final int C_STANDING_INSTRUCTION__COL__ATTEMPTED_COUNT=    460016;</v>
      </c>
      <c r="E1150" t="str">
        <f t="shared" si="174"/>
        <v>ATTEMPTED_COUNT</v>
      </c>
      <c r="F1150">
        <v>16</v>
      </c>
      <c r="G1150" t="str">
        <f t="shared" si="179"/>
        <v>460016</v>
      </c>
      <c r="H1150">
        <v>46</v>
      </c>
      <c r="I1150" t="s">
        <v>1646</v>
      </c>
      <c r="J1150" t="s">
        <v>1647</v>
      </c>
      <c r="K1150" t="s">
        <v>477</v>
      </c>
      <c r="M1150" t="str">
        <f t="shared" si="180"/>
        <v>INSERT INTO s_tab_cols_m (table_col_id,table_id,col_name,col_desc,data_type) VALUES (460016,46,'attempted_count','ATTEMPTED_COUNT','N');</v>
      </c>
    </row>
    <row r="1151" spans="4:13" x14ac:dyDescent="0.25">
      <c r="D1151" t="str">
        <f t="shared" si="178"/>
        <v>public static final int C_STANDING_INSTRUCTION__COL__MAX_ATTEMPTS=    460017;</v>
      </c>
      <c r="E1151" t="str">
        <f t="shared" si="174"/>
        <v>MAX_ATTEMPTS</v>
      </c>
      <c r="F1151">
        <v>17</v>
      </c>
      <c r="G1151" t="str">
        <f t="shared" si="179"/>
        <v>460017</v>
      </c>
      <c r="H1151">
        <v>46</v>
      </c>
      <c r="I1151" t="s">
        <v>1648</v>
      </c>
      <c r="J1151" t="s">
        <v>1649</v>
      </c>
      <c r="K1151" t="s">
        <v>477</v>
      </c>
      <c r="M1151" t="str">
        <f t="shared" si="180"/>
        <v>INSERT INTO s_tab_cols_m (table_col_id,table_id,col_name,col_desc,data_type) VALUES (460017,46,'max_attempts','MAX_ATTEMPTS','N');</v>
      </c>
    </row>
    <row r="1152" spans="4:13" x14ac:dyDescent="0.25">
      <c r="D1152" t="str">
        <f t="shared" si="178"/>
        <v>public static final int C_STANDING_INSTRUCTION__COL__CLOSE_DATE=    460018;</v>
      </c>
      <c r="E1152" t="str">
        <f t="shared" si="174"/>
        <v>CLOSE_DATE</v>
      </c>
      <c r="F1152">
        <v>18</v>
      </c>
      <c r="G1152" t="str">
        <f t="shared" si="179"/>
        <v>460018</v>
      </c>
      <c r="H1152">
        <v>46</v>
      </c>
      <c r="I1152" t="s">
        <v>1518</v>
      </c>
      <c r="J1152" t="s">
        <v>1519</v>
      </c>
      <c r="K1152" t="s">
        <v>482</v>
      </c>
      <c r="M1152" t="str">
        <f t="shared" si="180"/>
        <v>INSERT INTO s_tab_cols_m (table_col_id,table_id,col_name,col_desc,data_type) VALUES (460018,46,'close_date','CLOSE_DATE','D');</v>
      </c>
    </row>
    <row r="1153" spans="3:13" x14ac:dyDescent="0.25">
      <c r="D1153" t="str">
        <f t="shared" si="178"/>
        <v>public static final int C_STANDING_INSTRUCTION__COL__CLOSE_REASON=    460019;</v>
      </c>
      <c r="E1153" t="str">
        <f t="shared" si="174"/>
        <v>CLOSE_REASON</v>
      </c>
      <c r="F1153">
        <v>19</v>
      </c>
      <c r="G1153" t="str">
        <f t="shared" si="179"/>
        <v>460019</v>
      </c>
      <c r="H1153">
        <v>46</v>
      </c>
      <c r="I1153" t="s">
        <v>1650</v>
      </c>
      <c r="J1153" t="s">
        <v>1651</v>
      </c>
      <c r="K1153" t="s">
        <v>478</v>
      </c>
      <c r="M1153" t="str">
        <f t="shared" si="180"/>
        <v>INSERT INTO s_tab_cols_m (table_col_id,table_id,col_name,col_desc,data_type) VALUES (460019,46,'close_reason','CLOSE_REASON','C');</v>
      </c>
    </row>
    <row r="1154" spans="3:13" x14ac:dyDescent="0.25">
      <c r="D1154" t="str">
        <f t="shared" si="178"/>
        <v>public static final int C_STANDING_INSTRUCTION__COL__IS_APPLY_CHARGE=    460020;</v>
      </c>
      <c r="E1154" t="str">
        <f t="shared" si="174"/>
        <v>IS_APPLY_CHARGE</v>
      </c>
      <c r="F1154">
        <v>20</v>
      </c>
      <c r="G1154" t="str">
        <f t="shared" si="179"/>
        <v>460020</v>
      </c>
      <c r="H1154">
        <v>46</v>
      </c>
      <c r="I1154" t="s">
        <v>1652</v>
      </c>
      <c r="J1154" t="s">
        <v>1653</v>
      </c>
      <c r="K1154" t="s">
        <v>477</v>
      </c>
      <c r="M1154" t="str">
        <f t="shared" si="180"/>
        <v>INSERT INTO s_tab_cols_m (table_col_id,table_id,col_name,col_desc,data_type) VALUES (460020,46,'is_apply_charge','IS_APPLY_CHARGE','N');</v>
      </c>
    </row>
    <row r="1155" spans="3:13" x14ac:dyDescent="0.25">
      <c r="D1155" t="str">
        <f t="shared" si="178"/>
        <v>public static final int C_STANDING_INSTRUCTION__COL__SI_STATUS=    460021;</v>
      </c>
      <c r="E1155" t="str">
        <f t="shared" si="174"/>
        <v>SI_STATUS</v>
      </c>
      <c r="F1155">
        <v>21</v>
      </c>
      <c r="G1155" t="str">
        <f t="shared" si="179"/>
        <v>460021</v>
      </c>
      <c r="H1155">
        <v>46</v>
      </c>
      <c r="I1155" t="s">
        <v>1654</v>
      </c>
      <c r="J1155" t="s">
        <v>1655</v>
      </c>
      <c r="K1155" t="s">
        <v>478</v>
      </c>
      <c r="M1155" t="str">
        <f t="shared" si="180"/>
        <v>INSERT INTO s_tab_cols_m (table_col_id,table_id,col_name,col_desc,data_type) VALUES (460021,46,'si_status','SI_STATUS','C');</v>
      </c>
    </row>
    <row r="1156" spans="3:13" x14ac:dyDescent="0.25">
      <c r="D1156" t="str">
        <f t="shared" si="178"/>
        <v>public static final int C_STANDING_INSTRUCTION__COL__CR_BY=    460022;</v>
      </c>
      <c r="E1156" t="str">
        <f t="shared" si="174"/>
        <v>CR_BY</v>
      </c>
      <c r="F1156">
        <v>22</v>
      </c>
      <c r="G1156" t="str">
        <f t="shared" si="179"/>
        <v>460022</v>
      </c>
      <c r="H1156">
        <v>46</v>
      </c>
      <c r="I1156" t="s">
        <v>547</v>
      </c>
      <c r="J1156" t="s">
        <v>548</v>
      </c>
      <c r="K1156" t="s">
        <v>477</v>
      </c>
      <c r="M1156" t="str">
        <f t="shared" si="180"/>
        <v>INSERT INTO s_tab_cols_m (table_col_id,table_id,col_name,col_desc,data_type) VALUES (460022,46,'cr_by','CR_BY','N');</v>
      </c>
    </row>
    <row r="1157" spans="3:13" x14ac:dyDescent="0.25">
      <c r="D1157" t="str">
        <f t="shared" si="178"/>
        <v>public static final int C_STANDING_INSTRUCTION__COL__CR_DT=    460023;</v>
      </c>
      <c r="E1157" t="str">
        <f t="shared" si="174"/>
        <v>CR_DT</v>
      </c>
      <c r="F1157">
        <v>23</v>
      </c>
      <c r="G1157" t="str">
        <f t="shared" si="179"/>
        <v>460023</v>
      </c>
      <c r="H1157">
        <v>46</v>
      </c>
      <c r="I1157" t="s">
        <v>549</v>
      </c>
      <c r="J1157" t="s">
        <v>550</v>
      </c>
      <c r="K1157" t="s">
        <v>489</v>
      </c>
      <c r="M1157" t="str">
        <f t="shared" si="180"/>
        <v>INSERT INTO s_tab_cols_m (table_col_id,table_id,col_name,col_desc,data_type) VALUES (460023,46,'cr_dt','CR_DT','T');</v>
      </c>
    </row>
    <row r="1158" spans="3:13" x14ac:dyDescent="0.25">
      <c r="D1158" t="str">
        <f t="shared" si="178"/>
        <v>public static final int C_STANDING_INSTRUCTION__COL__UPD_BY=    460024;</v>
      </c>
      <c r="E1158" t="str">
        <f t="shared" si="174"/>
        <v>UPD_BY</v>
      </c>
      <c r="F1158">
        <v>24</v>
      </c>
      <c r="G1158" t="str">
        <f t="shared" si="179"/>
        <v>460024</v>
      </c>
      <c r="H1158">
        <v>46</v>
      </c>
      <c r="I1158" t="s">
        <v>551</v>
      </c>
      <c r="J1158" t="s">
        <v>552</v>
      </c>
      <c r="K1158" t="s">
        <v>477</v>
      </c>
      <c r="M1158" t="str">
        <f t="shared" si="180"/>
        <v>INSERT INTO s_tab_cols_m (table_col_id,table_id,col_name,col_desc,data_type) VALUES (460024,46,'upd_by','UPD_BY','N');</v>
      </c>
    </row>
    <row r="1159" spans="3:13" x14ac:dyDescent="0.25">
      <c r="D1159" t="str">
        <f t="shared" si="178"/>
        <v>public static final int C_STANDING_INSTRUCTION__COL__UPD_DT=    460025;</v>
      </c>
      <c r="E1159" t="str">
        <f t="shared" si="174"/>
        <v>UPD_DT</v>
      </c>
      <c r="F1159">
        <v>25</v>
      </c>
      <c r="G1159" t="str">
        <f t="shared" si="179"/>
        <v>460025</v>
      </c>
      <c r="H1159">
        <v>46</v>
      </c>
      <c r="I1159" t="s">
        <v>553</v>
      </c>
      <c r="J1159" t="s">
        <v>554</v>
      </c>
      <c r="K1159" t="s">
        <v>489</v>
      </c>
      <c r="M1159" t="str">
        <f t="shared" si="180"/>
        <v>INSERT INTO s_tab_cols_m (table_col_id,table_id,col_name,col_desc,data_type) VALUES (460025,46,'upd_dt','UPD_DT','T');</v>
      </c>
    </row>
    <row r="1160" spans="3:13" x14ac:dyDescent="0.25">
      <c r="D1160" t="str">
        <f t="shared" si="178"/>
        <v>public static final int C_STANDING_INSTRUCTION__COL__AUTH_BY=    460026;</v>
      </c>
      <c r="E1160" t="str">
        <f t="shared" si="174"/>
        <v>AUTH_BY</v>
      </c>
      <c r="F1160">
        <v>26</v>
      </c>
      <c r="G1160" t="str">
        <f t="shared" si="179"/>
        <v>460026</v>
      </c>
      <c r="H1160">
        <v>46</v>
      </c>
      <c r="I1160" t="s">
        <v>555</v>
      </c>
      <c r="J1160" t="s">
        <v>556</v>
      </c>
      <c r="K1160" t="s">
        <v>477</v>
      </c>
      <c r="M1160" t="str">
        <f t="shared" si="180"/>
        <v>INSERT INTO s_tab_cols_m (table_col_id,table_id,col_name,col_desc,data_type) VALUES (460026,46,'auth_by','AUTH_BY','N');</v>
      </c>
    </row>
    <row r="1161" spans="3:13" x14ac:dyDescent="0.25">
      <c r="D1161" t="str">
        <f t="shared" si="178"/>
        <v>public static final int C_STANDING_INSTRUCTION__COL__AUTH_DT=    460027;</v>
      </c>
      <c r="E1161" t="str">
        <f t="shared" si="174"/>
        <v>AUTH_DT</v>
      </c>
      <c r="F1161">
        <v>27</v>
      </c>
      <c r="G1161" t="str">
        <f t="shared" si="179"/>
        <v>460027</v>
      </c>
      <c r="H1161">
        <v>46</v>
      </c>
      <c r="I1161" t="s">
        <v>557</v>
      </c>
      <c r="J1161" t="s">
        <v>558</v>
      </c>
      <c r="K1161" t="s">
        <v>489</v>
      </c>
      <c r="M1161" t="str">
        <f t="shared" si="180"/>
        <v>INSERT INTO s_tab_cols_m (table_col_id,table_id,col_name,col_desc,data_type) VALUES (460027,46,'auth_dt','AUTH_DT','T');</v>
      </c>
    </row>
    <row r="1162" spans="3:13" x14ac:dyDescent="0.25">
      <c r="D1162" t="str">
        <f t="shared" si="178"/>
        <v>public static final int C_STANDING_INSTRUCTION__COL__CN_ID=    460028;</v>
      </c>
      <c r="E1162" t="str">
        <f t="shared" si="174"/>
        <v>CN_ID</v>
      </c>
      <c r="F1162">
        <v>28</v>
      </c>
      <c r="G1162" t="str">
        <f t="shared" si="179"/>
        <v>460028</v>
      </c>
      <c r="H1162">
        <v>46</v>
      </c>
      <c r="I1162" t="s">
        <v>559</v>
      </c>
      <c r="J1162" t="s">
        <v>560</v>
      </c>
      <c r="K1162" t="s">
        <v>477</v>
      </c>
      <c r="M1162" t="str">
        <f t="shared" si="180"/>
        <v>INSERT INTO s_tab_cols_m (table_col_id,table_id,col_name,col_desc,data_type) VALUES (460028,46,'cn_id','CN_ID','N');</v>
      </c>
    </row>
    <row r="1163" spans="3:13" x14ac:dyDescent="0.25">
      <c r="D1163" t="str">
        <f t="shared" si="178"/>
        <v>public static final int C_STANDING_INSTRUCTION__COL__NO_OF_CYCLES=    460029;</v>
      </c>
      <c r="E1163" t="str">
        <f t="shared" si="174"/>
        <v>NO_OF_CYCLES</v>
      </c>
      <c r="F1163">
        <v>29</v>
      </c>
      <c r="G1163" t="str">
        <f t="shared" si="179"/>
        <v>460029</v>
      </c>
      <c r="H1163">
        <v>46</v>
      </c>
      <c r="I1163" t="s">
        <v>1656</v>
      </c>
      <c r="J1163" t="s">
        <v>1657</v>
      </c>
      <c r="K1163" t="s">
        <v>477</v>
      </c>
      <c r="M1163" t="str">
        <f t="shared" si="180"/>
        <v>INSERT INTO s_tab_cols_m (table_col_id,table_id,col_name,col_desc,data_type) VALUES (460029,46,'no_of_cycles','NO_OF_CYCLES','N');</v>
      </c>
    </row>
    <row r="1164" spans="3:13" x14ac:dyDescent="0.25">
      <c r="D1164" t="str">
        <f t="shared" si="178"/>
        <v>public static final int C_STANDING_INSTRUCTION__COL__FREQUENCY_MONTHS=    460030;</v>
      </c>
      <c r="E1164" t="str">
        <f t="shared" si="174"/>
        <v>FREQUENCY_MONTHS</v>
      </c>
      <c r="F1164">
        <v>30</v>
      </c>
      <c r="G1164" t="str">
        <f t="shared" si="179"/>
        <v>460030</v>
      </c>
      <c r="H1164">
        <v>46</v>
      </c>
      <c r="I1164" t="s">
        <v>1658</v>
      </c>
      <c r="J1164" t="s">
        <v>1659</v>
      </c>
      <c r="K1164" t="s">
        <v>477</v>
      </c>
      <c r="M1164" t="str">
        <f t="shared" si="180"/>
        <v>INSERT INTO s_tab_cols_m (table_col_id,table_id,col_name,col_desc,data_type) VALUES (460030,46,'frequency_months','FREQUENCY_MONTHS','N');</v>
      </c>
    </row>
    <row r="1165" spans="3:13" x14ac:dyDescent="0.25">
      <c r="E1165" t="str">
        <f t="shared" si="174"/>
        <v/>
      </c>
    </row>
    <row r="1166" spans="3:13" x14ac:dyDescent="0.25">
      <c r="E1166" t="str">
        <f t="shared" si="174"/>
        <v/>
      </c>
    </row>
    <row r="1167" spans="3:13" x14ac:dyDescent="0.25">
      <c r="C1167" s="18" t="s">
        <v>258</v>
      </c>
      <c r="D1167" t="str">
        <f t="shared" ref="D1167:D1180" si="181">CONCATENATE("public static final int C_GL_CBR__COL__",E1167,"=    ",G1167,";")</f>
        <v>public static final int C_GL_CBR__COL__GL_ID=    470001;</v>
      </c>
      <c r="E1167" t="str">
        <f t="shared" si="174"/>
        <v>GL_ID</v>
      </c>
      <c r="F1167">
        <v>1</v>
      </c>
      <c r="G1167" t="str">
        <f t="shared" ref="G1167:G1180" si="182">CONCATENATE(H1167,REPT("0",4-LEN(F1167)),F1167)</f>
        <v>470001</v>
      </c>
      <c r="H1167">
        <v>47</v>
      </c>
      <c r="I1167" t="s">
        <v>575</v>
      </c>
      <c r="J1167" t="s">
        <v>576</v>
      </c>
      <c r="K1167" t="s">
        <v>477</v>
      </c>
      <c r="M1167" t="str">
        <f t="shared" ref="M1167:M1180" si="183">CONCATENATE("INSERT INTO s_tab_cols_m (table_col_id,table_id,col_name,col_desc,data_type) VALUES (",G1167&amp;","&amp;H1167&amp;",'"&amp;I1167&amp;"','"&amp;J1167&amp;"','"&amp;K1167&amp;"');")</f>
        <v>INSERT INTO s_tab_cols_m (table_col_id,table_id,col_name,col_desc,data_type) VALUES (470001,47,'gl_id','GL_ID','N');</v>
      </c>
    </row>
    <row r="1168" spans="3:13" x14ac:dyDescent="0.25">
      <c r="D1168" t="str">
        <f t="shared" si="181"/>
        <v>public static final int C_GL_CBR__COL__CBR_ID=    470002;</v>
      </c>
      <c r="E1168" t="str">
        <f t="shared" si="174"/>
        <v>CBR_ID</v>
      </c>
      <c r="F1168">
        <v>2</v>
      </c>
      <c r="G1168" t="str">
        <f t="shared" si="182"/>
        <v>470002</v>
      </c>
      <c r="H1168">
        <v>47</v>
      </c>
      <c r="I1168" t="s">
        <v>475</v>
      </c>
      <c r="J1168" t="s">
        <v>476</v>
      </c>
      <c r="K1168" t="s">
        <v>477</v>
      </c>
      <c r="M1168" t="str">
        <f t="shared" si="183"/>
        <v>INSERT INTO s_tab_cols_m (table_col_id,table_id,col_name,col_desc,data_type) VALUES (470002,47,'cbr_id','CBR_ID','N');</v>
      </c>
    </row>
    <row r="1169" spans="3:13" x14ac:dyDescent="0.25">
      <c r="D1169" t="str">
        <f t="shared" si="181"/>
        <v>public static final int C_GL_CBR__COL__CCY_ID=    470003;</v>
      </c>
      <c r="E1169" t="str">
        <f t="shared" ref="E1169:E1180" si="184">UPPER(I1169)</f>
        <v>CCY_ID</v>
      </c>
      <c r="F1169">
        <v>3</v>
      </c>
      <c r="G1169" t="str">
        <f t="shared" si="182"/>
        <v>470003</v>
      </c>
      <c r="H1169">
        <v>47</v>
      </c>
      <c r="I1169" t="s">
        <v>510</v>
      </c>
      <c r="J1169" t="s">
        <v>511</v>
      </c>
      <c r="K1169" t="s">
        <v>477</v>
      </c>
      <c r="M1169" t="str">
        <f t="shared" si="183"/>
        <v>INSERT INTO s_tab_cols_m (table_col_id,table_id,col_name,col_desc,data_type) VALUES (470003,47,'ccy_id','CCY_ID','N');</v>
      </c>
    </row>
    <row r="1170" spans="3:13" x14ac:dyDescent="0.25">
      <c r="D1170" t="str">
        <f t="shared" si="181"/>
        <v>public static final int C_GL_CBR__COL__IS_AUTO_ACCTNO=    470004;</v>
      </c>
      <c r="E1170" t="str">
        <f t="shared" si="184"/>
        <v>IS_AUTO_ACCTNO</v>
      </c>
      <c r="F1170">
        <v>4</v>
      </c>
      <c r="G1170" t="str">
        <f t="shared" si="182"/>
        <v>470004</v>
      </c>
      <c r="H1170">
        <v>47</v>
      </c>
      <c r="I1170" t="s">
        <v>1660</v>
      </c>
      <c r="J1170" t="s">
        <v>1661</v>
      </c>
      <c r="K1170" t="s">
        <v>477</v>
      </c>
      <c r="M1170" t="str">
        <f t="shared" si="183"/>
        <v>INSERT INTO s_tab_cols_m (table_col_id,table_id,col_name,col_desc,data_type) VALUES (470004,47,'is_auto_acctno','IS_AUTO_ACCTNO','N');</v>
      </c>
    </row>
    <row r="1171" spans="3:13" x14ac:dyDescent="0.25">
      <c r="D1171" t="str">
        <f t="shared" si="181"/>
        <v>public static final int C_GL_CBR__COL__GL_CBR_STATUS=    470005;</v>
      </c>
      <c r="E1171" t="str">
        <f t="shared" si="184"/>
        <v>GL_CBR_STATUS</v>
      </c>
      <c r="F1171">
        <v>5</v>
      </c>
      <c r="G1171" t="str">
        <f t="shared" si="182"/>
        <v>470005</v>
      </c>
      <c r="H1171">
        <v>47</v>
      </c>
      <c r="I1171" t="s">
        <v>1662</v>
      </c>
      <c r="J1171" t="s">
        <v>1663</v>
      </c>
      <c r="K1171" t="s">
        <v>478</v>
      </c>
      <c r="M1171" t="str">
        <f t="shared" si="183"/>
        <v>INSERT INTO s_tab_cols_m (table_col_id,table_id,col_name,col_desc,data_type) VALUES (470005,47,'gl_cbr_status','GL_CBR_STATUS','C');</v>
      </c>
    </row>
    <row r="1172" spans="3:13" x14ac:dyDescent="0.25">
      <c r="D1172" t="str">
        <f t="shared" si="181"/>
        <v>public static final int C_GL_CBR__COL__CR_BY=    470006;</v>
      </c>
      <c r="E1172" t="str">
        <f t="shared" si="184"/>
        <v>CR_BY</v>
      </c>
      <c r="F1172">
        <v>6</v>
      </c>
      <c r="G1172" t="str">
        <f t="shared" si="182"/>
        <v>470006</v>
      </c>
      <c r="H1172">
        <v>47</v>
      </c>
      <c r="I1172" t="s">
        <v>547</v>
      </c>
      <c r="J1172" t="s">
        <v>548</v>
      </c>
      <c r="K1172" t="s">
        <v>477</v>
      </c>
      <c r="M1172" t="str">
        <f t="shared" si="183"/>
        <v>INSERT INTO s_tab_cols_m (table_col_id,table_id,col_name,col_desc,data_type) VALUES (470006,47,'cr_by','CR_BY','N');</v>
      </c>
    </row>
    <row r="1173" spans="3:13" x14ac:dyDescent="0.25">
      <c r="D1173" t="str">
        <f t="shared" si="181"/>
        <v>public static final int C_GL_CBR__COL__CR_DT=    470007;</v>
      </c>
      <c r="E1173" t="str">
        <f t="shared" si="184"/>
        <v>CR_DT</v>
      </c>
      <c r="F1173">
        <v>7</v>
      </c>
      <c r="G1173" t="str">
        <f t="shared" si="182"/>
        <v>470007</v>
      </c>
      <c r="H1173">
        <v>47</v>
      </c>
      <c r="I1173" t="s">
        <v>549</v>
      </c>
      <c r="J1173" t="s">
        <v>550</v>
      </c>
      <c r="K1173" t="s">
        <v>489</v>
      </c>
      <c r="M1173" t="str">
        <f t="shared" si="183"/>
        <v>INSERT INTO s_tab_cols_m (table_col_id,table_id,col_name,col_desc,data_type) VALUES (470007,47,'cr_dt','CR_DT','T');</v>
      </c>
    </row>
    <row r="1174" spans="3:13" x14ac:dyDescent="0.25">
      <c r="D1174" t="str">
        <f t="shared" si="181"/>
        <v>public static final int C_GL_CBR__COL__UPD_BY=    470008;</v>
      </c>
      <c r="E1174" t="str">
        <f t="shared" si="184"/>
        <v>UPD_BY</v>
      </c>
      <c r="F1174">
        <v>8</v>
      </c>
      <c r="G1174" t="str">
        <f t="shared" si="182"/>
        <v>470008</v>
      </c>
      <c r="H1174">
        <v>47</v>
      </c>
      <c r="I1174" t="s">
        <v>551</v>
      </c>
      <c r="J1174" t="s">
        <v>552</v>
      </c>
      <c r="K1174" t="s">
        <v>477</v>
      </c>
      <c r="M1174" t="str">
        <f t="shared" si="183"/>
        <v>INSERT INTO s_tab_cols_m (table_col_id,table_id,col_name,col_desc,data_type) VALUES (470008,47,'upd_by','UPD_BY','N');</v>
      </c>
    </row>
    <row r="1175" spans="3:13" x14ac:dyDescent="0.25">
      <c r="D1175" t="str">
        <f t="shared" si="181"/>
        <v>public static final int C_GL_CBR__COL__UPD_DT=    470009;</v>
      </c>
      <c r="E1175" t="str">
        <f t="shared" si="184"/>
        <v>UPD_DT</v>
      </c>
      <c r="F1175">
        <v>9</v>
      </c>
      <c r="G1175" t="str">
        <f t="shared" si="182"/>
        <v>470009</v>
      </c>
      <c r="H1175">
        <v>47</v>
      </c>
      <c r="I1175" t="s">
        <v>553</v>
      </c>
      <c r="J1175" t="s">
        <v>554</v>
      </c>
      <c r="K1175" t="s">
        <v>489</v>
      </c>
      <c r="M1175" t="str">
        <f t="shared" si="183"/>
        <v>INSERT INTO s_tab_cols_m (table_col_id,table_id,col_name,col_desc,data_type) VALUES (470009,47,'upd_dt','UPD_DT','T');</v>
      </c>
    </row>
    <row r="1176" spans="3:13" x14ac:dyDescent="0.25">
      <c r="D1176" t="str">
        <f t="shared" si="181"/>
        <v>public static final int C_GL_CBR__COL__AUTH_BY=    470010;</v>
      </c>
      <c r="E1176" t="str">
        <f t="shared" si="184"/>
        <v>AUTH_BY</v>
      </c>
      <c r="F1176">
        <v>10</v>
      </c>
      <c r="G1176" t="str">
        <f t="shared" si="182"/>
        <v>470010</v>
      </c>
      <c r="H1176">
        <v>47</v>
      </c>
      <c r="I1176" t="s">
        <v>555</v>
      </c>
      <c r="J1176" t="s">
        <v>556</v>
      </c>
      <c r="K1176" t="s">
        <v>477</v>
      </c>
      <c r="M1176" t="str">
        <f t="shared" si="183"/>
        <v>INSERT INTO s_tab_cols_m (table_col_id,table_id,col_name,col_desc,data_type) VALUES (470010,47,'auth_by','AUTH_BY','N');</v>
      </c>
    </row>
    <row r="1177" spans="3:13" x14ac:dyDescent="0.25">
      <c r="D1177" t="str">
        <f t="shared" si="181"/>
        <v>public static final int C_GL_CBR__COL__AUTH_DT=    470011;</v>
      </c>
      <c r="E1177" t="str">
        <f t="shared" si="184"/>
        <v>AUTH_DT</v>
      </c>
      <c r="F1177">
        <v>11</v>
      </c>
      <c r="G1177" t="str">
        <f t="shared" si="182"/>
        <v>470011</v>
      </c>
      <c r="H1177">
        <v>47</v>
      </c>
      <c r="I1177" t="s">
        <v>557</v>
      </c>
      <c r="J1177" t="s">
        <v>558</v>
      </c>
      <c r="K1177" t="s">
        <v>489</v>
      </c>
      <c r="M1177" t="str">
        <f t="shared" si="183"/>
        <v>INSERT INTO s_tab_cols_m (table_col_id,table_id,col_name,col_desc,data_type) VALUES (470011,47,'auth_dt','AUTH_DT','T');</v>
      </c>
    </row>
    <row r="1178" spans="3:13" x14ac:dyDescent="0.25">
      <c r="D1178" t="str">
        <f t="shared" si="181"/>
        <v>public static final int C_GL_CBR__COL__CN_ID=    470012;</v>
      </c>
      <c r="E1178" t="str">
        <f t="shared" si="184"/>
        <v>CN_ID</v>
      </c>
      <c r="F1178">
        <v>12</v>
      </c>
      <c r="G1178" t="str">
        <f t="shared" si="182"/>
        <v>470012</v>
      </c>
      <c r="H1178">
        <v>47</v>
      </c>
      <c r="I1178" t="s">
        <v>559</v>
      </c>
      <c r="J1178" t="s">
        <v>560</v>
      </c>
      <c r="K1178" t="s">
        <v>477</v>
      </c>
      <c r="M1178" t="str">
        <f t="shared" si="183"/>
        <v>INSERT INTO s_tab_cols_m (table_col_id,table_id,col_name,col_desc,data_type) VALUES (470012,47,'cn_id','CN_ID','N');</v>
      </c>
    </row>
    <row r="1179" spans="3:13" x14ac:dyDescent="0.25">
      <c r="D1179" t="str">
        <f t="shared" si="181"/>
        <v>public static final int C_GL_CBR__COL__IS_CBR_MAPPED=    470013;</v>
      </c>
      <c r="E1179" t="str">
        <f t="shared" si="184"/>
        <v>IS_CBR_MAPPED</v>
      </c>
      <c r="F1179">
        <v>13</v>
      </c>
      <c r="G1179" t="str">
        <f t="shared" si="182"/>
        <v>470013</v>
      </c>
      <c r="H1179">
        <v>47</v>
      </c>
      <c r="I1179" t="s">
        <v>1664</v>
      </c>
      <c r="J1179" t="s">
        <v>1665</v>
      </c>
      <c r="K1179" t="s">
        <v>477</v>
      </c>
      <c r="M1179" t="str">
        <f t="shared" si="183"/>
        <v>INSERT INTO s_tab_cols_m (table_col_id,table_id,col_name,col_desc,data_type) VALUES (470013,47,'is_cbr_mapped','IS_CBR_MAPPED','N');</v>
      </c>
    </row>
    <row r="1180" spans="3:13" x14ac:dyDescent="0.25">
      <c r="D1180" t="str">
        <f t="shared" si="181"/>
        <v>public static final int C_GL_CBR__COL__IS_DELETE=    470014;</v>
      </c>
      <c r="E1180" t="str">
        <f t="shared" si="184"/>
        <v>IS_DELETE</v>
      </c>
      <c r="F1180">
        <v>14</v>
      </c>
      <c r="G1180" t="str">
        <f t="shared" si="182"/>
        <v>470014</v>
      </c>
      <c r="H1180">
        <v>47</v>
      </c>
      <c r="I1180" t="s">
        <v>1073</v>
      </c>
      <c r="J1180" t="s">
        <v>1074</v>
      </c>
      <c r="K1180" t="s">
        <v>477</v>
      </c>
      <c r="M1180" t="str">
        <f t="shared" si="183"/>
        <v>INSERT INTO s_tab_cols_m (table_col_id,table_id,col_name,col_desc,data_type) VALUES (470014,47,'is_delete','IS_DELETE','N');</v>
      </c>
    </row>
    <row r="1182" spans="3:13" x14ac:dyDescent="0.25">
      <c r="E1182" t="str">
        <f t="shared" ref="E1182:E1213" si="185">UPPER(I1182)</f>
        <v/>
      </c>
    </row>
    <row r="1183" spans="3:13" x14ac:dyDescent="0.25">
      <c r="C1183" s="18" t="s">
        <v>261</v>
      </c>
      <c r="D1183" t="str">
        <f t="shared" ref="D1183:D1202" si="186">CONCATENATE("public static final int C_EFT__COL__",E1183,"=    ",G1183,";")</f>
        <v>public static final int C_EFT__COL__EFT_ID=    480001;</v>
      </c>
      <c r="E1183" t="str">
        <f t="shared" si="185"/>
        <v>EFT_ID</v>
      </c>
      <c r="F1183">
        <v>1</v>
      </c>
      <c r="G1183" t="str">
        <f t="shared" ref="G1183:G1202" si="187">CONCATENATE(H1183,REPT("0",4-LEN(F1183)),F1183)</f>
        <v>480001</v>
      </c>
      <c r="H1183">
        <v>48</v>
      </c>
      <c r="I1183" t="s">
        <v>1666</v>
      </c>
      <c r="J1183" t="s">
        <v>1667</v>
      </c>
      <c r="K1183" t="s">
        <v>477</v>
      </c>
      <c r="M1183" t="str">
        <f t="shared" ref="M1183:M1202" si="188">CONCATENATE("INSERT INTO s_tab_cols_m (table_col_id,table_id,col_name,col_desc,data_type) VALUES (",G1183&amp;","&amp;H1183&amp;",'"&amp;I1183&amp;"','"&amp;J1183&amp;"','"&amp;K1183&amp;"');")</f>
        <v>INSERT INTO s_tab_cols_m (table_col_id,table_id,col_name,col_desc,data_type) VALUES (480001,48,'eft_id','EFT_ID','N');</v>
      </c>
    </row>
    <row r="1184" spans="3:13" x14ac:dyDescent="0.25">
      <c r="D1184" t="str">
        <f t="shared" si="186"/>
        <v>public static final int C_EFT__COL__CBR_ID=    480002;</v>
      </c>
      <c r="E1184" t="str">
        <f t="shared" si="185"/>
        <v>CBR_ID</v>
      </c>
      <c r="F1184">
        <v>2</v>
      </c>
      <c r="G1184" t="str">
        <f t="shared" si="187"/>
        <v>480002</v>
      </c>
      <c r="H1184">
        <v>48</v>
      </c>
      <c r="I1184" t="s">
        <v>475</v>
      </c>
      <c r="J1184" t="s">
        <v>476</v>
      </c>
      <c r="K1184" t="s">
        <v>477</v>
      </c>
      <c r="M1184" t="str">
        <f t="shared" si="188"/>
        <v>INSERT INTO s_tab_cols_m (table_col_id,table_id,col_name,col_desc,data_type) VALUES (480002,48,'cbr_id','CBR_ID','N');</v>
      </c>
    </row>
    <row r="1185" spans="4:13" x14ac:dyDescent="0.25">
      <c r="D1185" t="str">
        <f t="shared" si="186"/>
        <v>public static final int C_EFT__COL__EFT_NAME=    480003;</v>
      </c>
      <c r="E1185" t="str">
        <f t="shared" si="185"/>
        <v>EFT_NAME</v>
      </c>
      <c r="F1185">
        <v>3</v>
      </c>
      <c r="G1185" t="str">
        <f t="shared" si="187"/>
        <v>480003</v>
      </c>
      <c r="H1185">
        <v>48</v>
      </c>
      <c r="I1185" t="s">
        <v>1668</v>
      </c>
      <c r="J1185" t="s">
        <v>1669</v>
      </c>
      <c r="K1185" t="s">
        <v>478</v>
      </c>
      <c r="M1185" t="str">
        <f t="shared" si="188"/>
        <v>INSERT INTO s_tab_cols_m (table_col_id,table_id,col_name,col_desc,data_type) VALUES (480003,48,'eft_name','EFT_NAME','C');</v>
      </c>
    </row>
    <row r="1186" spans="4:13" x14ac:dyDescent="0.25">
      <c r="D1186" t="str">
        <f t="shared" si="186"/>
        <v>public static final int C_EFT__COL__EFT_TYPE_ID=    480004;</v>
      </c>
      <c r="E1186" t="str">
        <f t="shared" si="185"/>
        <v>EFT_TYPE_ID</v>
      </c>
      <c r="F1186">
        <v>4</v>
      </c>
      <c r="G1186" t="str">
        <f t="shared" si="187"/>
        <v>480004</v>
      </c>
      <c r="H1186">
        <v>48</v>
      </c>
      <c r="I1186" t="s">
        <v>1670</v>
      </c>
      <c r="J1186" t="s">
        <v>1671</v>
      </c>
      <c r="K1186" t="s">
        <v>477</v>
      </c>
      <c r="M1186" t="str">
        <f t="shared" si="188"/>
        <v>INSERT INTO s_tab_cols_m (table_col_id,table_id,col_name,col_desc,data_type) VALUES (480004,48,'eft_type_id','EFT_TYPE_ID','N');</v>
      </c>
    </row>
    <row r="1187" spans="4:13" x14ac:dyDescent="0.25">
      <c r="D1187" t="str">
        <f t="shared" si="186"/>
        <v>public static final int C_EFT__COL__EFT_DIRECTION_TYPE=    480005;</v>
      </c>
      <c r="E1187" t="str">
        <f t="shared" si="185"/>
        <v>EFT_DIRECTION_TYPE</v>
      </c>
      <c r="F1187">
        <v>5</v>
      </c>
      <c r="G1187" t="str">
        <f t="shared" si="187"/>
        <v>480005</v>
      </c>
      <c r="H1187">
        <v>48</v>
      </c>
      <c r="I1187" t="s">
        <v>1672</v>
      </c>
      <c r="J1187" t="s">
        <v>1673</v>
      </c>
      <c r="K1187" t="s">
        <v>478</v>
      </c>
      <c r="M1187" t="str">
        <f t="shared" si="188"/>
        <v>INSERT INTO s_tab_cols_m (table_col_id,table_id,col_name,col_desc,data_type) VALUES (480005,48,'eft_direction_type','EFT_DIRECTION_TYPE','C');</v>
      </c>
    </row>
    <row r="1188" spans="4:13" x14ac:dyDescent="0.25">
      <c r="D1188" t="str">
        <f t="shared" si="186"/>
        <v>public static final int C_EFT__COL__EFT_SERVICE_BRANCH_ID=    480006;</v>
      </c>
      <c r="E1188" t="str">
        <f t="shared" si="185"/>
        <v>EFT_SERVICE_BRANCH_ID</v>
      </c>
      <c r="F1188">
        <v>6</v>
      </c>
      <c r="G1188" t="str">
        <f t="shared" si="187"/>
        <v>480006</v>
      </c>
      <c r="H1188">
        <v>48</v>
      </c>
      <c r="I1188" t="s">
        <v>1674</v>
      </c>
      <c r="J1188" t="s">
        <v>1675</v>
      </c>
      <c r="K1188" t="s">
        <v>477</v>
      </c>
      <c r="M1188" t="str">
        <f t="shared" si="188"/>
        <v>INSERT INTO s_tab_cols_m (table_col_id,table_id,col_name,col_desc,data_type) VALUES (480006,48,'eft_service_branch_id','EFT_SERVICE_BRANCH_ID','N');</v>
      </c>
    </row>
    <row r="1189" spans="4:13" x14ac:dyDescent="0.25">
      <c r="D1189" t="str">
        <f t="shared" si="186"/>
        <v>public static final int C_EFT__COL__EFT_ACCT_ID=    480007;</v>
      </c>
      <c r="E1189" t="str">
        <f t="shared" si="185"/>
        <v>EFT_ACCT_ID</v>
      </c>
      <c r="F1189">
        <v>7</v>
      </c>
      <c r="G1189" t="str">
        <f t="shared" si="187"/>
        <v>480007</v>
      </c>
      <c r="H1189">
        <v>48</v>
      </c>
      <c r="I1189" t="s">
        <v>1676</v>
      </c>
      <c r="J1189" t="s">
        <v>1677</v>
      </c>
      <c r="K1189" t="s">
        <v>477</v>
      </c>
      <c r="M1189" t="str">
        <f t="shared" si="188"/>
        <v>INSERT INTO s_tab_cols_m (table_col_id,table_id,col_name,col_desc,data_type) VALUES (480007,48,'eft_acct_id','EFT_ACCT_ID','N');</v>
      </c>
    </row>
    <row r="1190" spans="4:13" x14ac:dyDescent="0.25">
      <c r="D1190" t="str">
        <f t="shared" si="186"/>
        <v>public static final int C_EFT__COL__FROM_WINDOW_TIME=    480008;</v>
      </c>
      <c r="E1190" t="str">
        <f t="shared" si="185"/>
        <v>FROM_WINDOW_TIME</v>
      </c>
      <c r="F1190">
        <v>8</v>
      </c>
      <c r="G1190" t="str">
        <f t="shared" si="187"/>
        <v>480008</v>
      </c>
      <c r="H1190">
        <v>48</v>
      </c>
      <c r="I1190" t="s">
        <v>1678</v>
      </c>
      <c r="J1190" t="s">
        <v>1679</v>
      </c>
      <c r="K1190" t="s">
        <v>478</v>
      </c>
      <c r="M1190" t="str">
        <f t="shared" si="188"/>
        <v>INSERT INTO s_tab_cols_m (table_col_id,table_id,col_name,col_desc,data_type) VALUES (480008,48,'from_window_time','FROM_WINDOW_TIME','C');</v>
      </c>
    </row>
    <row r="1191" spans="4:13" x14ac:dyDescent="0.25">
      <c r="D1191" t="str">
        <f t="shared" si="186"/>
        <v>public static final int C_EFT__COL__TO_WINDOW_TIME=    480009;</v>
      </c>
      <c r="E1191" t="str">
        <f t="shared" si="185"/>
        <v>TO_WINDOW_TIME</v>
      </c>
      <c r="F1191">
        <v>9</v>
      </c>
      <c r="G1191" t="str">
        <f t="shared" si="187"/>
        <v>480009</v>
      </c>
      <c r="H1191">
        <v>48</v>
      </c>
      <c r="I1191" t="s">
        <v>1680</v>
      </c>
      <c r="J1191" t="s">
        <v>1681</v>
      </c>
      <c r="K1191" t="s">
        <v>478</v>
      </c>
      <c r="M1191" t="str">
        <f t="shared" si="188"/>
        <v>INSERT INTO s_tab_cols_m (table_col_id,table_id,col_name,col_desc,data_type) VALUES (480009,48,'to_window_time','TO_WINDOW_TIME','C');</v>
      </c>
    </row>
    <row r="1192" spans="4:13" x14ac:dyDescent="0.25">
      <c r="D1192" t="str">
        <f t="shared" si="186"/>
        <v>public static final int C_EFT__COL__CHARGE_ID=    480010;</v>
      </c>
      <c r="E1192" t="str">
        <f t="shared" si="185"/>
        <v>CHARGE_ID</v>
      </c>
      <c r="F1192">
        <v>10</v>
      </c>
      <c r="G1192" t="str">
        <f t="shared" si="187"/>
        <v>480010</v>
      </c>
      <c r="H1192">
        <v>48</v>
      </c>
      <c r="I1192" t="s">
        <v>1556</v>
      </c>
      <c r="J1192" t="s">
        <v>1557</v>
      </c>
      <c r="K1192" t="s">
        <v>477</v>
      </c>
      <c r="M1192" t="str">
        <f t="shared" si="188"/>
        <v>INSERT INTO s_tab_cols_m (table_col_id,table_id,col_name,col_desc,data_type) VALUES (480010,48,'charge_id','CHARGE_ID','N');</v>
      </c>
    </row>
    <row r="1193" spans="4:13" x14ac:dyDescent="0.25">
      <c r="D1193" t="str">
        <f t="shared" si="186"/>
        <v>public static final int C_EFT__COL__MIN_TRAN_AMOUNT=    480011;</v>
      </c>
      <c r="E1193" t="str">
        <f t="shared" si="185"/>
        <v>MIN_TRAN_AMOUNT</v>
      </c>
      <c r="F1193">
        <v>11</v>
      </c>
      <c r="G1193" t="str">
        <f t="shared" si="187"/>
        <v>480011</v>
      </c>
      <c r="H1193">
        <v>48</v>
      </c>
      <c r="I1193" t="s">
        <v>1682</v>
      </c>
      <c r="J1193" t="s">
        <v>1683</v>
      </c>
      <c r="K1193" t="s">
        <v>477</v>
      </c>
      <c r="M1193" t="str">
        <f t="shared" si="188"/>
        <v>INSERT INTO s_tab_cols_m (table_col_id,table_id,col_name,col_desc,data_type) VALUES (480011,48,'min_tran_amount','MIN_TRAN_AMOUNT','N');</v>
      </c>
    </row>
    <row r="1194" spans="4:13" x14ac:dyDescent="0.25">
      <c r="D1194" t="str">
        <f t="shared" si="186"/>
        <v>public static final int C_EFT__COL__MAX_TRAN_AMOUNT=    480012;</v>
      </c>
      <c r="E1194" t="str">
        <f t="shared" si="185"/>
        <v>MAX_TRAN_AMOUNT</v>
      </c>
      <c r="F1194">
        <v>12</v>
      </c>
      <c r="G1194" t="str">
        <f t="shared" si="187"/>
        <v>480012</v>
      </c>
      <c r="H1194">
        <v>48</v>
      </c>
      <c r="I1194" t="s">
        <v>1684</v>
      </c>
      <c r="J1194" t="s">
        <v>1685</v>
      </c>
      <c r="K1194" t="s">
        <v>477</v>
      </c>
      <c r="M1194" t="str">
        <f t="shared" si="188"/>
        <v>INSERT INTO s_tab_cols_m (table_col_id,table_id,col_name,col_desc,data_type) VALUES (480012,48,'max_tran_amount','MAX_TRAN_AMOUNT','N');</v>
      </c>
    </row>
    <row r="1195" spans="4:13" x14ac:dyDescent="0.25">
      <c r="D1195" t="str">
        <f t="shared" si="186"/>
        <v>public static final int C_EFT__COL__EFT_STATUS=    480013;</v>
      </c>
      <c r="E1195" t="str">
        <f t="shared" si="185"/>
        <v>EFT_STATUS</v>
      </c>
      <c r="F1195">
        <v>13</v>
      </c>
      <c r="G1195" t="str">
        <f t="shared" si="187"/>
        <v>480013</v>
      </c>
      <c r="H1195">
        <v>48</v>
      </c>
      <c r="I1195" t="s">
        <v>1686</v>
      </c>
      <c r="J1195" t="s">
        <v>1687</v>
      </c>
      <c r="K1195" t="s">
        <v>478</v>
      </c>
      <c r="M1195" t="str">
        <f t="shared" si="188"/>
        <v>INSERT INTO s_tab_cols_m (table_col_id,table_id,col_name,col_desc,data_type) VALUES (480013,48,'eft_status','EFT_STATUS','C');</v>
      </c>
    </row>
    <row r="1196" spans="4:13" x14ac:dyDescent="0.25">
      <c r="D1196" t="str">
        <f t="shared" si="186"/>
        <v>public static final int C_EFT__COL__CR_BY=    480014;</v>
      </c>
      <c r="E1196" t="str">
        <f t="shared" si="185"/>
        <v>CR_BY</v>
      </c>
      <c r="F1196">
        <v>14</v>
      </c>
      <c r="G1196" t="str">
        <f t="shared" si="187"/>
        <v>480014</v>
      </c>
      <c r="H1196">
        <v>48</v>
      </c>
      <c r="I1196" t="s">
        <v>547</v>
      </c>
      <c r="J1196" t="s">
        <v>548</v>
      </c>
      <c r="K1196" t="s">
        <v>477</v>
      </c>
      <c r="M1196" t="str">
        <f t="shared" si="188"/>
        <v>INSERT INTO s_tab_cols_m (table_col_id,table_id,col_name,col_desc,data_type) VALUES (480014,48,'cr_by','CR_BY','N');</v>
      </c>
    </row>
    <row r="1197" spans="4:13" x14ac:dyDescent="0.25">
      <c r="D1197" t="str">
        <f t="shared" si="186"/>
        <v>public static final int C_EFT__COL__CR_DT=    480015;</v>
      </c>
      <c r="E1197" t="str">
        <f t="shared" si="185"/>
        <v>CR_DT</v>
      </c>
      <c r="F1197">
        <v>15</v>
      </c>
      <c r="G1197" t="str">
        <f t="shared" si="187"/>
        <v>480015</v>
      </c>
      <c r="H1197">
        <v>48</v>
      </c>
      <c r="I1197" t="s">
        <v>549</v>
      </c>
      <c r="J1197" t="s">
        <v>550</v>
      </c>
      <c r="K1197" t="s">
        <v>489</v>
      </c>
      <c r="M1197" t="str">
        <f t="shared" si="188"/>
        <v>INSERT INTO s_tab_cols_m (table_col_id,table_id,col_name,col_desc,data_type) VALUES (480015,48,'cr_dt','CR_DT','T');</v>
      </c>
    </row>
    <row r="1198" spans="4:13" x14ac:dyDescent="0.25">
      <c r="D1198" t="str">
        <f t="shared" si="186"/>
        <v>public static final int C_EFT__COL__UPD_BY=    480016;</v>
      </c>
      <c r="E1198" t="str">
        <f t="shared" si="185"/>
        <v>UPD_BY</v>
      </c>
      <c r="F1198">
        <v>16</v>
      </c>
      <c r="G1198" t="str">
        <f t="shared" si="187"/>
        <v>480016</v>
      </c>
      <c r="H1198">
        <v>48</v>
      </c>
      <c r="I1198" t="s">
        <v>551</v>
      </c>
      <c r="J1198" t="s">
        <v>552</v>
      </c>
      <c r="K1198" t="s">
        <v>477</v>
      </c>
      <c r="M1198" t="str">
        <f t="shared" si="188"/>
        <v>INSERT INTO s_tab_cols_m (table_col_id,table_id,col_name,col_desc,data_type) VALUES (480016,48,'upd_by','UPD_BY','N');</v>
      </c>
    </row>
    <row r="1199" spans="4:13" x14ac:dyDescent="0.25">
      <c r="D1199" t="str">
        <f t="shared" si="186"/>
        <v>public static final int C_EFT__COL__UPD_DT=    480017;</v>
      </c>
      <c r="E1199" t="str">
        <f t="shared" si="185"/>
        <v>UPD_DT</v>
      </c>
      <c r="F1199">
        <v>17</v>
      </c>
      <c r="G1199" t="str">
        <f t="shared" si="187"/>
        <v>480017</v>
      </c>
      <c r="H1199">
        <v>48</v>
      </c>
      <c r="I1199" t="s">
        <v>553</v>
      </c>
      <c r="J1199" t="s">
        <v>554</v>
      </c>
      <c r="K1199" t="s">
        <v>489</v>
      </c>
      <c r="M1199" t="str">
        <f t="shared" si="188"/>
        <v>INSERT INTO s_tab_cols_m (table_col_id,table_id,col_name,col_desc,data_type) VALUES (480017,48,'upd_dt','UPD_DT','T');</v>
      </c>
    </row>
    <row r="1200" spans="4:13" x14ac:dyDescent="0.25">
      <c r="D1200" t="str">
        <f t="shared" si="186"/>
        <v>public static final int C_EFT__COL__AUTH_BY=    480018;</v>
      </c>
      <c r="E1200" t="str">
        <f t="shared" si="185"/>
        <v>AUTH_BY</v>
      </c>
      <c r="F1200">
        <v>18</v>
      </c>
      <c r="G1200" t="str">
        <f t="shared" si="187"/>
        <v>480018</v>
      </c>
      <c r="H1200">
        <v>48</v>
      </c>
      <c r="I1200" t="s">
        <v>555</v>
      </c>
      <c r="J1200" t="s">
        <v>556</v>
      </c>
      <c r="K1200" t="s">
        <v>477</v>
      </c>
      <c r="M1200" t="str">
        <f t="shared" si="188"/>
        <v>INSERT INTO s_tab_cols_m (table_col_id,table_id,col_name,col_desc,data_type) VALUES (480018,48,'auth_by','AUTH_BY','N');</v>
      </c>
    </row>
    <row r="1201" spans="3:13" x14ac:dyDescent="0.25">
      <c r="D1201" t="str">
        <f t="shared" si="186"/>
        <v>public static final int C_EFT__COL__AUTH_DT=    480019;</v>
      </c>
      <c r="E1201" t="str">
        <f t="shared" si="185"/>
        <v>AUTH_DT</v>
      </c>
      <c r="F1201">
        <v>19</v>
      </c>
      <c r="G1201" t="str">
        <f t="shared" si="187"/>
        <v>480019</v>
      </c>
      <c r="H1201">
        <v>48</v>
      </c>
      <c r="I1201" t="s">
        <v>557</v>
      </c>
      <c r="J1201" t="s">
        <v>558</v>
      </c>
      <c r="K1201" t="s">
        <v>489</v>
      </c>
      <c r="M1201" t="str">
        <f t="shared" si="188"/>
        <v>INSERT INTO s_tab_cols_m (table_col_id,table_id,col_name,col_desc,data_type) VALUES (480019,48,'auth_dt','AUTH_DT','T');</v>
      </c>
    </row>
    <row r="1202" spans="3:13" x14ac:dyDescent="0.25">
      <c r="D1202" t="str">
        <f t="shared" si="186"/>
        <v>public static final int C_EFT__COL__CN_ID=    480020;</v>
      </c>
      <c r="E1202" t="str">
        <f t="shared" si="185"/>
        <v>CN_ID</v>
      </c>
      <c r="F1202">
        <v>20</v>
      </c>
      <c r="G1202" t="str">
        <f t="shared" si="187"/>
        <v>480020</v>
      </c>
      <c r="H1202">
        <v>48</v>
      </c>
      <c r="I1202" t="s">
        <v>559</v>
      </c>
      <c r="J1202" t="s">
        <v>560</v>
      </c>
      <c r="K1202" t="s">
        <v>477</v>
      </c>
      <c r="M1202" t="str">
        <f t="shared" si="188"/>
        <v>INSERT INTO s_tab_cols_m (table_col_id,table_id,col_name,col_desc,data_type) VALUES (480020,48,'cn_id','CN_ID','N');</v>
      </c>
    </row>
    <row r="1203" spans="3:13" x14ac:dyDescent="0.25">
      <c r="E1203" t="str">
        <f t="shared" si="185"/>
        <v/>
      </c>
    </row>
    <row r="1204" spans="3:13" x14ac:dyDescent="0.25">
      <c r="E1204" t="str">
        <f t="shared" si="185"/>
        <v/>
      </c>
    </row>
    <row r="1205" spans="3:13" x14ac:dyDescent="0.25">
      <c r="C1205" s="18" t="s">
        <v>264</v>
      </c>
      <c r="D1205" t="str">
        <f t="shared" ref="D1205:D1227" si="189">CONCATENATE("public static final int C_REMITT__COL__",E1205,"=    ",G1205,";")</f>
        <v>public static final int C_REMITT__COL__REMITT_ID=    490001;</v>
      </c>
      <c r="E1205" t="str">
        <f t="shared" si="185"/>
        <v>REMITT_ID</v>
      </c>
      <c r="F1205">
        <v>1</v>
      </c>
      <c r="G1205" t="str">
        <f t="shared" ref="G1205:G1227" si="190">CONCATENATE(H1205,REPT("0",4-LEN(F1205)),F1205)</f>
        <v>490001</v>
      </c>
      <c r="H1205">
        <v>49</v>
      </c>
      <c r="I1205" t="s">
        <v>1688</v>
      </c>
      <c r="J1205" t="s">
        <v>1689</v>
      </c>
      <c r="K1205" t="s">
        <v>477</v>
      </c>
      <c r="M1205" t="str">
        <f t="shared" ref="M1205:M1227" si="191">CONCATENATE("INSERT INTO s_tab_cols_m (table_col_id,table_id,col_name,col_desc,data_type) VALUES (",G1205&amp;","&amp;H1205&amp;",'"&amp;I1205&amp;"','"&amp;J1205&amp;"','"&amp;K1205&amp;"');")</f>
        <v>INSERT INTO s_tab_cols_m (table_col_id,table_id,col_name,col_desc,data_type) VALUES (490001,49,'remitt_id','REMITT_ID','N');</v>
      </c>
    </row>
    <row r="1206" spans="3:13" x14ac:dyDescent="0.25">
      <c r="D1206" t="str">
        <f t="shared" si="189"/>
        <v>public static final int C_REMITT__COL__CBR_ID=    490002;</v>
      </c>
      <c r="E1206" t="str">
        <f t="shared" si="185"/>
        <v>CBR_ID</v>
      </c>
      <c r="F1206">
        <v>2</v>
      </c>
      <c r="G1206" t="str">
        <f t="shared" si="190"/>
        <v>490002</v>
      </c>
      <c r="H1206">
        <v>49</v>
      </c>
      <c r="I1206" t="s">
        <v>475</v>
      </c>
      <c r="J1206" t="s">
        <v>476</v>
      </c>
      <c r="K1206" t="s">
        <v>477</v>
      </c>
      <c r="M1206" t="str">
        <f t="shared" si="191"/>
        <v>INSERT INTO s_tab_cols_m (table_col_id,table_id,col_name,col_desc,data_type) VALUES (490002,49,'cbr_id','CBR_ID','N');</v>
      </c>
    </row>
    <row r="1207" spans="3:13" x14ac:dyDescent="0.25">
      <c r="D1207" t="str">
        <f t="shared" si="189"/>
        <v>public static final int C_REMITT__COL__REMITT_NAME=    490003;</v>
      </c>
      <c r="E1207" t="str">
        <f t="shared" si="185"/>
        <v>REMITT_NAME</v>
      </c>
      <c r="F1207">
        <v>3</v>
      </c>
      <c r="G1207" t="str">
        <f t="shared" si="190"/>
        <v>490003</v>
      </c>
      <c r="H1207">
        <v>49</v>
      </c>
      <c r="I1207" t="s">
        <v>1690</v>
      </c>
      <c r="J1207" t="s">
        <v>1691</v>
      </c>
      <c r="K1207" t="s">
        <v>478</v>
      </c>
      <c r="M1207" t="str">
        <f t="shared" si="191"/>
        <v>INSERT INTO s_tab_cols_m (table_col_id,table_id,col_name,col_desc,data_type) VALUES (490003,49,'remitt_name','REMITT_NAME','C');</v>
      </c>
    </row>
    <row r="1208" spans="3:13" x14ac:dyDescent="0.25">
      <c r="D1208" t="str">
        <f t="shared" si="189"/>
        <v>public static final int C_REMITT__COL__REMITT_TYPE_ID=    490004;</v>
      </c>
      <c r="E1208" t="str">
        <f t="shared" si="185"/>
        <v>REMITT_TYPE_ID</v>
      </c>
      <c r="F1208">
        <v>4</v>
      </c>
      <c r="G1208" t="str">
        <f t="shared" si="190"/>
        <v>490004</v>
      </c>
      <c r="H1208">
        <v>49</v>
      </c>
      <c r="I1208" t="s">
        <v>1692</v>
      </c>
      <c r="J1208" t="s">
        <v>1693</v>
      </c>
      <c r="K1208" t="s">
        <v>477</v>
      </c>
      <c r="M1208" t="str">
        <f t="shared" si="191"/>
        <v>INSERT INTO s_tab_cols_m (table_col_id,table_id,col_name,col_desc,data_type) VALUES (490004,49,'remitt_type_id','REMITT_TYPE_ID','N');</v>
      </c>
    </row>
    <row r="1209" spans="3:13" x14ac:dyDescent="0.25">
      <c r="D1209" t="str">
        <f t="shared" si="189"/>
        <v>public static final int C_REMITT__COL__REMITT_ACCT_ID=    490005;</v>
      </c>
      <c r="E1209" t="str">
        <f t="shared" si="185"/>
        <v>REMITT_ACCT_ID</v>
      </c>
      <c r="F1209">
        <v>5</v>
      </c>
      <c r="G1209" t="str">
        <f t="shared" si="190"/>
        <v>490005</v>
      </c>
      <c r="H1209">
        <v>49</v>
      </c>
      <c r="I1209" t="s">
        <v>1694</v>
      </c>
      <c r="J1209" t="s">
        <v>1695</v>
      </c>
      <c r="K1209" t="s">
        <v>477</v>
      </c>
      <c r="M1209" t="str">
        <f t="shared" si="191"/>
        <v>INSERT INTO s_tab_cols_m (table_col_id,table_id,col_name,col_desc,data_type) VALUES (490005,49,'remitt_acct_id','REMITT_ACCT_ID','N');</v>
      </c>
    </row>
    <row r="1210" spans="3:13" x14ac:dyDescent="0.25">
      <c r="D1210" t="str">
        <f t="shared" si="189"/>
        <v>public static final int C_REMITT__COL__REMITT_STALE_ACCT_ID=    490006;</v>
      </c>
      <c r="E1210" t="str">
        <f t="shared" si="185"/>
        <v>REMITT_STALE_ACCT_ID</v>
      </c>
      <c r="F1210">
        <v>6</v>
      </c>
      <c r="G1210" t="str">
        <f t="shared" si="190"/>
        <v>490006</v>
      </c>
      <c r="H1210">
        <v>49</v>
      </c>
      <c r="I1210" t="s">
        <v>1696</v>
      </c>
      <c r="J1210" t="s">
        <v>1697</v>
      </c>
      <c r="K1210" t="s">
        <v>477</v>
      </c>
      <c r="M1210" t="str">
        <f t="shared" si="191"/>
        <v>INSERT INTO s_tab_cols_m (table_col_id,table_id,col_name,col_desc,data_type) VALUES (490006,49,'remitt_stale_acct_id','REMITT_STALE_ACCT_ID','N');</v>
      </c>
    </row>
    <row r="1211" spans="3:13" x14ac:dyDescent="0.25">
      <c r="D1211" t="str">
        <f t="shared" si="189"/>
        <v>public static final int C_REMITT__COL__REMITT_MODE_ID=    490007;</v>
      </c>
      <c r="E1211" t="str">
        <f t="shared" si="185"/>
        <v>REMITT_MODE_ID</v>
      </c>
      <c r="F1211">
        <v>7</v>
      </c>
      <c r="G1211" t="str">
        <f t="shared" si="190"/>
        <v>490007</v>
      </c>
      <c r="H1211">
        <v>49</v>
      </c>
      <c r="I1211" t="s">
        <v>1698</v>
      </c>
      <c r="J1211" t="s">
        <v>1699</v>
      </c>
      <c r="K1211" t="s">
        <v>477</v>
      </c>
      <c r="M1211" t="str">
        <f t="shared" si="191"/>
        <v>INSERT INTO s_tab_cols_m (table_col_id,table_id,col_name,col_desc,data_type) VALUES (490007,49,'remitt_mode_id','REMITT_MODE_ID','N');</v>
      </c>
    </row>
    <row r="1212" spans="3:13" x14ac:dyDescent="0.25">
      <c r="D1212" t="str">
        <f t="shared" si="189"/>
        <v>public static final int C_REMITT__COL__FROM_WINDOW_TIME=    490008;</v>
      </c>
      <c r="E1212" t="str">
        <f t="shared" si="185"/>
        <v>FROM_WINDOW_TIME</v>
      </c>
      <c r="F1212">
        <v>8</v>
      </c>
      <c r="G1212" t="str">
        <f t="shared" si="190"/>
        <v>490008</v>
      </c>
      <c r="H1212">
        <v>49</v>
      </c>
      <c r="I1212" t="s">
        <v>1678</v>
      </c>
      <c r="J1212" t="s">
        <v>1679</v>
      </c>
      <c r="K1212" t="s">
        <v>478</v>
      </c>
      <c r="M1212" t="str">
        <f t="shared" si="191"/>
        <v>INSERT INTO s_tab_cols_m (table_col_id,table_id,col_name,col_desc,data_type) VALUES (490008,49,'from_window_time','FROM_WINDOW_TIME','C');</v>
      </c>
    </row>
    <row r="1213" spans="3:13" x14ac:dyDescent="0.25">
      <c r="D1213" t="str">
        <f t="shared" si="189"/>
        <v>public static final int C_REMITT__COL__TO_WINDOW_TIME=    490009;</v>
      </c>
      <c r="E1213" t="str">
        <f t="shared" si="185"/>
        <v>TO_WINDOW_TIME</v>
      </c>
      <c r="F1213">
        <v>9</v>
      </c>
      <c r="G1213" t="str">
        <f t="shared" si="190"/>
        <v>490009</v>
      </c>
      <c r="H1213">
        <v>49</v>
      </c>
      <c r="I1213" t="s">
        <v>1680</v>
      </c>
      <c r="J1213" t="s">
        <v>1681</v>
      </c>
      <c r="K1213" t="s">
        <v>478</v>
      </c>
      <c r="M1213" t="str">
        <f t="shared" si="191"/>
        <v>INSERT INTO s_tab_cols_m (table_col_id,table_id,col_name,col_desc,data_type) VALUES (490009,49,'to_window_time','TO_WINDOW_TIME','C');</v>
      </c>
    </row>
    <row r="1214" spans="3:13" x14ac:dyDescent="0.25">
      <c r="D1214" t="str">
        <f t="shared" si="189"/>
        <v>public static final int C_REMITT__COL__CHARGE_ID=    490010;</v>
      </c>
      <c r="E1214" t="str">
        <f t="shared" ref="E1214:E1245" si="192">UPPER(I1214)</f>
        <v>CHARGE_ID</v>
      </c>
      <c r="F1214">
        <v>10</v>
      </c>
      <c r="G1214" t="str">
        <f t="shared" si="190"/>
        <v>490010</v>
      </c>
      <c r="H1214">
        <v>49</v>
      </c>
      <c r="I1214" t="s">
        <v>1556</v>
      </c>
      <c r="J1214" t="s">
        <v>1557</v>
      </c>
      <c r="K1214" t="s">
        <v>477</v>
      </c>
      <c r="M1214" t="str">
        <f t="shared" si="191"/>
        <v>INSERT INTO s_tab_cols_m (table_col_id,table_id,col_name,col_desc,data_type) VALUES (490010,49,'charge_id','CHARGE_ID','N');</v>
      </c>
    </row>
    <row r="1215" spans="3:13" x14ac:dyDescent="0.25">
      <c r="D1215" t="str">
        <f t="shared" si="189"/>
        <v>public static final int C_REMITT__COL__MIN_AMOUNT=    490011;</v>
      </c>
      <c r="E1215" t="str">
        <f t="shared" si="192"/>
        <v>MIN_AMOUNT</v>
      </c>
      <c r="F1215">
        <v>11</v>
      </c>
      <c r="G1215" t="str">
        <f t="shared" si="190"/>
        <v>490011</v>
      </c>
      <c r="H1215">
        <v>49</v>
      </c>
      <c r="I1215" t="s">
        <v>905</v>
      </c>
      <c r="J1215" t="s">
        <v>906</v>
      </c>
      <c r="K1215" t="s">
        <v>477</v>
      </c>
      <c r="M1215" t="str">
        <f t="shared" si="191"/>
        <v>INSERT INTO s_tab_cols_m (table_col_id,table_id,col_name,col_desc,data_type) VALUES (490011,49,'min_amount','MIN_AMOUNT','N');</v>
      </c>
    </row>
    <row r="1216" spans="3:13" x14ac:dyDescent="0.25">
      <c r="D1216" t="str">
        <f t="shared" si="189"/>
        <v>public static final int C_REMITT__COL__MAX_AMOUNT=    490012;</v>
      </c>
      <c r="E1216" t="str">
        <f t="shared" si="192"/>
        <v>MAX_AMOUNT</v>
      </c>
      <c r="F1216">
        <v>12</v>
      </c>
      <c r="G1216" t="str">
        <f t="shared" si="190"/>
        <v>490012</v>
      </c>
      <c r="H1216">
        <v>49</v>
      </c>
      <c r="I1216" t="s">
        <v>907</v>
      </c>
      <c r="J1216" t="s">
        <v>908</v>
      </c>
      <c r="K1216" t="s">
        <v>477</v>
      </c>
      <c r="M1216" t="str">
        <f t="shared" si="191"/>
        <v>INSERT INTO s_tab_cols_m (table_col_id,table_id,col_name,col_desc,data_type) VALUES (490012,49,'max_amount','MAX_AMOUNT','N');</v>
      </c>
    </row>
    <row r="1217" spans="3:13" x14ac:dyDescent="0.25">
      <c r="D1217" t="str">
        <f t="shared" si="189"/>
        <v>public static final int C_REMITT__COL__PRINT_STYLE_ID=    490013;</v>
      </c>
      <c r="E1217" t="str">
        <f t="shared" si="192"/>
        <v>PRINT_STYLE_ID</v>
      </c>
      <c r="F1217">
        <v>13</v>
      </c>
      <c r="G1217" t="str">
        <f t="shared" si="190"/>
        <v>490013</v>
      </c>
      <c r="H1217">
        <v>49</v>
      </c>
      <c r="I1217" t="s">
        <v>1700</v>
      </c>
      <c r="J1217" t="s">
        <v>1701</v>
      </c>
      <c r="K1217" t="s">
        <v>477</v>
      </c>
      <c r="M1217" t="str">
        <f t="shared" si="191"/>
        <v>INSERT INTO s_tab_cols_m (table_col_id,table_id,col_name,col_desc,data_type) VALUES (490013,49,'print_style_id','PRINT_STYLE_ID','N');</v>
      </c>
    </row>
    <row r="1218" spans="3:13" x14ac:dyDescent="0.25">
      <c r="D1218" t="str">
        <f t="shared" si="189"/>
        <v>public static final int C_REMITT__COL__IS_DUPLICATE_PRINT=    490014;</v>
      </c>
      <c r="E1218" t="str">
        <f t="shared" si="192"/>
        <v>IS_DUPLICATE_PRINT</v>
      </c>
      <c r="F1218">
        <v>14</v>
      </c>
      <c r="G1218" t="str">
        <f t="shared" si="190"/>
        <v>490014</v>
      </c>
      <c r="H1218">
        <v>49</v>
      </c>
      <c r="I1218" t="s">
        <v>1702</v>
      </c>
      <c r="J1218" t="s">
        <v>1703</v>
      </c>
      <c r="K1218" t="s">
        <v>477</v>
      </c>
      <c r="M1218" t="str">
        <f t="shared" si="191"/>
        <v>INSERT INTO s_tab_cols_m (table_col_id,table_id,col_name,col_desc,data_type) VALUES (490014,49,'is_duplicate_print','IS_DUPLICATE_PRINT','N');</v>
      </c>
    </row>
    <row r="1219" spans="3:13" x14ac:dyDescent="0.25">
      <c r="D1219" t="str">
        <f t="shared" si="189"/>
        <v>public static final int C_REMITT__COL__REMITT_STATUS=    490015;</v>
      </c>
      <c r="E1219" t="str">
        <f t="shared" si="192"/>
        <v>REMITT_STATUS</v>
      </c>
      <c r="F1219">
        <v>15</v>
      </c>
      <c r="G1219" t="str">
        <f t="shared" si="190"/>
        <v>490015</v>
      </c>
      <c r="H1219">
        <v>49</v>
      </c>
      <c r="I1219" t="s">
        <v>1704</v>
      </c>
      <c r="J1219" t="s">
        <v>1705</v>
      </c>
      <c r="K1219" t="s">
        <v>478</v>
      </c>
      <c r="M1219" t="str">
        <f t="shared" si="191"/>
        <v>INSERT INTO s_tab_cols_m (table_col_id,table_id,col_name,col_desc,data_type) VALUES (490015,49,'remitt_status','REMITT_STATUS','C');</v>
      </c>
    </row>
    <row r="1220" spans="3:13" x14ac:dyDescent="0.25">
      <c r="D1220" t="str">
        <f t="shared" si="189"/>
        <v>public static final int C_REMITT__COL__CR_BY=    490016;</v>
      </c>
      <c r="E1220" t="str">
        <f t="shared" si="192"/>
        <v>CR_BY</v>
      </c>
      <c r="F1220">
        <v>16</v>
      </c>
      <c r="G1220" t="str">
        <f t="shared" si="190"/>
        <v>490016</v>
      </c>
      <c r="H1220">
        <v>49</v>
      </c>
      <c r="I1220" t="s">
        <v>547</v>
      </c>
      <c r="J1220" t="s">
        <v>548</v>
      </c>
      <c r="K1220" t="s">
        <v>477</v>
      </c>
      <c r="M1220" t="str">
        <f t="shared" si="191"/>
        <v>INSERT INTO s_tab_cols_m (table_col_id,table_id,col_name,col_desc,data_type) VALUES (490016,49,'cr_by','CR_BY','N');</v>
      </c>
    </row>
    <row r="1221" spans="3:13" x14ac:dyDescent="0.25">
      <c r="D1221" t="str">
        <f t="shared" si="189"/>
        <v>public static final int C_REMITT__COL__CR_DT=    490017;</v>
      </c>
      <c r="E1221" t="str">
        <f t="shared" si="192"/>
        <v>CR_DT</v>
      </c>
      <c r="F1221">
        <v>17</v>
      </c>
      <c r="G1221" t="str">
        <f t="shared" si="190"/>
        <v>490017</v>
      </c>
      <c r="H1221">
        <v>49</v>
      </c>
      <c r="I1221" t="s">
        <v>549</v>
      </c>
      <c r="J1221" t="s">
        <v>550</v>
      </c>
      <c r="K1221" t="s">
        <v>489</v>
      </c>
      <c r="M1221" t="str">
        <f t="shared" si="191"/>
        <v>INSERT INTO s_tab_cols_m (table_col_id,table_id,col_name,col_desc,data_type) VALUES (490017,49,'cr_dt','CR_DT','T');</v>
      </c>
    </row>
    <row r="1222" spans="3:13" x14ac:dyDescent="0.25">
      <c r="D1222" t="str">
        <f t="shared" si="189"/>
        <v>public static final int C_REMITT__COL__UPD_BY=    490018;</v>
      </c>
      <c r="E1222" t="str">
        <f t="shared" si="192"/>
        <v>UPD_BY</v>
      </c>
      <c r="F1222">
        <v>18</v>
      </c>
      <c r="G1222" t="str">
        <f t="shared" si="190"/>
        <v>490018</v>
      </c>
      <c r="H1222">
        <v>49</v>
      </c>
      <c r="I1222" t="s">
        <v>551</v>
      </c>
      <c r="J1222" t="s">
        <v>552</v>
      </c>
      <c r="K1222" t="s">
        <v>477</v>
      </c>
      <c r="M1222" t="str">
        <f t="shared" si="191"/>
        <v>INSERT INTO s_tab_cols_m (table_col_id,table_id,col_name,col_desc,data_type) VALUES (490018,49,'upd_by','UPD_BY','N');</v>
      </c>
    </row>
    <row r="1223" spans="3:13" x14ac:dyDescent="0.25">
      <c r="D1223" t="str">
        <f t="shared" si="189"/>
        <v>public static final int C_REMITT__COL__UPD_DT=    490019;</v>
      </c>
      <c r="E1223" t="str">
        <f t="shared" si="192"/>
        <v>UPD_DT</v>
      </c>
      <c r="F1223">
        <v>19</v>
      </c>
      <c r="G1223" t="str">
        <f t="shared" si="190"/>
        <v>490019</v>
      </c>
      <c r="H1223">
        <v>49</v>
      </c>
      <c r="I1223" t="s">
        <v>553</v>
      </c>
      <c r="J1223" t="s">
        <v>554</v>
      </c>
      <c r="K1223" t="s">
        <v>489</v>
      </c>
      <c r="M1223" t="str">
        <f t="shared" si="191"/>
        <v>INSERT INTO s_tab_cols_m (table_col_id,table_id,col_name,col_desc,data_type) VALUES (490019,49,'upd_dt','UPD_DT','T');</v>
      </c>
    </row>
    <row r="1224" spans="3:13" x14ac:dyDescent="0.25">
      <c r="D1224" t="str">
        <f t="shared" si="189"/>
        <v>public static final int C_REMITT__COL__AUTH_BY=    490020;</v>
      </c>
      <c r="E1224" t="str">
        <f t="shared" si="192"/>
        <v>AUTH_BY</v>
      </c>
      <c r="F1224">
        <v>20</v>
      </c>
      <c r="G1224" t="str">
        <f t="shared" si="190"/>
        <v>490020</v>
      </c>
      <c r="H1224">
        <v>49</v>
      </c>
      <c r="I1224" t="s">
        <v>555</v>
      </c>
      <c r="J1224" t="s">
        <v>556</v>
      </c>
      <c r="K1224" t="s">
        <v>477</v>
      </c>
      <c r="M1224" t="str">
        <f t="shared" si="191"/>
        <v>INSERT INTO s_tab_cols_m (table_col_id,table_id,col_name,col_desc,data_type) VALUES (490020,49,'auth_by','AUTH_BY','N');</v>
      </c>
    </row>
    <row r="1225" spans="3:13" x14ac:dyDescent="0.25">
      <c r="D1225" t="str">
        <f t="shared" si="189"/>
        <v>public static final int C_REMITT__COL__AUTH_DT=    490021;</v>
      </c>
      <c r="E1225" t="str">
        <f t="shared" si="192"/>
        <v>AUTH_DT</v>
      </c>
      <c r="F1225">
        <v>21</v>
      </c>
      <c r="G1225" t="str">
        <f t="shared" si="190"/>
        <v>490021</v>
      </c>
      <c r="H1225">
        <v>49</v>
      </c>
      <c r="I1225" t="s">
        <v>557</v>
      </c>
      <c r="J1225" t="s">
        <v>558</v>
      </c>
      <c r="K1225" t="s">
        <v>489</v>
      </c>
      <c r="M1225" t="str">
        <f t="shared" si="191"/>
        <v>INSERT INTO s_tab_cols_m (table_col_id,table_id,col_name,col_desc,data_type) VALUES (490021,49,'auth_dt','AUTH_DT','T');</v>
      </c>
    </row>
    <row r="1226" spans="3:13" x14ac:dyDescent="0.25">
      <c r="D1226" t="str">
        <f t="shared" si="189"/>
        <v>public static final int C_REMITT__COL__CN_ID=    490022;</v>
      </c>
      <c r="E1226" t="str">
        <f t="shared" si="192"/>
        <v>CN_ID</v>
      </c>
      <c r="F1226">
        <v>22</v>
      </c>
      <c r="G1226" t="str">
        <f t="shared" si="190"/>
        <v>490022</v>
      </c>
      <c r="H1226">
        <v>49</v>
      </c>
      <c r="I1226" t="s">
        <v>559</v>
      </c>
      <c r="J1226" t="s">
        <v>560</v>
      </c>
      <c r="K1226" t="s">
        <v>477</v>
      </c>
      <c r="M1226" t="str">
        <f t="shared" si="191"/>
        <v>INSERT INTO s_tab_cols_m (table_col_id,table_id,col_name,col_desc,data_type) VALUES (490022,49,'cn_id','CN_ID','N');</v>
      </c>
    </row>
    <row r="1227" spans="3:13" x14ac:dyDescent="0.25">
      <c r="D1227" t="str">
        <f t="shared" si="189"/>
        <v>public static final int C_REMITT__COL__MICR_CODE=    490023;</v>
      </c>
      <c r="E1227" t="str">
        <f t="shared" si="192"/>
        <v>MICR_CODE</v>
      </c>
      <c r="F1227">
        <v>23</v>
      </c>
      <c r="G1227" t="str">
        <f t="shared" si="190"/>
        <v>490023</v>
      </c>
      <c r="H1227">
        <v>49</v>
      </c>
      <c r="I1227" t="s">
        <v>508</v>
      </c>
      <c r="J1227" t="s">
        <v>509</v>
      </c>
      <c r="K1227" t="s">
        <v>478</v>
      </c>
      <c r="M1227" t="str">
        <f t="shared" si="191"/>
        <v>INSERT INTO s_tab_cols_m (table_col_id,table_id,col_name,col_desc,data_type) VALUES (490023,49,'micr_code','MICR_CODE','C');</v>
      </c>
    </row>
    <row r="1228" spans="3:13" x14ac:dyDescent="0.25">
      <c r="E1228" t="str">
        <f t="shared" si="192"/>
        <v/>
      </c>
    </row>
    <row r="1229" spans="3:13" x14ac:dyDescent="0.25">
      <c r="E1229" t="str">
        <f t="shared" si="192"/>
        <v/>
      </c>
    </row>
    <row r="1230" spans="3:13" x14ac:dyDescent="0.25">
      <c r="E1230" t="str">
        <f t="shared" si="192"/>
        <v/>
      </c>
    </row>
    <row r="1231" spans="3:13" x14ac:dyDescent="0.25">
      <c r="C1231" s="18" t="s">
        <v>267</v>
      </c>
      <c r="D1231" t="str">
        <f t="shared" ref="D1231:D1261" si="193">CONCATENATE("public static final int C_ACCOUNT_DEPOSIT__COL__",E1231,"=    ",G1231,";")</f>
        <v>public static final int C_ACCOUNT_DEPOSIT__COL__ACCT_ID=    500001;</v>
      </c>
      <c r="E1231" t="str">
        <f t="shared" si="192"/>
        <v>ACCT_ID</v>
      </c>
      <c r="F1231">
        <v>1</v>
      </c>
      <c r="G1231" t="str">
        <f t="shared" ref="G1231:G1261" si="194">CONCATENATE(H1231,REPT("0",4-LEN(F1231)),F1231)</f>
        <v>500001</v>
      </c>
      <c r="H1231">
        <v>50</v>
      </c>
      <c r="I1231" t="s">
        <v>781</v>
      </c>
      <c r="J1231" t="s">
        <v>782</v>
      </c>
      <c r="K1231" t="s">
        <v>477</v>
      </c>
      <c r="M1231" t="str">
        <f t="shared" ref="M1231:M1261" si="195">CONCATENATE("INSERT INTO s_tab_cols_m (table_col_id,table_id,col_name,col_desc,data_type) VALUES (",G1231&amp;","&amp;H1231&amp;",'"&amp;I1231&amp;"','"&amp;J1231&amp;"','"&amp;K1231&amp;"');")</f>
        <v>INSERT INTO s_tab_cols_m (table_col_id,table_id,col_name,col_desc,data_type) VALUES (500001,50,'acct_id','ACCT_ID','N');</v>
      </c>
    </row>
    <row r="1232" spans="3:13" x14ac:dyDescent="0.25">
      <c r="D1232" t="str">
        <f t="shared" si="193"/>
        <v>public static final int C_ACCOUNT_DEPOSIT__COL__DEPOSIT_RECEIPT_NO=    500002;</v>
      </c>
      <c r="E1232" t="str">
        <f t="shared" si="192"/>
        <v>DEPOSIT_RECEIPT_NO</v>
      </c>
      <c r="F1232">
        <v>2</v>
      </c>
      <c r="G1232" t="str">
        <f t="shared" si="194"/>
        <v>500002</v>
      </c>
      <c r="H1232">
        <v>50</v>
      </c>
      <c r="I1232" t="s">
        <v>1706</v>
      </c>
      <c r="J1232" t="s">
        <v>1707</v>
      </c>
      <c r="K1232" t="s">
        <v>478</v>
      </c>
      <c r="M1232" t="str">
        <f t="shared" si="195"/>
        <v>INSERT INTO s_tab_cols_m (table_col_id,table_id,col_name,col_desc,data_type) VALUES (500002,50,'deposit_receipt_no','DEPOSIT_RECEIPT_NO','C');</v>
      </c>
    </row>
    <row r="1233" spans="4:13" x14ac:dyDescent="0.25">
      <c r="D1233" t="str">
        <f t="shared" si="193"/>
        <v>public static final int C_ACCOUNT_DEPOSIT__COL__DEPOSIT_DATE=    500003;</v>
      </c>
      <c r="E1233" t="str">
        <f t="shared" si="192"/>
        <v>DEPOSIT_DATE</v>
      </c>
      <c r="F1233">
        <v>3</v>
      </c>
      <c r="G1233" t="str">
        <f t="shared" si="194"/>
        <v>500003</v>
      </c>
      <c r="H1233">
        <v>50</v>
      </c>
      <c r="I1233" t="s">
        <v>1708</v>
      </c>
      <c r="J1233" t="s">
        <v>1709</v>
      </c>
      <c r="K1233" t="s">
        <v>482</v>
      </c>
      <c r="M1233" t="str">
        <f t="shared" si="195"/>
        <v>INSERT INTO s_tab_cols_m (table_col_id,table_id,col_name,col_desc,data_type) VALUES (500003,50,'deposit_date','DEPOSIT_DATE','D');</v>
      </c>
    </row>
    <row r="1234" spans="4:13" x14ac:dyDescent="0.25">
      <c r="D1234" t="str">
        <f t="shared" si="193"/>
        <v>public static final int C_ACCOUNT_DEPOSIT__COL__AS_ON_DATE=    500004;</v>
      </c>
      <c r="E1234" t="str">
        <f t="shared" si="192"/>
        <v>AS_ON_DATE</v>
      </c>
      <c r="F1234">
        <v>4</v>
      </c>
      <c r="G1234" t="str">
        <f t="shared" si="194"/>
        <v>500004</v>
      </c>
      <c r="H1234">
        <v>50</v>
      </c>
      <c r="I1234" t="s">
        <v>1710</v>
      </c>
      <c r="J1234" t="s">
        <v>1711</v>
      </c>
      <c r="K1234" t="s">
        <v>482</v>
      </c>
      <c r="M1234" t="str">
        <f t="shared" si="195"/>
        <v>INSERT INTO s_tab_cols_m (table_col_id,table_id,col_name,col_desc,data_type) VALUES (500004,50,'as_on_date','AS_ON_DATE','D');</v>
      </c>
    </row>
    <row r="1235" spans="4:13" x14ac:dyDescent="0.25">
      <c r="D1235" t="str">
        <f t="shared" si="193"/>
        <v>public static final int C_ACCOUNT_DEPOSIT__COL__PRINCIPAL_AMOUNT=    500005;</v>
      </c>
      <c r="E1235" t="str">
        <f t="shared" si="192"/>
        <v>PRINCIPAL_AMOUNT</v>
      </c>
      <c r="F1235">
        <v>5</v>
      </c>
      <c r="G1235" t="str">
        <f t="shared" si="194"/>
        <v>500005</v>
      </c>
      <c r="H1235">
        <v>50</v>
      </c>
      <c r="I1235" t="s">
        <v>1484</v>
      </c>
      <c r="J1235" t="s">
        <v>1485</v>
      </c>
      <c r="K1235" t="s">
        <v>477</v>
      </c>
      <c r="M1235" t="str">
        <f t="shared" si="195"/>
        <v>INSERT INTO s_tab_cols_m (table_col_id,table_id,col_name,col_desc,data_type) VALUES (500005,50,'principal_amount','PRINCIPAL_AMOUNT','N');</v>
      </c>
    </row>
    <row r="1236" spans="4:13" x14ac:dyDescent="0.25">
      <c r="D1236" t="str">
        <f t="shared" si="193"/>
        <v>public static final int C_ACCOUNT_DEPOSIT__COL__PERIOD_MONTHS=    500006;</v>
      </c>
      <c r="E1236" t="str">
        <f t="shared" si="192"/>
        <v>PERIOD_MONTHS</v>
      </c>
      <c r="F1236">
        <v>6</v>
      </c>
      <c r="G1236" t="str">
        <f t="shared" si="194"/>
        <v>500006</v>
      </c>
      <c r="H1236">
        <v>50</v>
      </c>
      <c r="I1236" t="s">
        <v>1594</v>
      </c>
      <c r="J1236" t="s">
        <v>1595</v>
      </c>
      <c r="K1236" t="s">
        <v>477</v>
      </c>
      <c r="M1236" t="str">
        <f t="shared" si="195"/>
        <v>INSERT INTO s_tab_cols_m (table_col_id,table_id,col_name,col_desc,data_type) VALUES (500006,50,'period_months','PERIOD_MONTHS','N');</v>
      </c>
    </row>
    <row r="1237" spans="4:13" x14ac:dyDescent="0.25">
      <c r="D1237" t="str">
        <f t="shared" si="193"/>
        <v>public static final int C_ACCOUNT_DEPOSIT__COL__PERIOD_DAYS=    500007;</v>
      </c>
      <c r="E1237" t="str">
        <f t="shared" si="192"/>
        <v>PERIOD_DAYS</v>
      </c>
      <c r="F1237">
        <v>7</v>
      </c>
      <c r="G1237" t="str">
        <f t="shared" si="194"/>
        <v>500007</v>
      </c>
      <c r="H1237">
        <v>50</v>
      </c>
      <c r="I1237" t="s">
        <v>1596</v>
      </c>
      <c r="J1237" t="s">
        <v>1597</v>
      </c>
      <c r="K1237" t="s">
        <v>477</v>
      </c>
      <c r="M1237" t="str">
        <f t="shared" si="195"/>
        <v>INSERT INTO s_tab_cols_m (table_col_id,table_id,col_name,col_desc,data_type) VALUES (500007,50,'period_days','PERIOD_DAYS','N');</v>
      </c>
    </row>
    <row r="1238" spans="4:13" x14ac:dyDescent="0.25">
      <c r="D1238" t="str">
        <f t="shared" si="193"/>
        <v>public static final int C_ACCOUNT_DEPOSIT__COL__INTEREST_RATE=    500008;</v>
      </c>
      <c r="E1238" t="str">
        <f t="shared" si="192"/>
        <v>INTEREST_RATE</v>
      </c>
      <c r="F1238">
        <v>8</v>
      </c>
      <c r="G1238" t="str">
        <f t="shared" si="194"/>
        <v>500008</v>
      </c>
      <c r="H1238">
        <v>50</v>
      </c>
      <c r="I1238" t="s">
        <v>1712</v>
      </c>
      <c r="J1238" t="s">
        <v>1713</v>
      </c>
      <c r="K1238" t="s">
        <v>477</v>
      </c>
      <c r="M1238" t="str">
        <f t="shared" si="195"/>
        <v>INSERT INTO s_tab_cols_m (table_col_id,table_id,col_name,col_desc,data_type) VALUES (500008,50,'interest_rate','INTEREST_RATE','N');</v>
      </c>
    </row>
    <row r="1239" spans="4:13" x14ac:dyDescent="0.25">
      <c r="D1239" t="str">
        <f t="shared" si="193"/>
        <v>public static final int C_ACCOUNT_DEPOSIT__COL__MATURITY_DATE=    500009;</v>
      </c>
      <c r="E1239" t="str">
        <f t="shared" si="192"/>
        <v>MATURITY_DATE</v>
      </c>
      <c r="F1239">
        <v>9</v>
      </c>
      <c r="G1239" t="str">
        <f t="shared" si="194"/>
        <v>500009</v>
      </c>
      <c r="H1239">
        <v>50</v>
      </c>
      <c r="I1239" t="s">
        <v>1397</v>
      </c>
      <c r="J1239" t="s">
        <v>1398</v>
      </c>
      <c r="K1239" t="s">
        <v>482</v>
      </c>
      <c r="M1239" t="str">
        <f t="shared" si="195"/>
        <v>INSERT INTO s_tab_cols_m (table_col_id,table_id,col_name,col_desc,data_type) VALUES (500009,50,'maturity_date','MATURITY_DATE','D');</v>
      </c>
    </row>
    <row r="1240" spans="4:13" x14ac:dyDescent="0.25">
      <c r="D1240" t="str">
        <f t="shared" si="193"/>
        <v>public static final int C_ACCOUNT_DEPOSIT__COL__MATURITY_AMOUNT=    500010;</v>
      </c>
      <c r="E1240" t="str">
        <f t="shared" si="192"/>
        <v>MATURITY_AMOUNT</v>
      </c>
      <c r="F1240">
        <v>10</v>
      </c>
      <c r="G1240" t="str">
        <f t="shared" si="194"/>
        <v>500010</v>
      </c>
      <c r="H1240">
        <v>50</v>
      </c>
      <c r="I1240" t="s">
        <v>1714</v>
      </c>
      <c r="J1240" t="s">
        <v>1715</v>
      </c>
      <c r="K1240" t="s">
        <v>477</v>
      </c>
      <c r="M1240" t="str">
        <f t="shared" si="195"/>
        <v>INSERT INTO s_tab_cols_m (table_col_id,table_id,col_name,col_desc,data_type) VALUES (500010,50,'maturity_amount','MATURITY_AMOUNT','N');</v>
      </c>
    </row>
    <row r="1241" spans="4:13" x14ac:dyDescent="0.25">
      <c r="D1241" t="str">
        <f t="shared" si="193"/>
        <v>public static final int C_ACCOUNT_DEPOSIT__COL__INSTALLMENTS_FREQUENCY=    500011;</v>
      </c>
      <c r="E1241" t="str">
        <f t="shared" si="192"/>
        <v>INSTALLMENTS_FREQUENCY</v>
      </c>
      <c r="F1241">
        <v>11</v>
      </c>
      <c r="G1241" t="str">
        <f t="shared" si="194"/>
        <v>500011</v>
      </c>
      <c r="H1241">
        <v>50</v>
      </c>
      <c r="I1241" t="s">
        <v>1716</v>
      </c>
      <c r="J1241" t="s">
        <v>1717</v>
      </c>
      <c r="K1241" t="s">
        <v>477</v>
      </c>
      <c r="M1241" t="str">
        <f t="shared" si="195"/>
        <v>INSERT INTO s_tab_cols_m (table_col_id,table_id,col_name,col_desc,data_type) VALUES (500011,50,'installments_frequency','INSTALLMENTS_FREQUENCY','N');</v>
      </c>
    </row>
    <row r="1242" spans="4:13" x14ac:dyDescent="0.25">
      <c r="D1242" t="str">
        <f t="shared" si="193"/>
        <v>public static final int C_ACCOUNT_DEPOSIT__COL__NO_OF_INSTALLMENTS=    500012;</v>
      </c>
      <c r="E1242" t="str">
        <f t="shared" si="192"/>
        <v>NO_OF_INSTALLMENTS</v>
      </c>
      <c r="F1242">
        <v>12</v>
      </c>
      <c r="G1242" t="str">
        <f t="shared" si="194"/>
        <v>500012</v>
      </c>
      <c r="H1242">
        <v>50</v>
      </c>
      <c r="I1242" t="s">
        <v>1157</v>
      </c>
      <c r="J1242" t="s">
        <v>1158</v>
      </c>
      <c r="K1242" t="s">
        <v>477</v>
      </c>
      <c r="M1242" t="str">
        <f t="shared" si="195"/>
        <v>INSERT INTO s_tab_cols_m (table_col_id,table_id,col_name,col_desc,data_type) VALUES (500012,50,'no_of_installments','NO_OF_INSTALLMENTS','N');</v>
      </c>
    </row>
    <row r="1243" spans="4:13" x14ac:dyDescent="0.25">
      <c r="D1243" t="str">
        <f t="shared" si="193"/>
        <v>public static final int C_ACCOUNT_DEPOSIT__COL__INSTALLMENT_AMOUNT=    500013;</v>
      </c>
      <c r="E1243" t="str">
        <f t="shared" si="192"/>
        <v>INSTALLMENT_AMOUNT</v>
      </c>
      <c r="F1243">
        <v>13</v>
      </c>
      <c r="G1243" t="str">
        <f t="shared" si="194"/>
        <v>500013</v>
      </c>
      <c r="H1243">
        <v>50</v>
      </c>
      <c r="I1243" t="s">
        <v>1267</v>
      </c>
      <c r="J1243" t="s">
        <v>1268</v>
      </c>
      <c r="K1243" t="s">
        <v>477</v>
      </c>
      <c r="M1243" t="str">
        <f t="shared" si="195"/>
        <v>INSERT INTO s_tab_cols_m (table_col_id,table_id,col_name,col_desc,data_type) VALUES (500013,50,'installment_amount','INSTALLMENT_AMOUNT','N');</v>
      </c>
    </row>
    <row r="1244" spans="4:13" x14ac:dyDescent="0.25">
      <c r="D1244" t="str">
        <f t="shared" si="193"/>
        <v>public static final int C_ACCOUNT_DEPOSIT__COL__TOTAL_INTEREST=    500014;</v>
      </c>
      <c r="E1244" t="str">
        <f t="shared" si="192"/>
        <v>TOTAL_INTEREST</v>
      </c>
      <c r="F1244">
        <v>14</v>
      </c>
      <c r="G1244" t="str">
        <f t="shared" si="194"/>
        <v>500014</v>
      </c>
      <c r="H1244">
        <v>50</v>
      </c>
      <c r="I1244" t="s">
        <v>1718</v>
      </c>
      <c r="J1244" t="s">
        <v>1719</v>
      </c>
      <c r="K1244" t="s">
        <v>477</v>
      </c>
      <c r="M1244" t="str">
        <f t="shared" si="195"/>
        <v>INSERT INTO s_tab_cols_m (table_col_id,table_id,col_name,col_desc,data_type) VALUES (500014,50,'total_interest','TOTAL_INTEREST','N');</v>
      </c>
    </row>
    <row r="1245" spans="4:13" x14ac:dyDescent="0.25">
      <c r="D1245" t="str">
        <f t="shared" si="193"/>
        <v>public static final int C_ACCOUNT_DEPOSIT__COL__PERIODIC_INTEREST=    500015;</v>
      </c>
      <c r="E1245" t="str">
        <f t="shared" si="192"/>
        <v>PERIODIC_INTEREST</v>
      </c>
      <c r="F1245">
        <v>15</v>
      </c>
      <c r="G1245" t="str">
        <f t="shared" si="194"/>
        <v>500015</v>
      </c>
      <c r="H1245">
        <v>50</v>
      </c>
      <c r="I1245" t="s">
        <v>1720</v>
      </c>
      <c r="J1245" t="s">
        <v>1721</v>
      </c>
      <c r="K1245" t="s">
        <v>477</v>
      </c>
      <c r="M1245" t="str">
        <f t="shared" si="195"/>
        <v>INSERT INTO s_tab_cols_m (table_col_id,table_id,col_name,col_desc,data_type) VALUES (500015,50,'periodic_interest','PERIODIC_INTEREST','N');</v>
      </c>
    </row>
    <row r="1246" spans="4:13" x14ac:dyDescent="0.25">
      <c r="D1246" t="str">
        <f t="shared" si="193"/>
        <v>public static final int C_ACCOUNT_DEPOSIT__COL__PAYMENT_MODE=    500016;</v>
      </c>
      <c r="E1246" t="str">
        <f t="shared" ref="E1246:E1277" si="196">UPPER(I1246)</f>
        <v>PAYMENT_MODE</v>
      </c>
      <c r="F1246">
        <v>16</v>
      </c>
      <c r="G1246" t="str">
        <f t="shared" si="194"/>
        <v>500016</v>
      </c>
      <c r="H1246">
        <v>50</v>
      </c>
      <c r="I1246" t="s">
        <v>1722</v>
      </c>
      <c r="J1246" t="s">
        <v>1723</v>
      </c>
      <c r="K1246" t="s">
        <v>478</v>
      </c>
      <c r="M1246" t="str">
        <f t="shared" si="195"/>
        <v>INSERT INTO s_tab_cols_m (table_col_id,table_id,col_name,col_desc,data_type) VALUES (500016,50,'payment_mode','PAYMENT_MODE','C');</v>
      </c>
    </row>
    <row r="1247" spans="4:13" x14ac:dyDescent="0.25">
      <c r="D1247" t="str">
        <f t="shared" si="193"/>
        <v>public static final int C_ACCOUNT_DEPOSIT__COL__PAYMENT_REF_ID=    500017;</v>
      </c>
      <c r="E1247" t="str">
        <f t="shared" si="196"/>
        <v>PAYMENT_REF_ID</v>
      </c>
      <c r="F1247">
        <v>17</v>
      </c>
      <c r="G1247" t="str">
        <f t="shared" si="194"/>
        <v>500017</v>
      </c>
      <c r="H1247">
        <v>50</v>
      </c>
      <c r="I1247" t="s">
        <v>1724</v>
      </c>
      <c r="J1247" t="s">
        <v>1725</v>
      </c>
      <c r="K1247" t="s">
        <v>477</v>
      </c>
      <c r="M1247" t="str">
        <f t="shared" si="195"/>
        <v>INSERT INTO s_tab_cols_m (table_col_id,table_id,col_name,col_desc,data_type) VALUES (500017,50,'payment_ref_id','PAYMENT_REF_ID','N');</v>
      </c>
    </row>
    <row r="1248" spans="4:13" x14ac:dyDescent="0.25">
      <c r="D1248" t="str">
        <f t="shared" si="193"/>
        <v>public static final int C_ACCOUNT_DEPOSIT__COL__PRINT_STATUS=    500018;</v>
      </c>
      <c r="E1248" t="str">
        <f t="shared" si="196"/>
        <v>PRINT_STATUS</v>
      </c>
      <c r="F1248">
        <v>18</v>
      </c>
      <c r="G1248" t="str">
        <f t="shared" si="194"/>
        <v>500018</v>
      </c>
      <c r="H1248">
        <v>50</v>
      </c>
      <c r="I1248" t="s">
        <v>1726</v>
      </c>
      <c r="J1248" t="s">
        <v>1727</v>
      </c>
      <c r="K1248" t="s">
        <v>478</v>
      </c>
      <c r="M1248" t="str">
        <f t="shared" si="195"/>
        <v>INSERT INTO s_tab_cols_m (table_col_id,table_id,col_name,col_desc,data_type) VALUES (500018,50,'print_status','PRINT_STATUS','C');</v>
      </c>
    </row>
    <row r="1249" spans="3:13" x14ac:dyDescent="0.25">
      <c r="D1249" t="str">
        <f t="shared" si="193"/>
        <v>public static final int C_ACCOUNT_DEPOSIT__COL__OPENING_DATE=    500019;</v>
      </c>
      <c r="E1249" t="str">
        <f t="shared" si="196"/>
        <v>OPENING_DATE</v>
      </c>
      <c r="F1249">
        <v>19</v>
      </c>
      <c r="G1249" t="str">
        <f t="shared" si="194"/>
        <v>500019</v>
      </c>
      <c r="H1249">
        <v>50</v>
      </c>
      <c r="I1249" t="s">
        <v>561</v>
      </c>
      <c r="J1249" t="s">
        <v>562</v>
      </c>
      <c r="K1249" t="s">
        <v>482</v>
      </c>
      <c r="M1249" t="str">
        <f t="shared" si="195"/>
        <v>INSERT INTO s_tab_cols_m (table_col_id,table_id,col_name,col_desc,data_type) VALUES (500019,50,'opening_date','OPENING_DATE','D');</v>
      </c>
    </row>
    <row r="1250" spans="3:13" x14ac:dyDescent="0.25">
      <c r="D1250" t="str">
        <f t="shared" si="193"/>
        <v>public static final int C_ACCOUNT_DEPOSIT__COL__CLOSING_DATE=    500020;</v>
      </c>
      <c r="E1250" t="str">
        <f t="shared" si="196"/>
        <v>CLOSING_DATE</v>
      </c>
      <c r="F1250">
        <v>20</v>
      </c>
      <c r="G1250" t="str">
        <f t="shared" si="194"/>
        <v>500020</v>
      </c>
      <c r="H1250">
        <v>50</v>
      </c>
      <c r="I1250" t="s">
        <v>587</v>
      </c>
      <c r="J1250" t="s">
        <v>588</v>
      </c>
      <c r="K1250" t="s">
        <v>482</v>
      </c>
      <c r="M1250" t="str">
        <f t="shared" si="195"/>
        <v>INSERT INTO s_tab_cols_m (table_col_id,table_id,col_name,col_desc,data_type) VALUES (500020,50,'closing_date','CLOSING_DATE','D');</v>
      </c>
    </row>
    <row r="1251" spans="3:13" x14ac:dyDescent="0.25">
      <c r="D1251" t="str">
        <f t="shared" si="193"/>
        <v>public static final int C_ACCOUNT_DEPOSIT__COL__DEPOSIT_STATUS=    500021;</v>
      </c>
      <c r="E1251" t="str">
        <f t="shared" si="196"/>
        <v>DEPOSIT_STATUS</v>
      </c>
      <c r="F1251">
        <v>21</v>
      </c>
      <c r="G1251" t="str">
        <f t="shared" si="194"/>
        <v>500021</v>
      </c>
      <c r="H1251">
        <v>50</v>
      </c>
      <c r="I1251" t="s">
        <v>1728</v>
      </c>
      <c r="J1251" t="s">
        <v>1729</v>
      </c>
      <c r="K1251" t="s">
        <v>478</v>
      </c>
      <c r="M1251" t="str">
        <f t="shared" si="195"/>
        <v>INSERT INTO s_tab_cols_m (table_col_id,table_id,col_name,col_desc,data_type) VALUES (500021,50,'deposit_status','DEPOSIT_STATUS','C');</v>
      </c>
    </row>
    <row r="1252" spans="3:13" x14ac:dyDescent="0.25">
      <c r="D1252" t="str">
        <f t="shared" si="193"/>
        <v>public static final int C_ACCOUNT_DEPOSIT__COL__PER_DAY_DEPOSIT_AMOUNT=    500022;</v>
      </c>
      <c r="E1252" t="str">
        <f t="shared" si="196"/>
        <v>PER_DAY_DEPOSIT_AMOUNT</v>
      </c>
      <c r="F1252">
        <v>22</v>
      </c>
      <c r="G1252" t="str">
        <f t="shared" si="194"/>
        <v>500022</v>
      </c>
      <c r="H1252">
        <v>50</v>
      </c>
      <c r="I1252" t="s">
        <v>1730</v>
      </c>
      <c r="J1252" t="s">
        <v>1731</v>
      </c>
      <c r="K1252" t="s">
        <v>477</v>
      </c>
      <c r="M1252" t="str">
        <f t="shared" si="195"/>
        <v>INSERT INTO s_tab_cols_m (table_col_id,table_id,col_name,col_desc,data_type) VALUES (500022,50,'per_day_deposit_amount','PER_DAY_DEPOSIT_AMOUNT','N');</v>
      </c>
    </row>
    <row r="1253" spans="3:13" x14ac:dyDescent="0.25">
      <c r="D1253" t="str">
        <f t="shared" si="193"/>
        <v>public static final int C_ACCOUNT_DEPOSIT__COL__MAX_PER_DAY_DEPOSIT_AMOUNT=    500023;</v>
      </c>
      <c r="E1253" t="str">
        <f t="shared" si="196"/>
        <v>MAX_PER_DAY_DEPOSIT_AMOUNT</v>
      </c>
      <c r="F1253">
        <v>23</v>
      </c>
      <c r="G1253" t="str">
        <f t="shared" si="194"/>
        <v>500023</v>
      </c>
      <c r="H1253">
        <v>50</v>
      </c>
      <c r="I1253" t="s">
        <v>1732</v>
      </c>
      <c r="J1253" t="s">
        <v>1733</v>
      </c>
      <c r="K1253" t="s">
        <v>477</v>
      </c>
      <c r="M1253" t="str">
        <f t="shared" si="195"/>
        <v>INSERT INTO s_tab_cols_m (table_col_id,table_id,col_name,col_desc,data_type) VALUES (500023,50,'max_per_day_deposit_amount','MAX_PER_DAY_DEPOSIT_AMOUNT','N');</v>
      </c>
    </row>
    <row r="1254" spans="3:13" x14ac:dyDescent="0.25">
      <c r="D1254" t="str">
        <f t="shared" si="193"/>
        <v>public static final int C_ACCOUNT_DEPOSIT__COL__AGENT_ID=    500024;</v>
      </c>
      <c r="E1254" t="str">
        <f t="shared" si="196"/>
        <v>AGENT_ID</v>
      </c>
      <c r="F1254">
        <v>24</v>
      </c>
      <c r="G1254" t="str">
        <f t="shared" si="194"/>
        <v>500024</v>
      </c>
      <c r="H1254">
        <v>50</v>
      </c>
      <c r="I1254" t="s">
        <v>1734</v>
      </c>
      <c r="J1254" t="s">
        <v>1735</v>
      </c>
      <c r="K1254" t="s">
        <v>477</v>
      </c>
      <c r="M1254" t="str">
        <f t="shared" si="195"/>
        <v>INSERT INTO s_tab_cols_m (table_col_id,table_id,col_name,col_desc,data_type) VALUES (500024,50,'agent_id','AGENT_ID','N');</v>
      </c>
    </row>
    <row r="1255" spans="3:13" x14ac:dyDescent="0.25">
      <c r="D1255" t="str">
        <f t="shared" si="193"/>
        <v>public static final int C_ACCOUNT_DEPOSIT__COL__CR_BY=    500025;</v>
      </c>
      <c r="E1255" t="str">
        <f t="shared" si="196"/>
        <v>CR_BY</v>
      </c>
      <c r="F1255">
        <v>25</v>
      </c>
      <c r="G1255" t="str">
        <f t="shared" si="194"/>
        <v>500025</v>
      </c>
      <c r="H1255">
        <v>50</v>
      </c>
      <c r="I1255" t="s">
        <v>547</v>
      </c>
      <c r="J1255" t="s">
        <v>548</v>
      </c>
      <c r="K1255" t="s">
        <v>477</v>
      </c>
      <c r="M1255" t="str">
        <f t="shared" si="195"/>
        <v>INSERT INTO s_tab_cols_m (table_col_id,table_id,col_name,col_desc,data_type) VALUES (500025,50,'cr_by','CR_BY','N');</v>
      </c>
    </row>
    <row r="1256" spans="3:13" x14ac:dyDescent="0.25">
      <c r="D1256" t="str">
        <f t="shared" si="193"/>
        <v>public static final int C_ACCOUNT_DEPOSIT__COL__CR_DT=    500026;</v>
      </c>
      <c r="E1256" t="str">
        <f t="shared" si="196"/>
        <v>CR_DT</v>
      </c>
      <c r="F1256">
        <v>26</v>
      </c>
      <c r="G1256" t="str">
        <f t="shared" si="194"/>
        <v>500026</v>
      </c>
      <c r="H1256">
        <v>50</v>
      </c>
      <c r="I1256" t="s">
        <v>549</v>
      </c>
      <c r="J1256" t="s">
        <v>550</v>
      </c>
      <c r="K1256" t="s">
        <v>489</v>
      </c>
      <c r="M1256" t="str">
        <f t="shared" si="195"/>
        <v>INSERT INTO s_tab_cols_m (table_col_id,table_id,col_name,col_desc,data_type) VALUES (500026,50,'cr_dt','CR_DT','T');</v>
      </c>
    </row>
    <row r="1257" spans="3:13" x14ac:dyDescent="0.25">
      <c r="D1257" t="str">
        <f t="shared" si="193"/>
        <v>public static final int C_ACCOUNT_DEPOSIT__COL__UPD_BY=    500027;</v>
      </c>
      <c r="E1257" t="str">
        <f t="shared" si="196"/>
        <v>UPD_BY</v>
      </c>
      <c r="F1257">
        <v>27</v>
      </c>
      <c r="G1257" t="str">
        <f t="shared" si="194"/>
        <v>500027</v>
      </c>
      <c r="H1257">
        <v>50</v>
      </c>
      <c r="I1257" t="s">
        <v>551</v>
      </c>
      <c r="J1257" t="s">
        <v>552</v>
      </c>
      <c r="K1257" t="s">
        <v>477</v>
      </c>
      <c r="M1257" t="str">
        <f t="shared" si="195"/>
        <v>INSERT INTO s_tab_cols_m (table_col_id,table_id,col_name,col_desc,data_type) VALUES (500027,50,'upd_by','UPD_BY','N');</v>
      </c>
    </row>
    <row r="1258" spans="3:13" x14ac:dyDescent="0.25">
      <c r="D1258" t="str">
        <f t="shared" si="193"/>
        <v>public static final int C_ACCOUNT_DEPOSIT__COL__UPD_DT=    500028;</v>
      </c>
      <c r="E1258" t="str">
        <f t="shared" si="196"/>
        <v>UPD_DT</v>
      </c>
      <c r="F1258">
        <v>28</v>
      </c>
      <c r="G1258" t="str">
        <f t="shared" si="194"/>
        <v>500028</v>
      </c>
      <c r="H1258">
        <v>50</v>
      </c>
      <c r="I1258" t="s">
        <v>553</v>
      </c>
      <c r="J1258" t="s">
        <v>554</v>
      </c>
      <c r="K1258" t="s">
        <v>489</v>
      </c>
      <c r="M1258" t="str">
        <f t="shared" si="195"/>
        <v>INSERT INTO s_tab_cols_m (table_col_id,table_id,col_name,col_desc,data_type) VALUES (500028,50,'upd_dt','UPD_DT','T');</v>
      </c>
    </row>
    <row r="1259" spans="3:13" x14ac:dyDescent="0.25">
      <c r="D1259" t="str">
        <f t="shared" si="193"/>
        <v>public static final int C_ACCOUNT_DEPOSIT__COL__AUTH_BY=    500029;</v>
      </c>
      <c r="E1259" t="str">
        <f t="shared" si="196"/>
        <v>AUTH_BY</v>
      </c>
      <c r="F1259">
        <v>29</v>
      </c>
      <c r="G1259" t="str">
        <f t="shared" si="194"/>
        <v>500029</v>
      </c>
      <c r="H1259">
        <v>50</v>
      </c>
      <c r="I1259" t="s">
        <v>555</v>
      </c>
      <c r="J1259" t="s">
        <v>556</v>
      </c>
      <c r="K1259" t="s">
        <v>477</v>
      </c>
      <c r="M1259" t="str">
        <f t="shared" si="195"/>
        <v>INSERT INTO s_tab_cols_m (table_col_id,table_id,col_name,col_desc,data_type) VALUES (500029,50,'auth_by','AUTH_BY','N');</v>
      </c>
    </row>
    <row r="1260" spans="3:13" x14ac:dyDescent="0.25">
      <c r="D1260" t="str">
        <f t="shared" si="193"/>
        <v>public static final int C_ACCOUNT_DEPOSIT__COL__AUTH_DT=    500030;</v>
      </c>
      <c r="E1260" t="str">
        <f t="shared" si="196"/>
        <v>AUTH_DT</v>
      </c>
      <c r="F1260">
        <v>30</v>
      </c>
      <c r="G1260" t="str">
        <f t="shared" si="194"/>
        <v>500030</v>
      </c>
      <c r="H1260">
        <v>50</v>
      </c>
      <c r="I1260" t="s">
        <v>557</v>
      </c>
      <c r="J1260" t="s">
        <v>558</v>
      </c>
      <c r="K1260" t="s">
        <v>489</v>
      </c>
      <c r="M1260" t="str">
        <f t="shared" si="195"/>
        <v>INSERT INTO s_tab_cols_m (table_col_id,table_id,col_name,col_desc,data_type) VALUES (500030,50,'auth_dt','AUTH_DT','T');</v>
      </c>
    </row>
    <row r="1261" spans="3:13" x14ac:dyDescent="0.25">
      <c r="D1261" t="str">
        <f t="shared" si="193"/>
        <v>public static final int C_ACCOUNT_DEPOSIT__COL__CN_ID=    500031;</v>
      </c>
      <c r="E1261" t="str">
        <f t="shared" si="196"/>
        <v>CN_ID</v>
      </c>
      <c r="F1261">
        <v>31</v>
      </c>
      <c r="G1261" t="str">
        <f t="shared" si="194"/>
        <v>500031</v>
      </c>
      <c r="H1261">
        <v>50</v>
      </c>
      <c r="I1261" t="s">
        <v>559</v>
      </c>
      <c r="J1261" t="s">
        <v>560</v>
      </c>
      <c r="K1261" t="s">
        <v>477</v>
      </c>
      <c r="M1261" t="str">
        <f t="shared" si="195"/>
        <v>INSERT INTO s_tab_cols_m (table_col_id,table_id,col_name,col_desc,data_type) VALUES (500031,50,'cn_id','CN_ID','N');</v>
      </c>
    </row>
    <row r="1262" spans="3:13" x14ac:dyDescent="0.25">
      <c r="E1262" t="str">
        <f t="shared" si="196"/>
        <v/>
      </c>
    </row>
    <row r="1263" spans="3:13" x14ac:dyDescent="0.25">
      <c r="E1263" t="str">
        <f t="shared" si="196"/>
        <v/>
      </c>
    </row>
    <row r="1264" spans="3:13" x14ac:dyDescent="0.25">
      <c r="C1264" s="18" t="s">
        <v>270</v>
      </c>
      <c r="D1264" t="str">
        <f t="shared" ref="D1264:D1293" si="197">CONCATENATE("public static final int C_CUSTOMER_ADDRESS__COL__",E1264,"=    ",G1264,";")</f>
        <v>public static final int C_CUSTOMER_ADDRESS__COL__CUST_ADDRESS_ID=    510001;</v>
      </c>
      <c r="E1264" t="str">
        <f t="shared" si="196"/>
        <v>CUST_ADDRESS_ID</v>
      </c>
      <c r="F1264">
        <v>1</v>
      </c>
      <c r="G1264" t="str">
        <f t="shared" ref="G1264:G1293" si="198">CONCATENATE(H1264,REPT("0",4-LEN(F1264)),F1264)</f>
        <v>510001</v>
      </c>
      <c r="H1264">
        <v>51</v>
      </c>
      <c r="I1264" t="s">
        <v>1736</v>
      </c>
      <c r="J1264" t="s">
        <v>1737</v>
      </c>
      <c r="K1264" t="s">
        <v>477</v>
      </c>
      <c r="M1264" t="str">
        <f t="shared" ref="M1264:M1293" si="199">CONCATENATE("INSERT INTO s_tab_cols_m (table_col_id,table_id,col_name,col_desc,data_type) VALUES (",G1264&amp;","&amp;H1264&amp;",'"&amp;I1264&amp;"','"&amp;J1264&amp;"','"&amp;K1264&amp;"');")</f>
        <v>INSERT INTO s_tab_cols_m (table_col_id,table_id,col_name,col_desc,data_type) VALUES (510001,51,'cust_address_id','CUST_ADDRESS_ID','N');</v>
      </c>
    </row>
    <row r="1265" spans="4:13" x14ac:dyDescent="0.25">
      <c r="D1265" t="str">
        <f t="shared" si="197"/>
        <v>public static final int C_CUSTOMER_ADDRESS__COL__CUST_ID=    510002;</v>
      </c>
      <c r="E1265" t="str">
        <f t="shared" si="196"/>
        <v>CUST_ID</v>
      </c>
      <c r="F1265">
        <v>2</v>
      </c>
      <c r="G1265" t="str">
        <f t="shared" si="198"/>
        <v>510002</v>
      </c>
      <c r="H1265">
        <v>51</v>
      </c>
      <c r="I1265" t="s">
        <v>595</v>
      </c>
      <c r="J1265" t="s">
        <v>596</v>
      </c>
      <c r="K1265" t="s">
        <v>477</v>
      </c>
      <c r="M1265" t="str">
        <f t="shared" si="199"/>
        <v>INSERT INTO s_tab_cols_m (table_col_id,table_id,col_name,col_desc,data_type) VALUES (510002,51,'cust_id','CUST_ID','N');</v>
      </c>
    </row>
    <row r="1266" spans="4:13" x14ac:dyDescent="0.25">
      <c r="D1266" t="str">
        <f t="shared" si="197"/>
        <v>public static final int C_CUSTOMER_ADDRESS__COL__ADDRESS_TYPE_ID=    510003;</v>
      </c>
      <c r="E1266" t="str">
        <f t="shared" si="196"/>
        <v>ADDRESS_TYPE_ID</v>
      </c>
      <c r="F1266">
        <v>3</v>
      </c>
      <c r="G1266" t="str">
        <f t="shared" si="198"/>
        <v>510003</v>
      </c>
      <c r="H1266">
        <v>51</v>
      </c>
      <c r="I1266" t="s">
        <v>1738</v>
      </c>
      <c r="J1266" t="s">
        <v>1739</v>
      </c>
      <c r="K1266" t="s">
        <v>477</v>
      </c>
      <c r="M1266" t="str">
        <f t="shared" si="199"/>
        <v>INSERT INTO s_tab_cols_m (table_col_id,table_id,col_name,col_desc,data_type) VALUES (510003,51,'address_type_id','ADDRESS_TYPE_ID','N');</v>
      </c>
    </row>
    <row r="1267" spans="4:13" x14ac:dyDescent="0.25">
      <c r="D1267" t="str">
        <f t="shared" si="197"/>
        <v>public static final int C_CUSTOMER_ADDRESS__COL__ADD_LINE1=    510004;</v>
      </c>
      <c r="E1267" t="str">
        <f t="shared" si="196"/>
        <v>ADD_LINE1</v>
      </c>
      <c r="F1267">
        <v>4</v>
      </c>
      <c r="G1267" t="str">
        <f t="shared" si="198"/>
        <v>510004</v>
      </c>
      <c r="H1267">
        <v>51</v>
      </c>
      <c r="I1267" t="s">
        <v>1740</v>
      </c>
      <c r="J1267" t="s">
        <v>1741</v>
      </c>
      <c r="K1267" t="s">
        <v>478</v>
      </c>
      <c r="M1267" t="str">
        <f t="shared" si="199"/>
        <v>INSERT INTO s_tab_cols_m (table_col_id,table_id,col_name,col_desc,data_type) VALUES (510004,51,'add_line1','ADD_LINE1','C');</v>
      </c>
    </row>
    <row r="1268" spans="4:13" x14ac:dyDescent="0.25">
      <c r="D1268" t="str">
        <f t="shared" si="197"/>
        <v>public static final int C_CUSTOMER_ADDRESS__COL__ADD_LINE2=    510005;</v>
      </c>
      <c r="E1268" t="str">
        <f t="shared" si="196"/>
        <v>ADD_LINE2</v>
      </c>
      <c r="F1268">
        <v>5</v>
      </c>
      <c r="G1268" t="str">
        <f t="shared" si="198"/>
        <v>510005</v>
      </c>
      <c r="H1268">
        <v>51</v>
      </c>
      <c r="I1268" t="s">
        <v>1742</v>
      </c>
      <c r="J1268" t="s">
        <v>1743</v>
      </c>
      <c r="K1268" t="s">
        <v>478</v>
      </c>
      <c r="M1268" t="str">
        <f t="shared" si="199"/>
        <v>INSERT INTO s_tab_cols_m (table_col_id,table_id,col_name,col_desc,data_type) VALUES (510005,51,'add_line2','ADD_LINE2','C');</v>
      </c>
    </row>
    <row r="1269" spans="4:13" x14ac:dyDescent="0.25">
      <c r="D1269" t="str">
        <f t="shared" si="197"/>
        <v>public static final int C_CUSTOMER_ADDRESS__COL__ADD_LINE3=    510006;</v>
      </c>
      <c r="E1269" t="str">
        <f t="shared" si="196"/>
        <v>ADD_LINE3</v>
      </c>
      <c r="F1269">
        <v>6</v>
      </c>
      <c r="G1269" t="str">
        <f t="shared" si="198"/>
        <v>510006</v>
      </c>
      <c r="H1269">
        <v>51</v>
      </c>
      <c r="I1269" t="s">
        <v>1744</v>
      </c>
      <c r="J1269" t="s">
        <v>1745</v>
      </c>
      <c r="K1269" t="s">
        <v>478</v>
      </c>
      <c r="M1269" t="str">
        <f t="shared" si="199"/>
        <v>INSERT INTO s_tab_cols_m (table_col_id,table_id,col_name,col_desc,data_type) VALUES (510006,51,'add_line3','ADD_LINE3','C');</v>
      </c>
    </row>
    <row r="1270" spans="4:13" x14ac:dyDescent="0.25">
      <c r="D1270" t="str">
        <f t="shared" si="197"/>
        <v>public static final int C_CUSTOMER_ADDRESS__COL__CUST_DOC_ID=    510007;</v>
      </c>
      <c r="E1270" t="str">
        <f t="shared" si="196"/>
        <v>CUST_DOC_ID</v>
      </c>
      <c r="F1270">
        <v>7</v>
      </c>
      <c r="G1270" t="str">
        <f t="shared" si="198"/>
        <v>510007</v>
      </c>
      <c r="H1270">
        <v>51</v>
      </c>
      <c r="I1270" t="s">
        <v>1746</v>
      </c>
      <c r="J1270" t="s">
        <v>1747</v>
      </c>
      <c r="K1270" t="s">
        <v>477</v>
      </c>
      <c r="M1270" t="str">
        <f t="shared" si="199"/>
        <v>INSERT INTO s_tab_cols_m (table_col_id,table_id,col_name,col_desc,data_type) VALUES (510007,51,'cust_doc_id','CUST_DOC_ID','N');</v>
      </c>
    </row>
    <row r="1271" spans="4:13" x14ac:dyDescent="0.25">
      <c r="D1271" t="str">
        <f t="shared" si="197"/>
        <v>public static final int C_CUSTOMER_ADDRESS__COL__PIN_CODE=    510008;</v>
      </c>
      <c r="E1271" t="str">
        <f t="shared" si="196"/>
        <v>PIN_CODE</v>
      </c>
      <c r="F1271">
        <v>8</v>
      </c>
      <c r="G1271" t="str">
        <f t="shared" si="198"/>
        <v>510008</v>
      </c>
      <c r="H1271">
        <v>51</v>
      </c>
      <c r="I1271" t="s">
        <v>527</v>
      </c>
      <c r="J1271" t="s">
        <v>528</v>
      </c>
      <c r="K1271" t="s">
        <v>477</v>
      </c>
      <c r="M1271" t="str">
        <f t="shared" si="199"/>
        <v>INSERT INTO s_tab_cols_m (table_col_id,table_id,col_name,col_desc,data_type) VALUES (510008,51,'pin_code','PIN_CODE','N');</v>
      </c>
    </row>
    <row r="1272" spans="4:13" x14ac:dyDescent="0.25">
      <c r="D1272" t="str">
        <f t="shared" si="197"/>
        <v>public static final int C_CUSTOMER_ADDRESS__COL__AREA_ID=    510009;</v>
      </c>
      <c r="E1272" t="str">
        <f t="shared" si="196"/>
        <v>AREA_ID</v>
      </c>
      <c r="F1272">
        <v>9</v>
      </c>
      <c r="G1272" t="str">
        <f t="shared" si="198"/>
        <v>510009</v>
      </c>
      <c r="H1272">
        <v>51</v>
      </c>
      <c r="I1272" t="s">
        <v>530</v>
      </c>
      <c r="J1272" t="s">
        <v>531</v>
      </c>
      <c r="K1272" t="s">
        <v>477</v>
      </c>
      <c r="M1272" t="str">
        <f t="shared" si="199"/>
        <v>INSERT INTO s_tab_cols_m (table_col_id,table_id,col_name,col_desc,data_type) VALUES (510009,51,'area_id','AREA_ID','N');</v>
      </c>
    </row>
    <row r="1273" spans="4:13" x14ac:dyDescent="0.25">
      <c r="D1273" t="str">
        <f t="shared" si="197"/>
        <v>public static final int C_CUSTOMER_ADDRESS__COL__CITY_ID=    510010;</v>
      </c>
      <c r="E1273" t="str">
        <f t="shared" si="196"/>
        <v>CITY_ID</v>
      </c>
      <c r="F1273">
        <v>10</v>
      </c>
      <c r="G1273" t="str">
        <f t="shared" si="198"/>
        <v>510010</v>
      </c>
      <c r="H1273">
        <v>51</v>
      </c>
      <c r="I1273" t="s">
        <v>533</v>
      </c>
      <c r="J1273" t="s">
        <v>534</v>
      </c>
      <c r="K1273" t="s">
        <v>477</v>
      </c>
      <c r="M1273" t="str">
        <f t="shared" si="199"/>
        <v>INSERT INTO s_tab_cols_m (table_col_id,table_id,col_name,col_desc,data_type) VALUES (510010,51,'city_id','CITY_ID','N');</v>
      </c>
    </row>
    <row r="1274" spans="4:13" x14ac:dyDescent="0.25">
      <c r="D1274" t="str">
        <f t="shared" si="197"/>
        <v>public static final int C_CUSTOMER_ADDRESS__COL__DISTRICT_ID=    510011;</v>
      </c>
      <c r="E1274" t="str">
        <f t="shared" si="196"/>
        <v>DISTRICT_ID</v>
      </c>
      <c r="F1274">
        <v>11</v>
      </c>
      <c r="G1274" t="str">
        <f t="shared" si="198"/>
        <v>510011</v>
      </c>
      <c r="H1274">
        <v>51</v>
      </c>
      <c r="I1274" t="s">
        <v>535</v>
      </c>
      <c r="J1274" t="s">
        <v>536</v>
      </c>
      <c r="K1274" t="s">
        <v>477</v>
      </c>
      <c r="M1274" t="str">
        <f t="shared" si="199"/>
        <v>INSERT INTO s_tab_cols_m (table_col_id,table_id,col_name,col_desc,data_type) VALUES (510011,51,'district_id','DISTRICT_ID','N');</v>
      </c>
    </row>
    <row r="1275" spans="4:13" x14ac:dyDescent="0.25">
      <c r="D1275" t="str">
        <f t="shared" si="197"/>
        <v>public static final int C_CUSTOMER_ADDRESS__COL__STATE_ID=    510012;</v>
      </c>
      <c r="E1275" t="str">
        <f t="shared" si="196"/>
        <v>STATE_ID</v>
      </c>
      <c r="F1275">
        <v>12</v>
      </c>
      <c r="G1275" t="str">
        <f t="shared" si="198"/>
        <v>510012</v>
      </c>
      <c r="H1275">
        <v>51</v>
      </c>
      <c r="I1275" t="s">
        <v>537</v>
      </c>
      <c r="J1275" t="s">
        <v>538</v>
      </c>
      <c r="K1275" t="s">
        <v>477</v>
      </c>
      <c r="M1275" t="str">
        <f t="shared" si="199"/>
        <v>INSERT INTO s_tab_cols_m (table_col_id,table_id,col_name,col_desc,data_type) VALUES (510012,51,'state_id','STATE_ID','N');</v>
      </c>
    </row>
    <row r="1276" spans="4:13" x14ac:dyDescent="0.25">
      <c r="D1276" t="str">
        <f t="shared" si="197"/>
        <v>public static final int C_CUSTOMER_ADDRESS__COL__COUNTRY_ID=    510013;</v>
      </c>
      <c r="E1276" t="str">
        <f t="shared" si="196"/>
        <v>COUNTRY_ID</v>
      </c>
      <c r="F1276">
        <v>13</v>
      </c>
      <c r="G1276" t="str">
        <f t="shared" si="198"/>
        <v>510013</v>
      </c>
      <c r="H1276">
        <v>51</v>
      </c>
      <c r="I1276" t="s">
        <v>1748</v>
      </c>
      <c r="J1276" t="s">
        <v>1749</v>
      </c>
      <c r="K1276" t="s">
        <v>477</v>
      </c>
      <c r="M1276" t="str">
        <f t="shared" si="199"/>
        <v>INSERT INTO s_tab_cols_m (table_col_id,table_id,col_name,col_desc,data_type) VALUES (510013,51,'country_id','COUNTRY_ID','N');</v>
      </c>
    </row>
    <row r="1277" spans="4:13" x14ac:dyDescent="0.25">
      <c r="D1277" t="str">
        <f t="shared" si="197"/>
        <v>public static final int C_CUSTOMER_ADDRESS__COL__OFFICE_PHONE_CODE=    510014;</v>
      </c>
      <c r="E1277" t="str">
        <f t="shared" si="196"/>
        <v>OFFICE_PHONE_CODE</v>
      </c>
      <c r="F1277">
        <v>14</v>
      </c>
      <c r="G1277" t="str">
        <f t="shared" si="198"/>
        <v>510014</v>
      </c>
      <c r="H1277">
        <v>51</v>
      </c>
      <c r="I1277" t="s">
        <v>1750</v>
      </c>
      <c r="J1277" t="s">
        <v>1751</v>
      </c>
      <c r="K1277" t="s">
        <v>477</v>
      </c>
      <c r="M1277" t="str">
        <f t="shared" si="199"/>
        <v>INSERT INTO s_tab_cols_m (table_col_id,table_id,col_name,col_desc,data_type) VALUES (510014,51,'office_phone_code','OFFICE_PHONE_CODE','N');</v>
      </c>
    </row>
    <row r="1278" spans="4:13" x14ac:dyDescent="0.25">
      <c r="D1278" t="str">
        <f t="shared" si="197"/>
        <v>public static final int C_CUSTOMER_ADDRESS__COL__OFFICE_PHONE_NO=    510015;</v>
      </c>
      <c r="E1278" t="str">
        <f t="shared" ref="E1278:E1309" si="200">UPPER(I1278)</f>
        <v>OFFICE_PHONE_NO</v>
      </c>
      <c r="F1278">
        <v>15</v>
      </c>
      <c r="G1278" t="str">
        <f t="shared" si="198"/>
        <v>510015</v>
      </c>
      <c r="H1278">
        <v>51</v>
      </c>
      <c r="I1278" t="s">
        <v>1752</v>
      </c>
      <c r="J1278" t="s">
        <v>1753</v>
      </c>
      <c r="K1278" t="s">
        <v>477</v>
      </c>
      <c r="M1278" t="str">
        <f t="shared" si="199"/>
        <v>INSERT INTO s_tab_cols_m (table_col_id,table_id,col_name,col_desc,data_type) VALUES (510015,51,'office_phone_no','OFFICE_PHONE_NO','N');</v>
      </c>
    </row>
    <row r="1279" spans="4:13" x14ac:dyDescent="0.25">
      <c r="D1279" t="str">
        <f t="shared" si="197"/>
        <v>public static final int C_CUSTOMER_ADDRESS__COL__RESI_PHONE_CODE=    510016;</v>
      </c>
      <c r="E1279" t="str">
        <f t="shared" si="200"/>
        <v>RESI_PHONE_CODE</v>
      </c>
      <c r="F1279">
        <v>16</v>
      </c>
      <c r="G1279" t="str">
        <f t="shared" si="198"/>
        <v>510016</v>
      </c>
      <c r="H1279">
        <v>51</v>
      </c>
      <c r="I1279" t="s">
        <v>1754</v>
      </c>
      <c r="J1279" t="s">
        <v>1755</v>
      </c>
      <c r="K1279" t="s">
        <v>477</v>
      </c>
      <c r="M1279" t="str">
        <f t="shared" si="199"/>
        <v>INSERT INTO s_tab_cols_m (table_col_id,table_id,col_name,col_desc,data_type) VALUES (510016,51,'resi_phone_code','RESI_PHONE_CODE','N');</v>
      </c>
    </row>
    <row r="1280" spans="4:13" x14ac:dyDescent="0.25">
      <c r="D1280" t="str">
        <f t="shared" si="197"/>
        <v>public static final int C_CUSTOMER_ADDRESS__COL__RESI_PHONE_NO=    510017;</v>
      </c>
      <c r="E1280" t="str">
        <f t="shared" si="200"/>
        <v>RESI_PHONE_NO</v>
      </c>
      <c r="F1280">
        <v>17</v>
      </c>
      <c r="G1280" t="str">
        <f t="shared" si="198"/>
        <v>510017</v>
      </c>
      <c r="H1280">
        <v>51</v>
      </c>
      <c r="I1280" t="s">
        <v>1756</v>
      </c>
      <c r="J1280" t="s">
        <v>1757</v>
      </c>
      <c r="K1280" t="s">
        <v>477</v>
      </c>
      <c r="M1280" t="str">
        <f t="shared" si="199"/>
        <v>INSERT INTO s_tab_cols_m (table_col_id,table_id,col_name,col_desc,data_type) VALUES (510017,51,'resi_phone_no','RESI_PHONE_NO','N');</v>
      </c>
    </row>
    <row r="1281" spans="3:13" x14ac:dyDescent="0.25">
      <c r="D1281" t="str">
        <f t="shared" si="197"/>
        <v>public static final int C_CUSTOMER_ADDRESS__COL__MOBILE_PHONE_CODE=    510018;</v>
      </c>
      <c r="E1281" t="str">
        <f t="shared" si="200"/>
        <v>MOBILE_PHONE_CODE</v>
      </c>
      <c r="F1281">
        <v>18</v>
      </c>
      <c r="G1281" t="str">
        <f t="shared" si="198"/>
        <v>510018</v>
      </c>
      <c r="H1281">
        <v>51</v>
      </c>
      <c r="I1281" t="s">
        <v>1758</v>
      </c>
      <c r="J1281" t="s">
        <v>1759</v>
      </c>
      <c r="K1281" t="s">
        <v>477</v>
      </c>
      <c r="M1281" t="str">
        <f t="shared" si="199"/>
        <v>INSERT INTO s_tab_cols_m (table_col_id,table_id,col_name,col_desc,data_type) VALUES (510018,51,'mobile_phone_code','MOBILE_PHONE_CODE','N');</v>
      </c>
    </row>
    <row r="1282" spans="3:13" x14ac:dyDescent="0.25">
      <c r="D1282" t="str">
        <f t="shared" si="197"/>
        <v>public static final int C_CUSTOMER_ADDRESS__COL__MOBILE_PHONE_NO=    510019;</v>
      </c>
      <c r="E1282" t="str">
        <f t="shared" si="200"/>
        <v>MOBILE_PHONE_NO</v>
      </c>
      <c r="F1282">
        <v>19</v>
      </c>
      <c r="G1282" t="str">
        <f t="shared" si="198"/>
        <v>510019</v>
      </c>
      <c r="H1282">
        <v>51</v>
      </c>
      <c r="I1282" t="s">
        <v>1760</v>
      </c>
      <c r="J1282" t="s">
        <v>1761</v>
      </c>
      <c r="K1282" t="s">
        <v>477</v>
      </c>
      <c r="M1282" t="str">
        <f t="shared" si="199"/>
        <v>INSERT INTO s_tab_cols_m (table_col_id,table_id,col_name,col_desc,data_type) VALUES (510019,51,'mobile_phone_no','MOBILE_PHONE_NO','N');</v>
      </c>
    </row>
    <row r="1283" spans="3:13" x14ac:dyDescent="0.25">
      <c r="D1283" t="str">
        <f t="shared" si="197"/>
        <v>public static final int C_CUSTOMER_ADDRESS__COL__FAX_CODE=    510020;</v>
      </c>
      <c r="E1283" t="str">
        <f t="shared" si="200"/>
        <v>FAX_CODE</v>
      </c>
      <c r="F1283">
        <v>20</v>
      </c>
      <c r="G1283" t="str">
        <f t="shared" si="198"/>
        <v>510020</v>
      </c>
      <c r="H1283">
        <v>51</v>
      </c>
      <c r="I1283" t="s">
        <v>567</v>
      </c>
      <c r="J1283" t="s">
        <v>568</v>
      </c>
      <c r="K1283" t="s">
        <v>477</v>
      </c>
      <c r="M1283" t="str">
        <f t="shared" si="199"/>
        <v>INSERT INTO s_tab_cols_m (table_col_id,table_id,col_name,col_desc,data_type) VALUES (510020,51,'fax_code','FAX_CODE','N');</v>
      </c>
    </row>
    <row r="1284" spans="3:13" x14ac:dyDescent="0.25">
      <c r="D1284" t="str">
        <f t="shared" si="197"/>
        <v>public static final int C_CUSTOMER_ADDRESS__COL__FAX_NO=    510021;</v>
      </c>
      <c r="E1284" t="str">
        <f t="shared" si="200"/>
        <v>FAX_NO</v>
      </c>
      <c r="F1284">
        <v>21</v>
      </c>
      <c r="G1284" t="str">
        <f t="shared" si="198"/>
        <v>510021</v>
      </c>
      <c r="H1284">
        <v>51</v>
      </c>
      <c r="I1284" t="s">
        <v>569</v>
      </c>
      <c r="J1284" t="s">
        <v>570</v>
      </c>
      <c r="K1284" t="s">
        <v>477</v>
      </c>
      <c r="M1284" t="str">
        <f t="shared" si="199"/>
        <v>INSERT INTO s_tab_cols_m (table_col_id,table_id,col_name,col_desc,data_type) VALUES (510021,51,'fax_no','FAX_NO','N');</v>
      </c>
    </row>
    <row r="1285" spans="3:13" x14ac:dyDescent="0.25">
      <c r="D1285" t="str">
        <f t="shared" si="197"/>
        <v>public static final int C_CUSTOMER_ADDRESS__COL__EMAIL_ID=    510022;</v>
      </c>
      <c r="E1285" t="str">
        <f t="shared" si="200"/>
        <v>EMAIL_ID</v>
      </c>
      <c r="F1285">
        <v>22</v>
      </c>
      <c r="G1285" t="str">
        <f t="shared" si="198"/>
        <v>510022</v>
      </c>
      <c r="H1285">
        <v>51</v>
      </c>
      <c r="I1285" t="s">
        <v>1059</v>
      </c>
      <c r="J1285" t="s">
        <v>1060</v>
      </c>
      <c r="K1285" t="s">
        <v>478</v>
      </c>
      <c r="M1285" t="str">
        <f t="shared" si="199"/>
        <v>INSERT INTO s_tab_cols_m (table_col_id,table_id,col_name,col_desc,data_type) VALUES (510022,51,'email_id','EMAIL_ID','C');</v>
      </c>
    </row>
    <row r="1286" spans="3:13" x14ac:dyDescent="0.25">
      <c r="D1286" t="str">
        <f t="shared" si="197"/>
        <v>public static final int C_CUSTOMER_ADDRESS__COL__CR_BY=    510023;</v>
      </c>
      <c r="E1286" t="str">
        <f t="shared" si="200"/>
        <v>CR_BY</v>
      </c>
      <c r="F1286">
        <v>23</v>
      </c>
      <c r="G1286" t="str">
        <f t="shared" si="198"/>
        <v>510023</v>
      </c>
      <c r="H1286">
        <v>51</v>
      </c>
      <c r="I1286" t="s">
        <v>547</v>
      </c>
      <c r="J1286" t="s">
        <v>548</v>
      </c>
      <c r="K1286" t="s">
        <v>477</v>
      </c>
      <c r="M1286" t="str">
        <f t="shared" si="199"/>
        <v>INSERT INTO s_tab_cols_m (table_col_id,table_id,col_name,col_desc,data_type) VALUES (510023,51,'cr_by','CR_BY','N');</v>
      </c>
    </row>
    <row r="1287" spans="3:13" x14ac:dyDescent="0.25">
      <c r="D1287" t="str">
        <f t="shared" si="197"/>
        <v>public static final int C_CUSTOMER_ADDRESS__COL__CR_DT=    510024;</v>
      </c>
      <c r="E1287" t="str">
        <f t="shared" si="200"/>
        <v>CR_DT</v>
      </c>
      <c r="F1287">
        <v>24</v>
      </c>
      <c r="G1287" t="str">
        <f t="shared" si="198"/>
        <v>510024</v>
      </c>
      <c r="H1287">
        <v>51</v>
      </c>
      <c r="I1287" t="s">
        <v>549</v>
      </c>
      <c r="J1287" t="s">
        <v>550</v>
      </c>
      <c r="K1287" t="s">
        <v>489</v>
      </c>
      <c r="M1287" t="str">
        <f t="shared" si="199"/>
        <v>INSERT INTO s_tab_cols_m (table_col_id,table_id,col_name,col_desc,data_type) VALUES (510024,51,'cr_dt','CR_DT','T');</v>
      </c>
    </row>
    <row r="1288" spans="3:13" x14ac:dyDescent="0.25">
      <c r="D1288" t="str">
        <f t="shared" si="197"/>
        <v>public static final int C_CUSTOMER_ADDRESS__COL__UPD_BY=    510025;</v>
      </c>
      <c r="E1288" t="str">
        <f t="shared" si="200"/>
        <v>UPD_BY</v>
      </c>
      <c r="F1288">
        <v>25</v>
      </c>
      <c r="G1288" t="str">
        <f t="shared" si="198"/>
        <v>510025</v>
      </c>
      <c r="H1288">
        <v>51</v>
      </c>
      <c r="I1288" t="s">
        <v>551</v>
      </c>
      <c r="J1288" t="s">
        <v>552</v>
      </c>
      <c r="K1288" t="s">
        <v>477</v>
      </c>
      <c r="M1288" t="str">
        <f t="shared" si="199"/>
        <v>INSERT INTO s_tab_cols_m (table_col_id,table_id,col_name,col_desc,data_type) VALUES (510025,51,'upd_by','UPD_BY','N');</v>
      </c>
    </row>
    <row r="1289" spans="3:13" x14ac:dyDescent="0.25">
      <c r="D1289" t="str">
        <f t="shared" si="197"/>
        <v>public static final int C_CUSTOMER_ADDRESS__COL__UPD_DT=    510026;</v>
      </c>
      <c r="E1289" t="str">
        <f t="shared" si="200"/>
        <v>UPD_DT</v>
      </c>
      <c r="F1289">
        <v>26</v>
      </c>
      <c r="G1289" t="str">
        <f t="shared" si="198"/>
        <v>510026</v>
      </c>
      <c r="H1289">
        <v>51</v>
      </c>
      <c r="I1289" t="s">
        <v>553</v>
      </c>
      <c r="J1289" t="s">
        <v>554</v>
      </c>
      <c r="K1289" t="s">
        <v>489</v>
      </c>
      <c r="M1289" t="str">
        <f t="shared" si="199"/>
        <v>INSERT INTO s_tab_cols_m (table_col_id,table_id,col_name,col_desc,data_type) VALUES (510026,51,'upd_dt','UPD_DT','T');</v>
      </c>
    </row>
    <row r="1290" spans="3:13" x14ac:dyDescent="0.25">
      <c r="D1290" t="str">
        <f t="shared" si="197"/>
        <v>public static final int C_CUSTOMER_ADDRESS__COL__AUTH_BY=    510027;</v>
      </c>
      <c r="E1290" t="str">
        <f t="shared" si="200"/>
        <v>AUTH_BY</v>
      </c>
      <c r="F1290">
        <v>27</v>
      </c>
      <c r="G1290" t="str">
        <f t="shared" si="198"/>
        <v>510027</v>
      </c>
      <c r="H1290">
        <v>51</v>
      </c>
      <c r="I1290" t="s">
        <v>555</v>
      </c>
      <c r="J1290" t="s">
        <v>556</v>
      </c>
      <c r="K1290" t="s">
        <v>477</v>
      </c>
      <c r="M1290" t="str">
        <f t="shared" si="199"/>
        <v>INSERT INTO s_tab_cols_m (table_col_id,table_id,col_name,col_desc,data_type) VALUES (510027,51,'auth_by','AUTH_BY','N');</v>
      </c>
    </row>
    <row r="1291" spans="3:13" x14ac:dyDescent="0.25">
      <c r="D1291" t="str">
        <f t="shared" si="197"/>
        <v>public static final int C_CUSTOMER_ADDRESS__COL__AUTH_DT=    510028;</v>
      </c>
      <c r="E1291" t="str">
        <f t="shared" si="200"/>
        <v>AUTH_DT</v>
      </c>
      <c r="F1291">
        <v>28</v>
      </c>
      <c r="G1291" t="str">
        <f t="shared" si="198"/>
        <v>510028</v>
      </c>
      <c r="H1291">
        <v>51</v>
      </c>
      <c r="I1291" t="s">
        <v>557</v>
      </c>
      <c r="J1291" t="s">
        <v>558</v>
      </c>
      <c r="K1291" t="s">
        <v>489</v>
      </c>
      <c r="M1291" t="str">
        <f t="shared" si="199"/>
        <v>INSERT INTO s_tab_cols_m (table_col_id,table_id,col_name,col_desc,data_type) VALUES (510028,51,'auth_dt','AUTH_DT','T');</v>
      </c>
    </row>
    <row r="1292" spans="3:13" x14ac:dyDescent="0.25">
      <c r="D1292" t="str">
        <f t="shared" si="197"/>
        <v>public static final int C_CUSTOMER_ADDRESS__COL__CN_ID=    510029;</v>
      </c>
      <c r="E1292" t="str">
        <f t="shared" si="200"/>
        <v>CN_ID</v>
      </c>
      <c r="F1292">
        <v>29</v>
      </c>
      <c r="G1292" t="str">
        <f t="shared" si="198"/>
        <v>510029</v>
      </c>
      <c r="H1292">
        <v>51</v>
      </c>
      <c r="I1292" t="s">
        <v>559</v>
      </c>
      <c r="J1292" t="s">
        <v>560</v>
      </c>
      <c r="K1292" t="s">
        <v>477</v>
      </c>
      <c r="M1292" t="str">
        <f t="shared" si="199"/>
        <v>INSERT INTO s_tab_cols_m (table_col_id,table_id,col_name,col_desc,data_type) VALUES (510029,51,'cn_id','CN_ID','N');</v>
      </c>
    </row>
    <row r="1293" spans="3:13" x14ac:dyDescent="0.25">
      <c r="D1293" t="str">
        <f t="shared" si="197"/>
        <v>public static final int C_CUSTOMER_ADDRESS__COL__IS_DELETE=    510030;</v>
      </c>
      <c r="E1293" t="str">
        <f t="shared" si="200"/>
        <v>IS_DELETE</v>
      </c>
      <c r="F1293">
        <v>30</v>
      </c>
      <c r="G1293" t="str">
        <f t="shared" si="198"/>
        <v>510030</v>
      </c>
      <c r="H1293">
        <v>51</v>
      </c>
      <c r="I1293" t="s">
        <v>1073</v>
      </c>
      <c r="J1293" t="s">
        <v>1074</v>
      </c>
      <c r="K1293" t="s">
        <v>477</v>
      </c>
      <c r="M1293" t="str">
        <f t="shared" si="199"/>
        <v>INSERT INTO s_tab_cols_m (table_col_id,table_id,col_name,col_desc,data_type) VALUES (510030,51,'is_delete','IS_DELETE','N');</v>
      </c>
    </row>
    <row r="1294" spans="3:13" x14ac:dyDescent="0.25">
      <c r="E1294" t="str">
        <f t="shared" si="200"/>
        <v/>
      </c>
    </row>
    <row r="1295" spans="3:13" x14ac:dyDescent="0.25">
      <c r="E1295" t="str">
        <f t="shared" si="200"/>
        <v/>
      </c>
    </row>
    <row r="1296" spans="3:13" x14ac:dyDescent="0.25">
      <c r="C1296" s="18" t="s">
        <v>273</v>
      </c>
      <c r="D1296" t="str">
        <f t="shared" ref="D1296:D1310" si="201">CONCATENATE("public static final int C_ACCOUNT_DEPOSIT_INSTEREST_DIARY__COL__",E1296,"=    ",G1296,";")</f>
        <v>public static final int C_ACCOUNT_DEPOSIT_INSTEREST_DIARY__COL__ACCT_DEPOSIT_INT_DIARY_ID=    520001;</v>
      </c>
      <c r="E1296" t="str">
        <f t="shared" si="200"/>
        <v>ACCT_DEPOSIT_INT_DIARY_ID</v>
      </c>
      <c r="F1296">
        <v>1</v>
      </c>
      <c r="G1296" t="str">
        <f t="shared" ref="G1296:G1310" si="202">CONCATENATE(H1296,REPT("0",4-LEN(F1296)),F1296)</f>
        <v>520001</v>
      </c>
      <c r="H1296">
        <v>52</v>
      </c>
      <c r="I1296" t="s">
        <v>1762</v>
      </c>
      <c r="J1296" t="s">
        <v>1763</v>
      </c>
      <c r="K1296" t="s">
        <v>477</v>
      </c>
      <c r="M1296" t="str">
        <f t="shared" ref="M1296:M1310" si="203">CONCATENATE("INSERT INTO s_tab_cols_m (table_col_id,table_id,col_name,col_desc,data_type) VALUES (",G1296&amp;","&amp;H1296&amp;",'"&amp;I1296&amp;"','"&amp;J1296&amp;"','"&amp;K1296&amp;"');")</f>
        <v>INSERT INTO s_tab_cols_m (table_col_id,table_id,col_name,col_desc,data_type) VALUES (520001,52,'acct_deposit_int_diary_id','ACCT_DEPOSIT_INT_DIARY_ID','N');</v>
      </c>
    </row>
    <row r="1297" spans="4:13" x14ac:dyDescent="0.25">
      <c r="D1297" t="str">
        <f t="shared" si="201"/>
        <v>public static final int C_ACCOUNT_DEPOSIT_INSTEREST_DIARY__COL__ACCT_ID=    520002;</v>
      </c>
      <c r="E1297" t="str">
        <f t="shared" si="200"/>
        <v>ACCT_ID</v>
      </c>
      <c r="F1297">
        <v>2</v>
      </c>
      <c r="G1297" t="str">
        <f t="shared" si="202"/>
        <v>520002</v>
      </c>
      <c r="H1297">
        <v>52</v>
      </c>
      <c r="I1297" t="s">
        <v>781</v>
      </c>
      <c r="J1297" t="s">
        <v>782</v>
      </c>
      <c r="K1297" t="s">
        <v>477</v>
      </c>
      <c r="M1297" t="str">
        <f t="shared" si="203"/>
        <v>INSERT INTO s_tab_cols_m (table_col_id,table_id,col_name,col_desc,data_type) VALUES (520002,52,'acct_id','ACCT_ID','N');</v>
      </c>
    </row>
    <row r="1298" spans="4:13" x14ac:dyDescent="0.25">
      <c r="D1298" t="str">
        <f t="shared" si="201"/>
        <v>public static final int C_ACCOUNT_DEPOSIT_INSTEREST_DIARY__COL__FY_ID=    520003;</v>
      </c>
      <c r="E1298" t="str">
        <f t="shared" si="200"/>
        <v>FY_ID</v>
      </c>
      <c r="F1298">
        <v>3</v>
      </c>
      <c r="G1298" t="str">
        <f t="shared" si="202"/>
        <v>520003</v>
      </c>
      <c r="H1298">
        <v>52</v>
      </c>
      <c r="I1298" t="s">
        <v>1764</v>
      </c>
      <c r="J1298" t="s">
        <v>1765</v>
      </c>
      <c r="K1298" t="s">
        <v>477</v>
      </c>
      <c r="M1298" t="str">
        <f t="shared" si="203"/>
        <v>INSERT INTO s_tab_cols_m (table_col_id,table_id,col_name,col_desc,data_type) VALUES (520003,52,'fy_id','FY_ID','N');</v>
      </c>
    </row>
    <row r="1299" spans="4:13" x14ac:dyDescent="0.25">
      <c r="D1299" t="str">
        <f t="shared" si="201"/>
        <v>public static final int C_ACCOUNT_DEPOSIT_INSTEREST_DIARY__COL__INTEREST_DATE=    520004;</v>
      </c>
      <c r="E1299" t="str">
        <f t="shared" si="200"/>
        <v>INTEREST_DATE</v>
      </c>
      <c r="F1299">
        <v>4</v>
      </c>
      <c r="G1299" t="str">
        <f t="shared" si="202"/>
        <v>520004</v>
      </c>
      <c r="H1299">
        <v>52</v>
      </c>
      <c r="I1299" t="s">
        <v>1766</v>
      </c>
      <c r="J1299" t="s">
        <v>1767</v>
      </c>
      <c r="K1299" t="s">
        <v>482</v>
      </c>
      <c r="M1299" t="str">
        <f t="shared" si="203"/>
        <v>INSERT INTO s_tab_cols_m (table_col_id,table_id,col_name,col_desc,data_type) VALUES (520004,52,'interest_date','INTEREST_DATE','D');</v>
      </c>
    </row>
    <row r="1300" spans="4:13" x14ac:dyDescent="0.25">
      <c r="D1300" t="str">
        <f t="shared" si="201"/>
        <v>public static final int C_ACCOUNT_DEPOSIT_INSTEREST_DIARY__COL__INSTALLMENT_AMOUNT=    520005;</v>
      </c>
      <c r="E1300" t="str">
        <f t="shared" si="200"/>
        <v>INSTALLMENT_AMOUNT</v>
      </c>
      <c r="F1300">
        <v>5</v>
      </c>
      <c r="G1300" t="str">
        <f t="shared" si="202"/>
        <v>520005</v>
      </c>
      <c r="H1300">
        <v>52</v>
      </c>
      <c r="I1300" t="s">
        <v>1267</v>
      </c>
      <c r="J1300" t="s">
        <v>1268</v>
      </c>
      <c r="K1300" t="s">
        <v>477</v>
      </c>
      <c r="M1300" t="str">
        <f t="shared" si="203"/>
        <v>INSERT INTO s_tab_cols_m (table_col_id,table_id,col_name,col_desc,data_type) VALUES (520005,52,'installment_amount','INSTALLMENT_AMOUNT','N');</v>
      </c>
    </row>
    <row r="1301" spans="4:13" x14ac:dyDescent="0.25">
      <c r="D1301" t="str">
        <f t="shared" si="201"/>
        <v>public static final int C_ACCOUNT_DEPOSIT_INSTEREST_DIARY__COL__INTEREST_AMOUNT=    520006;</v>
      </c>
      <c r="E1301" t="str">
        <f t="shared" si="200"/>
        <v>INTEREST_AMOUNT</v>
      </c>
      <c r="F1301">
        <v>6</v>
      </c>
      <c r="G1301" t="str">
        <f t="shared" si="202"/>
        <v>520006</v>
      </c>
      <c r="H1301">
        <v>52</v>
      </c>
      <c r="I1301" t="s">
        <v>1486</v>
      </c>
      <c r="J1301" t="s">
        <v>1487</v>
      </c>
      <c r="K1301" t="s">
        <v>477</v>
      </c>
      <c r="M1301" t="str">
        <f t="shared" si="203"/>
        <v>INSERT INTO s_tab_cols_m (table_col_id,table_id,col_name,col_desc,data_type) VALUES (520006,52,'interest_amount','INTEREST_AMOUNT','N');</v>
      </c>
    </row>
    <row r="1302" spans="4:13" x14ac:dyDescent="0.25">
      <c r="D1302" t="str">
        <f t="shared" si="201"/>
        <v>public static final int C_ACCOUNT_DEPOSIT_INSTEREST_DIARY__COL__TDS_AMOUNT=    520007;</v>
      </c>
      <c r="E1302" t="str">
        <f t="shared" si="200"/>
        <v>TDS_AMOUNT</v>
      </c>
      <c r="F1302">
        <v>7</v>
      </c>
      <c r="G1302" t="str">
        <f t="shared" si="202"/>
        <v>520007</v>
      </c>
      <c r="H1302">
        <v>52</v>
      </c>
      <c r="I1302" t="s">
        <v>1768</v>
      </c>
      <c r="J1302" t="s">
        <v>1769</v>
      </c>
      <c r="K1302" t="s">
        <v>477</v>
      </c>
      <c r="M1302" t="str">
        <f t="shared" si="203"/>
        <v>INSERT INTO s_tab_cols_m (table_col_id,table_id,col_name,col_desc,data_type) VALUES (520007,52,'tds_amount','TDS_AMOUNT','N');</v>
      </c>
    </row>
    <row r="1303" spans="4:13" x14ac:dyDescent="0.25">
      <c r="D1303" t="str">
        <f t="shared" si="201"/>
        <v>public static final int C_ACCOUNT_DEPOSIT_INSTEREST_DIARY__COL__FY_INTEREST_BALANCE=    520008;</v>
      </c>
      <c r="E1303" t="str">
        <f t="shared" si="200"/>
        <v>FY_INTEREST_BALANCE</v>
      </c>
      <c r="F1303">
        <v>8</v>
      </c>
      <c r="G1303" t="str">
        <f t="shared" si="202"/>
        <v>520008</v>
      </c>
      <c r="H1303">
        <v>52</v>
      </c>
      <c r="I1303" t="s">
        <v>1770</v>
      </c>
      <c r="J1303" t="s">
        <v>1771</v>
      </c>
      <c r="K1303" t="s">
        <v>477</v>
      </c>
      <c r="M1303" t="str">
        <f t="shared" si="203"/>
        <v>INSERT INTO s_tab_cols_m (table_col_id,table_id,col_name,col_desc,data_type) VALUES (520008,52,'fy_interest_balance','FY_INTEREST_BALANCE','N');</v>
      </c>
    </row>
    <row r="1304" spans="4:13" x14ac:dyDescent="0.25">
      <c r="D1304" t="str">
        <f t="shared" si="201"/>
        <v>public static final int C_ACCOUNT_DEPOSIT_INSTEREST_DIARY__COL__CR_BY=    520009;</v>
      </c>
      <c r="E1304" t="str">
        <f t="shared" si="200"/>
        <v>CR_BY</v>
      </c>
      <c r="F1304">
        <v>9</v>
      </c>
      <c r="G1304" t="str">
        <f t="shared" si="202"/>
        <v>520009</v>
      </c>
      <c r="H1304">
        <v>52</v>
      </c>
      <c r="I1304" t="s">
        <v>547</v>
      </c>
      <c r="J1304" t="s">
        <v>548</v>
      </c>
      <c r="K1304" t="s">
        <v>477</v>
      </c>
      <c r="M1304" t="str">
        <f t="shared" si="203"/>
        <v>INSERT INTO s_tab_cols_m (table_col_id,table_id,col_name,col_desc,data_type) VALUES (520009,52,'cr_by','CR_BY','N');</v>
      </c>
    </row>
    <row r="1305" spans="4:13" x14ac:dyDescent="0.25">
      <c r="D1305" t="str">
        <f t="shared" si="201"/>
        <v>public static final int C_ACCOUNT_DEPOSIT_INSTEREST_DIARY__COL__CR_DT=    520010;</v>
      </c>
      <c r="E1305" t="str">
        <f t="shared" si="200"/>
        <v>CR_DT</v>
      </c>
      <c r="F1305">
        <v>10</v>
      </c>
      <c r="G1305" t="str">
        <f t="shared" si="202"/>
        <v>520010</v>
      </c>
      <c r="H1305">
        <v>52</v>
      </c>
      <c r="I1305" t="s">
        <v>549</v>
      </c>
      <c r="J1305" t="s">
        <v>550</v>
      </c>
      <c r="K1305" t="s">
        <v>489</v>
      </c>
      <c r="M1305" t="str">
        <f t="shared" si="203"/>
        <v>INSERT INTO s_tab_cols_m (table_col_id,table_id,col_name,col_desc,data_type) VALUES (520010,52,'cr_dt','CR_DT','T');</v>
      </c>
    </row>
    <row r="1306" spans="4:13" x14ac:dyDescent="0.25">
      <c r="D1306" t="str">
        <f t="shared" si="201"/>
        <v>public static final int C_ACCOUNT_DEPOSIT_INSTEREST_DIARY__COL__UPD_BY=    520011;</v>
      </c>
      <c r="E1306" t="str">
        <f t="shared" si="200"/>
        <v>UPD_BY</v>
      </c>
      <c r="F1306">
        <v>11</v>
      </c>
      <c r="G1306" t="str">
        <f t="shared" si="202"/>
        <v>520011</v>
      </c>
      <c r="H1306">
        <v>52</v>
      </c>
      <c r="I1306" t="s">
        <v>551</v>
      </c>
      <c r="J1306" t="s">
        <v>552</v>
      </c>
      <c r="K1306" t="s">
        <v>477</v>
      </c>
      <c r="M1306" t="str">
        <f t="shared" si="203"/>
        <v>INSERT INTO s_tab_cols_m (table_col_id,table_id,col_name,col_desc,data_type) VALUES (520011,52,'upd_by','UPD_BY','N');</v>
      </c>
    </row>
    <row r="1307" spans="4:13" x14ac:dyDescent="0.25">
      <c r="D1307" t="str">
        <f t="shared" si="201"/>
        <v>public static final int C_ACCOUNT_DEPOSIT_INSTEREST_DIARY__COL__UPD_DT=    520012;</v>
      </c>
      <c r="E1307" t="str">
        <f t="shared" si="200"/>
        <v>UPD_DT</v>
      </c>
      <c r="F1307">
        <v>12</v>
      </c>
      <c r="G1307" t="str">
        <f t="shared" si="202"/>
        <v>520012</v>
      </c>
      <c r="H1307">
        <v>52</v>
      </c>
      <c r="I1307" t="s">
        <v>553</v>
      </c>
      <c r="J1307" t="s">
        <v>554</v>
      </c>
      <c r="K1307" t="s">
        <v>489</v>
      </c>
      <c r="M1307" t="str">
        <f t="shared" si="203"/>
        <v>INSERT INTO s_tab_cols_m (table_col_id,table_id,col_name,col_desc,data_type) VALUES (520012,52,'upd_dt','UPD_DT','T');</v>
      </c>
    </row>
    <row r="1308" spans="4:13" x14ac:dyDescent="0.25">
      <c r="D1308" t="str">
        <f t="shared" si="201"/>
        <v>public static final int C_ACCOUNT_DEPOSIT_INSTEREST_DIARY__COL__AUTH_BY=    520013;</v>
      </c>
      <c r="E1308" t="str">
        <f t="shared" si="200"/>
        <v>AUTH_BY</v>
      </c>
      <c r="F1308">
        <v>13</v>
      </c>
      <c r="G1308" t="str">
        <f t="shared" si="202"/>
        <v>520013</v>
      </c>
      <c r="H1308">
        <v>52</v>
      </c>
      <c r="I1308" t="s">
        <v>555</v>
      </c>
      <c r="J1308" t="s">
        <v>556</v>
      </c>
      <c r="K1308" t="s">
        <v>477</v>
      </c>
      <c r="M1308" t="str">
        <f t="shared" si="203"/>
        <v>INSERT INTO s_tab_cols_m (table_col_id,table_id,col_name,col_desc,data_type) VALUES (520013,52,'auth_by','AUTH_BY','N');</v>
      </c>
    </row>
    <row r="1309" spans="4:13" x14ac:dyDescent="0.25">
      <c r="D1309" t="str">
        <f t="shared" si="201"/>
        <v>public static final int C_ACCOUNT_DEPOSIT_INSTEREST_DIARY__COL__AUTH_DT=    520014;</v>
      </c>
      <c r="E1309" t="str">
        <f t="shared" si="200"/>
        <v>AUTH_DT</v>
      </c>
      <c r="F1309">
        <v>14</v>
      </c>
      <c r="G1309" t="str">
        <f t="shared" si="202"/>
        <v>520014</v>
      </c>
      <c r="H1309">
        <v>52</v>
      </c>
      <c r="I1309" t="s">
        <v>557</v>
      </c>
      <c r="J1309" t="s">
        <v>558</v>
      </c>
      <c r="K1309" t="s">
        <v>489</v>
      </c>
      <c r="M1309" t="str">
        <f t="shared" si="203"/>
        <v>INSERT INTO s_tab_cols_m (table_col_id,table_id,col_name,col_desc,data_type) VALUES (520014,52,'auth_dt','AUTH_DT','T');</v>
      </c>
    </row>
    <row r="1310" spans="4:13" x14ac:dyDescent="0.25">
      <c r="D1310" t="str">
        <f t="shared" si="201"/>
        <v>public static final int C_ACCOUNT_DEPOSIT_INSTEREST_DIARY__COL__CN_ID=    520015;</v>
      </c>
      <c r="E1310" t="str">
        <f t="shared" ref="E1310:E1330" si="204">UPPER(I1310)</f>
        <v>CN_ID</v>
      </c>
      <c r="F1310">
        <v>15</v>
      </c>
      <c r="G1310" t="str">
        <f t="shared" si="202"/>
        <v>520015</v>
      </c>
      <c r="H1310">
        <v>52</v>
      </c>
      <c r="I1310" t="s">
        <v>559</v>
      </c>
      <c r="J1310" t="s">
        <v>560</v>
      </c>
      <c r="K1310" t="s">
        <v>477</v>
      </c>
      <c r="M1310" t="str">
        <f t="shared" si="203"/>
        <v>INSERT INTO s_tab_cols_m (table_col_id,table_id,col_name,col_desc,data_type) VALUES (520015,52,'cn_id','CN_ID','N');</v>
      </c>
    </row>
    <row r="1311" spans="4:13" x14ac:dyDescent="0.25">
      <c r="E1311" t="str">
        <f t="shared" si="204"/>
        <v/>
      </c>
    </row>
    <row r="1312" spans="4:13" x14ac:dyDescent="0.25">
      <c r="E1312" t="str">
        <f t="shared" si="204"/>
        <v/>
      </c>
    </row>
    <row r="1313" spans="3:13" x14ac:dyDescent="0.25">
      <c r="C1313" s="18" t="s">
        <v>276</v>
      </c>
      <c r="D1313" t="str">
        <f t="shared" ref="D1313:D1330" si="205">CONCATENATE("public static final int C_ACCOUNT_SHARE_MEMBER__COL__",E1313,"=    ",G1313,";")</f>
        <v>public static final int C_ACCOUNT_SHARE_MEMBER__COL__ACCT_ID=    530001;</v>
      </c>
      <c r="E1313" t="str">
        <f t="shared" si="204"/>
        <v>ACCT_ID</v>
      </c>
      <c r="F1313">
        <v>1</v>
      </c>
      <c r="G1313" t="str">
        <f t="shared" ref="G1313:G1330" si="206">CONCATENATE(H1313,REPT("0",4-LEN(F1313)),F1313)</f>
        <v>530001</v>
      </c>
      <c r="H1313">
        <v>53</v>
      </c>
      <c r="I1313" t="s">
        <v>781</v>
      </c>
      <c r="J1313" t="s">
        <v>782</v>
      </c>
      <c r="K1313" t="s">
        <v>477</v>
      </c>
      <c r="M1313" t="str">
        <f t="shared" ref="M1313:M1330" si="207">CONCATENATE("INSERT INTO s_tab_cols_m (table_col_id,table_id,col_name,col_desc,data_type) VALUES (",G1313&amp;","&amp;H1313&amp;",'"&amp;I1313&amp;"','"&amp;J1313&amp;"','"&amp;K1313&amp;"');")</f>
        <v>INSERT INTO s_tab_cols_m (table_col_id,table_id,col_name,col_desc,data_type) VALUES (530001,53,'acct_id','ACCT_ID','N');</v>
      </c>
    </row>
    <row r="1314" spans="3:13" x14ac:dyDescent="0.25">
      <c r="D1314" t="str">
        <f t="shared" si="205"/>
        <v>public static final int C_ACCOUNT_SHARE_MEMBER__COL__CUST_ID=    530002;</v>
      </c>
      <c r="E1314" t="str">
        <f t="shared" si="204"/>
        <v>CUST_ID</v>
      </c>
      <c r="F1314">
        <v>2</v>
      </c>
      <c r="G1314" t="str">
        <f t="shared" si="206"/>
        <v>530002</v>
      </c>
      <c r="H1314">
        <v>53</v>
      </c>
      <c r="I1314" t="s">
        <v>595</v>
      </c>
      <c r="J1314" t="s">
        <v>596</v>
      </c>
      <c r="K1314" t="s">
        <v>477</v>
      </c>
      <c r="M1314" t="str">
        <f t="shared" si="207"/>
        <v>INSERT INTO s_tab_cols_m (table_col_id,table_id,col_name,col_desc,data_type) VALUES (530002,53,'cust_id','CUST_ID','N');</v>
      </c>
    </row>
    <row r="1315" spans="3:13" x14ac:dyDescent="0.25">
      <c r="D1315" t="str">
        <f t="shared" si="205"/>
        <v>public static final int C_ACCOUNT_SHARE_MEMBER__COL__MEMBER_NO=    530003;</v>
      </c>
      <c r="E1315" t="str">
        <f t="shared" si="204"/>
        <v>MEMBER_NO</v>
      </c>
      <c r="F1315">
        <v>3</v>
      </c>
      <c r="G1315" t="str">
        <f t="shared" si="206"/>
        <v>530003</v>
      </c>
      <c r="H1315">
        <v>53</v>
      </c>
      <c r="I1315" t="s">
        <v>1772</v>
      </c>
      <c r="J1315" t="s">
        <v>1773</v>
      </c>
      <c r="K1315" t="s">
        <v>477</v>
      </c>
      <c r="M1315" t="str">
        <f t="shared" si="207"/>
        <v>INSERT INTO s_tab_cols_m (table_col_id,table_id,col_name,col_desc,data_type) VALUES (530003,53,'member_no','MEMBER_NO','N');</v>
      </c>
    </row>
    <row r="1316" spans="3:13" x14ac:dyDescent="0.25">
      <c r="D1316" t="str">
        <f t="shared" si="205"/>
        <v>public static final int C_ACCOUNT_SHARE_MEMBER__COL__APPL_CBR_ID=    530004;</v>
      </c>
      <c r="E1316" t="str">
        <f t="shared" si="204"/>
        <v>APPL_CBR_ID</v>
      </c>
      <c r="F1316">
        <v>4</v>
      </c>
      <c r="G1316" t="str">
        <f t="shared" si="206"/>
        <v>530004</v>
      </c>
      <c r="H1316">
        <v>53</v>
      </c>
      <c r="I1316" t="s">
        <v>1774</v>
      </c>
      <c r="J1316" t="s">
        <v>1775</v>
      </c>
      <c r="K1316" t="s">
        <v>477</v>
      </c>
      <c r="M1316" t="str">
        <f t="shared" si="207"/>
        <v>INSERT INTO s_tab_cols_m (table_col_id,table_id,col_name,col_desc,data_type) VALUES (530004,53,'appl_cbr_id','APPL_CBR_ID','N');</v>
      </c>
    </row>
    <row r="1317" spans="3:13" x14ac:dyDescent="0.25">
      <c r="D1317" t="str">
        <f t="shared" si="205"/>
        <v>public static final int C_ACCOUNT_SHARE_MEMBER__COL__MEMBER_SINCE_DATE=    530005;</v>
      </c>
      <c r="E1317" t="str">
        <f t="shared" si="204"/>
        <v>MEMBER_SINCE_DATE</v>
      </c>
      <c r="F1317">
        <v>5</v>
      </c>
      <c r="G1317" t="str">
        <f t="shared" si="206"/>
        <v>530005</v>
      </c>
      <c r="H1317">
        <v>53</v>
      </c>
      <c r="I1317" t="s">
        <v>1776</v>
      </c>
      <c r="J1317" t="s">
        <v>1777</v>
      </c>
      <c r="K1317" t="s">
        <v>482</v>
      </c>
      <c r="M1317" t="str">
        <f t="shared" si="207"/>
        <v>INSERT INTO s_tab_cols_m (table_col_id,table_id,col_name,col_desc,data_type) VALUES (530005,53,'member_since_date','MEMBER_SINCE_DATE','D');</v>
      </c>
    </row>
    <row r="1318" spans="3:13" x14ac:dyDescent="0.25">
      <c r="D1318" t="str">
        <f t="shared" si="205"/>
        <v>public static final int C_ACCOUNT_SHARE_MEMBER__COL__PAYMENT_MODE_ID=    530006;</v>
      </c>
      <c r="E1318" t="str">
        <f t="shared" si="204"/>
        <v>PAYMENT_MODE_ID</v>
      </c>
      <c r="F1318">
        <v>6</v>
      </c>
      <c r="G1318" t="str">
        <f t="shared" si="206"/>
        <v>530006</v>
      </c>
      <c r="H1318">
        <v>53</v>
      </c>
      <c r="I1318" t="s">
        <v>1778</v>
      </c>
      <c r="J1318" t="s">
        <v>1779</v>
      </c>
      <c r="K1318" t="s">
        <v>477</v>
      </c>
      <c r="M1318" t="str">
        <f t="shared" si="207"/>
        <v>INSERT INTO s_tab_cols_m (table_col_id,table_id,col_name,col_desc,data_type) VALUES (530006,53,'payment_mode_id','PAYMENT_MODE_ID','N');</v>
      </c>
    </row>
    <row r="1319" spans="3:13" x14ac:dyDescent="0.25">
      <c r="D1319" t="str">
        <f t="shared" si="205"/>
        <v>public static final int C_ACCOUNT_SHARE_MEMBER__COL__PAYMENT_REF_ID=    530007;</v>
      </c>
      <c r="E1319" t="str">
        <f t="shared" si="204"/>
        <v>PAYMENT_REF_ID</v>
      </c>
      <c r="F1319">
        <v>7</v>
      </c>
      <c r="G1319" t="str">
        <f t="shared" si="206"/>
        <v>530007</v>
      </c>
      <c r="H1319">
        <v>53</v>
      </c>
      <c r="I1319" t="s">
        <v>1724</v>
      </c>
      <c r="J1319" t="s">
        <v>1725</v>
      </c>
      <c r="K1319" t="s">
        <v>477</v>
      </c>
      <c r="M1319" t="str">
        <f t="shared" si="207"/>
        <v>INSERT INTO s_tab_cols_m (table_col_id,table_id,col_name,col_desc,data_type) VALUES (530007,53,'payment_ref_id','PAYMENT_REF_ID','N');</v>
      </c>
    </row>
    <row r="1320" spans="3:13" x14ac:dyDescent="0.25">
      <c r="D1320" t="str">
        <f t="shared" si="205"/>
        <v>public static final int C_ACCOUNT_SHARE_MEMBER__COL__BENEFICARY_BRANCH_ID=    530008;</v>
      </c>
      <c r="E1320" t="str">
        <f t="shared" si="204"/>
        <v>BENEFICARY_BRANCH_ID</v>
      </c>
      <c r="F1320">
        <v>8</v>
      </c>
      <c r="G1320" t="str">
        <f t="shared" si="206"/>
        <v>530008</v>
      </c>
      <c r="H1320">
        <v>53</v>
      </c>
      <c r="I1320" t="s">
        <v>1780</v>
      </c>
      <c r="J1320" t="s">
        <v>1781</v>
      </c>
      <c r="K1320" t="s">
        <v>477</v>
      </c>
      <c r="M1320" t="str">
        <f t="shared" si="207"/>
        <v>INSERT INTO s_tab_cols_m (table_col_id,table_id,col_name,col_desc,data_type) VALUES (530008,53,'beneficary_branch_id','BENEFICARY_BRANCH_ID','N');</v>
      </c>
    </row>
    <row r="1321" spans="3:13" x14ac:dyDescent="0.25">
      <c r="D1321" t="str">
        <f t="shared" si="205"/>
        <v>public static final int C_ACCOUNT_SHARE_MEMBER__COL__BENEFICARY_ACCT_NUMBER=    530009;</v>
      </c>
      <c r="E1321" t="str">
        <f t="shared" si="204"/>
        <v>BENEFICARY_ACCT_NUMBER</v>
      </c>
      <c r="F1321">
        <v>9</v>
      </c>
      <c r="G1321" t="str">
        <f t="shared" si="206"/>
        <v>530009</v>
      </c>
      <c r="H1321">
        <v>53</v>
      </c>
      <c r="I1321" t="s">
        <v>1782</v>
      </c>
      <c r="J1321" t="s">
        <v>1783</v>
      </c>
      <c r="K1321" t="s">
        <v>477</v>
      </c>
      <c r="M1321" t="str">
        <f t="shared" si="207"/>
        <v>INSERT INTO s_tab_cols_m (table_col_id,table_id,col_name,col_desc,data_type) VALUES (530009,53,'beneficary_acct_number','BENEFICARY_ACCT_NUMBER','N');</v>
      </c>
    </row>
    <row r="1322" spans="3:13" x14ac:dyDescent="0.25">
      <c r="D1322" t="str">
        <f t="shared" si="205"/>
        <v>public static final int C_ACCOUNT_SHARE_MEMBER__COL__BENEFICARY_ACCT_NAME=    530010;</v>
      </c>
      <c r="E1322" t="str">
        <f t="shared" si="204"/>
        <v>BENEFICARY_ACCT_NAME</v>
      </c>
      <c r="F1322">
        <v>10</v>
      </c>
      <c r="G1322" t="str">
        <f t="shared" si="206"/>
        <v>530010</v>
      </c>
      <c r="H1322">
        <v>53</v>
      </c>
      <c r="I1322" t="s">
        <v>1784</v>
      </c>
      <c r="J1322" t="s">
        <v>1785</v>
      </c>
      <c r="K1322" t="s">
        <v>478</v>
      </c>
      <c r="M1322" t="str">
        <f t="shared" si="207"/>
        <v>INSERT INTO s_tab_cols_m (table_col_id,table_id,col_name,col_desc,data_type) VALUES (530010,53,'beneficary_acct_name','BENEFICARY_ACCT_NAME','C');</v>
      </c>
    </row>
    <row r="1323" spans="3:13" x14ac:dyDescent="0.25">
      <c r="D1323" t="str">
        <f t="shared" si="205"/>
        <v>public static final int C_ACCOUNT_SHARE_MEMBER__COL__REMARKS=    530011;</v>
      </c>
      <c r="E1323" t="str">
        <f t="shared" si="204"/>
        <v>REMARKS</v>
      </c>
      <c r="F1323">
        <v>11</v>
      </c>
      <c r="G1323" t="str">
        <f t="shared" si="206"/>
        <v>530011</v>
      </c>
      <c r="H1323">
        <v>53</v>
      </c>
      <c r="I1323" t="s">
        <v>771</v>
      </c>
      <c r="J1323" t="s">
        <v>772</v>
      </c>
      <c r="K1323" t="s">
        <v>478</v>
      </c>
      <c r="M1323" t="str">
        <f t="shared" si="207"/>
        <v>INSERT INTO s_tab_cols_m (table_col_id,table_id,col_name,col_desc,data_type) VALUES (530011,53,'remarks','REMARKS','C');</v>
      </c>
    </row>
    <row r="1324" spans="3:13" x14ac:dyDescent="0.25">
      <c r="D1324" t="str">
        <f t="shared" si="205"/>
        <v>public static final int C_ACCOUNT_SHARE_MEMBER__COL__CR_BY=    530012;</v>
      </c>
      <c r="E1324" t="str">
        <f t="shared" si="204"/>
        <v>CR_BY</v>
      </c>
      <c r="F1324">
        <v>12</v>
      </c>
      <c r="G1324" t="str">
        <f t="shared" si="206"/>
        <v>530012</v>
      </c>
      <c r="H1324">
        <v>53</v>
      </c>
      <c r="I1324" t="s">
        <v>547</v>
      </c>
      <c r="J1324" t="s">
        <v>548</v>
      </c>
      <c r="K1324" t="s">
        <v>477</v>
      </c>
      <c r="M1324" t="str">
        <f t="shared" si="207"/>
        <v>INSERT INTO s_tab_cols_m (table_col_id,table_id,col_name,col_desc,data_type) VALUES (530012,53,'cr_by','CR_BY','N');</v>
      </c>
    </row>
    <row r="1325" spans="3:13" x14ac:dyDescent="0.25">
      <c r="D1325" t="str">
        <f t="shared" si="205"/>
        <v>public static final int C_ACCOUNT_SHARE_MEMBER__COL__CR_DT=    530013;</v>
      </c>
      <c r="E1325" t="str">
        <f t="shared" si="204"/>
        <v>CR_DT</v>
      </c>
      <c r="F1325">
        <v>13</v>
      </c>
      <c r="G1325" t="str">
        <f t="shared" si="206"/>
        <v>530013</v>
      </c>
      <c r="H1325">
        <v>53</v>
      </c>
      <c r="I1325" t="s">
        <v>549</v>
      </c>
      <c r="J1325" t="s">
        <v>550</v>
      </c>
      <c r="K1325" t="s">
        <v>489</v>
      </c>
      <c r="M1325" t="str">
        <f t="shared" si="207"/>
        <v>INSERT INTO s_tab_cols_m (table_col_id,table_id,col_name,col_desc,data_type) VALUES (530013,53,'cr_dt','CR_DT','T');</v>
      </c>
    </row>
    <row r="1326" spans="3:13" x14ac:dyDescent="0.25">
      <c r="D1326" t="str">
        <f t="shared" si="205"/>
        <v>public static final int C_ACCOUNT_SHARE_MEMBER__COL__UPD_BY=    530014;</v>
      </c>
      <c r="E1326" t="str">
        <f t="shared" si="204"/>
        <v>UPD_BY</v>
      </c>
      <c r="F1326">
        <v>14</v>
      </c>
      <c r="G1326" t="str">
        <f t="shared" si="206"/>
        <v>530014</v>
      </c>
      <c r="H1326">
        <v>53</v>
      </c>
      <c r="I1326" t="s">
        <v>551</v>
      </c>
      <c r="J1326" t="s">
        <v>552</v>
      </c>
      <c r="K1326" t="s">
        <v>477</v>
      </c>
      <c r="M1326" t="str">
        <f t="shared" si="207"/>
        <v>INSERT INTO s_tab_cols_m (table_col_id,table_id,col_name,col_desc,data_type) VALUES (530014,53,'upd_by','UPD_BY','N');</v>
      </c>
    </row>
    <row r="1327" spans="3:13" x14ac:dyDescent="0.25">
      <c r="D1327" t="str">
        <f t="shared" si="205"/>
        <v>public static final int C_ACCOUNT_SHARE_MEMBER__COL__UPD_DT=    530015;</v>
      </c>
      <c r="E1327" t="str">
        <f t="shared" si="204"/>
        <v>UPD_DT</v>
      </c>
      <c r="F1327">
        <v>15</v>
      </c>
      <c r="G1327" t="str">
        <f t="shared" si="206"/>
        <v>530015</v>
      </c>
      <c r="H1327">
        <v>53</v>
      </c>
      <c r="I1327" t="s">
        <v>553</v>
      </c>
      <c r="J1327" t="s">
        <v>554</v>
      </c>
      <c r="K1327" t="s">
        <v>489</v>
      </c>
      <c r="M1327" t="str">
        <f t="shared" si="207"/>
        <v>INSERT INTO s_tab_cols_m (table_col_id,table_id,col_name,col_desc,data_type) VALUES (530015,53,'upd_dt','UPD_DT','T');</v>
      </c>
    </row>
    <row r="1328" spans="3:13" x14ac:dyDescent="0.25">
      <c r="D1328" t="str">
        <f t="shared" si="205"/>
        <v>public static final int C_ACCOUNT_SHARE_MEMBER__COL__AUTH_BY=    530016;</v>
      </c>
      <c r="E1328" t="str">
        <f t="shared" si="204"/>
        <v>AUTH_BY</v>
      </c>
      <c r="F1328">
        <v>16</v>
      </c>
      <c r="G1328" t="str">
        <f t="shared" si="206"/>
        <v>530016</v>
      </c>
      <c r="H1328">
        <v>53</v>
      </c>
      <c r="I1328" t="s">
        <v>555</v>
      </c>
      <c r="J1328" t="s">
        <v>556</v>
      </c>
      <c r="K1328" t="s">
        <v>477</v>
      </c>
      <c r="M1328" t="str">
        <f t="shared" si="207"/>
        <v>INSERT INTO s_tab_cols_m (table_col_id,table_id,col_name,col_desc,data_type) VALUES (530016,53,'auth_by','AUTH_BY','N');</v>
      </c>
    </row>
    <row r="1329" spans="3:13" x14ac:dyDescent="0.25">
      <c r="D1329" t="str">
        <f t="shared" si="205"/>
        <v>public static final int C_ACCOUNT_SHARE_MEMBER__COL__AUTH_DT=    530017;</v>
      </c>
      <c r="E1329" t="str">
        <f t="shared" si="204"/>
        <v>AUTH_DT</v>
      </c>
      <c r="F1329">
        <v>17</v>
      </c>
      <c r="G1329" t="str">
        <f t="shared" si="206"/>
        <v>530017</v>
      </c>
      <c r="H1329">
        <v>53</v>
      </c>
      <c r="I1329" t="s">
        <v>557</v>
      </c>
      <c r="J1329" t="s">
        <v>558</v>
      </c>
      <c r="K1329" t="s">
        <v>489</v>
      </c>
      <c r="M1329" t="str">
        <f t="shared" si="207"/>
        <v>INSERT INTO s_tab_cols_m (table_col_id,table_id,col_name,col_desc,data_type) VALUES (530017,53,'auth_dt','AUTH_DT','T');</v>
      </c>
    </row>
    <row r="1330" spans="3:13" x14ac:dyDescent="0.25">
      <c r="D1330" t="str">
        <f t="shared" si="205"/>
        <v>public static final int C_ACCOUNT_SHARE_MEMBER__COL__CN_ID=    530018;</v>
      </c>
      <c r="E1330" t="str">
        <f t="shared" si="204"/>
        <v>CN_ID</v>
      </c>
      <c r="F1330">
        <v>18</v>
      </c>
      <c r="G1330" t="str">
        <f t="shared" si="206"/>
        <v>530018</v>
      </c>
      <c r="H1330">
        <v>53</v>
      </c>
      <c r="I1330" t="s">
        <v>559</v>
      </c>
      <c r="J1330" t="s">
        <v>560</v>
      </c>
      <c r="K1330" t="s">
        <v>477</v>
      </c>
      <c r="M1330" t="str">
        <f t="shared" si="207"/>
        <v>INSERT INTO s_tab_cols_m (table_col_id,table_id,col_name,col_desc,data_type) VALUES (530018,53,'cn_id','CN_ID','N');</v>
      </c>
    </row>
    <row r="1332" spans="3:13" x14ac:dyDescent="0.25">
      <c r="E1332" t="str">
        <f t="shared" ref="E1332:E1346" si="208">UPPER(I1332)</f>
        <v/>
      </c>
    </row>
    <row r="1333" spans="3:13" x14ac:dyDescent="0.25">
      <c r="E1333" t="str">
        <f t="shared" si="208"/>
        <v/>
      </c>
    </row>
    <row r="1334" spans="3:13" x14ac:dyDescent="0.25">
      <c r="C1334" s="18" t="s">
        <v>279</v>
      </c>
      <c r="D1334" t="str">
        <f t="shared" ref="D1334:D1346" si="209">CONCATENATE("public static final int C_CUSTOMER_RELATED_PERSON__COL__",E1334,"=    ",G1334,";")</f>
        <v>public static final int C_CUSTOMER_RELATED_PERSON__COL__CRP_ID=    540001;</v>
      </c>
      <c r="E1334" t="str">
        <f t="shared" si="208"/>
        <v>CRP_ID</v>
      </c>
      <c r="F1334">
        <v>1</v>
      </c>
      <c r="G1334" t="str">
        <f t="shared" ref="G1334:G1346" si="210">CONCATENATE(H1334,REPT("0",4-LEN(F1334)),F1334)</f>
        <v>540001</v>
      </c>
      <c r="H1334">
        <v>54</v>
      </c>
      <c r="I1334" t="s">
        <v>1786</v>
      </c>
      <c r="J1334" t="s">
        <v>1787</v>
      </c>
      <c r="K1334" t="s">
        <v>477</v>
      </c>
      <c r="M1334" t="str">
        <f t="shared" ref="M1334:M1346" si="211">CONCATENATE("INSERT INTO s_tab_cols_m (table_col_id,table_id,col_name,col_desc,data_type) VALUES (",G1334&amp;","&amp;H1334&amp;",'"&amp;I1334&amp;"','"&amp;J1334&amp;"','"&amp;K1334&amp;"');")</f>
        <v>INSERT INTO s_tab_cols_m (table_col_id,table_id,col_name,col_desc,data_type) VALUES (540001,54,'crp_id','CRP_ID','N');</v>
      </c>
    </row>
    <row r="1335" spans="3:13" x14ac:dyDescent="0.25">
      <c r="D1335" t="str">
        <f t="shared" si="209"/>
        <v>public static final int C_CUSTOMER_RELATED_PERSON__COL__CUST_ID=    540002;</v>
      </c>
      <c r="E1335" t="str">
        <f t="shared" si="208"/>
        <v>CUST_ID</v>
      </c>
      <c r="F1335">
        <v>2</v>
      </c>
      <c r="G1335" t="str">
        <f t="shared" si="210"/>
        <v>540002</v>
      </c>
      <c r="H1335">
        <v>54</v>
      </c>
      <c r="I1335" t="s">
        <v>595</v>
      </c>
      <c r="J1335" t="s">
        <v>596</v>
      </c>
      <c r="K1335" t="s">
        <v>477</v>
      </c>
      <c r="M1335" t="str">
        <f t="shared" si="211"/>
        <v>INSERT INTO s_tab_cols_m (table_col_id,table_id,col_name,col_desc,data_type) VALUES (540002,54,'cust_id','CUST_ID','N');</v>
      </c>
    </row>
    <row r="1336" spans="3:13" x14ac:dyDescent="0.25">
      <c r="D1336" t="str">
        <f t="shared" si="209"/>
        <v>public static final int C_CUSTOMER_RELATED_PERSON__COL__RELATED_PERSON_TYPE_ID=    540003;</v>
      </c>
      <c r="E1336" t="str">
        <f t="shared" si="208"/>
        <v>RELATED_PERSON_TYPE_ID</v>
      </c>
      <c r="F1336">
        <v>3</v>
      </c>
      <c r="G1336" t="str">
        <f t="shared" si="210"/>
        <v>540003</v>
      </c>
      <c r="H1336">
        <v>54</v>
      </c>
      <c r="I1336" t="s">
        <v>669</v>
      </c>
      <c r="J1336" t="s">
        <v>670</v>
      </c>
      <c r="K1336" t="s">
        <v>477</v>
      </c>
      <c r="M1336" t="str">
        <f t="shared" si="211"/>
        <v>INSERT INTO s_tab_cols_m (table_col_id,table_id,col_name,col_desc,data_type) VALUES (540003,54,'related_person_type_id','RELATED_PERSON_TYPE_ID','N');</v>
      </c>
    </row>
    <row r="1337" spans="3:13" x14ac:dyDescent="0.25">
      <c r="D1337" t="str">
        <f t="shared" si="209"/>
        <v>public static final int C_CUSTOMER_RELATED_PERSON__COL__RELATED_PERSON_CUST_ID=    540004;</v>
      </c>
      <c r="E1337" t="str">
        <f t="shared" si="208"/>
        <v>RELATED_PERSON_CUST_ID</v>
      </c>
      <c r="F1337">
        <v>4</v>
      </c>
      <c r="G1337" t="str">
        <f t="shared" si="210"/>
        <v>540004</v>
      </c>
      <c r="H1337">
        <v>54</v>
      </c>
      <c r="I1337" t="s">
        <v>1788</v>
      </c>
      <c r="J1337" t="s">
        <v>1789</v>
      </c>
      <c r="K1337" t="s">
        <v>477</v>
      </c>
      <c r="M1337" t="str">
        <f t="shared" si="211"/>
        <v>INSERT INTO s_tab_cols_m (table_col_id,table_id,col_name,col_desc,data_type) VALUES (540004,54,'related_person_cust_id','RELATED_PERSON_CUST_ID','N');</v>
      </c>
    </row>
    <row r="1338" spans="3:13" x14ac:dyDescent="0.25">
      <c r="D1338" t="str">
        <f t="shared" si="209"/>
        <v>public static final int C_CUSTOMER_RELATED_PERSON__COL__CR_BY=    540005;</v>
      </c>
      <c r="E1338" t="str">
        <f t="shared" si="208"/>
        <v>CR_BY</v>
      </c>
      <c r="F1338">
        <v>5</v>
      </c>
      <c r="G1338" t="str">
        <f t="shared" si="210"/>
        <v>540005</v>
      </c>
      <c r="H1338">
        <v>54</v>
      </c>
      <c r="I1338" t="s">
        <v>547</v>
      </c>
      <c r="J1338" t="s">
        <v>548</v>
      </c>
      <c r="K1338" t="s">
        <v>477</v>
      </c>
      <c r="M1338" t="str">
        <f t="shared" si="211"/>
        <v>INSERT INTO s_tab_cols_m (table_col_id,table_id,col_name,col_desc,data_type) VALUES (540005,54,'cr_by','CR_BY','N');</v>
      </c>
    </row>
    <row r="1339" spans="3:13" x14ac:dyDescent="0.25">
      <c r="D1339" t="str">
        <f t="shared" si="209"/>
        <v>public static final int C_CUSTOMER_RELATED_PERSON__COL__CR_DT=    540006;</v>
      </c>
      <c r="E1339" t="str">
        <f t="shared" si="208"/>
        <v>CR_DT</v>
      </c>
      <c r="F1339">
        <v>6</v>
      </c>
      <c r="G1339" t="str">
        <f t="shared" si="210"/>
        <v>540006</v>
      </c>
      <c r="H1339">
        <v>54</v>
      </c>
      <c r="I1339" t="s">
        <v>549</v>
      </c>
      <c r="J1339" t="s">
        <v>550</v>
      </c>
      <c r="K1339" t="s">
        <v>489</v>
      </c>
      <c r="M1339" t="str">
        <f t="shared" si="211"/>
        <v>INSERT INTO s_tab_cols_m (table_col_id,table_id,col_name,col_desc,data_type) VALUES (540006,54,'cr_dt','CR_DT','T');</v>
      </c>
    </row>
    <row r="1340" spans="3:13" x14ac:dyDescent="0.25">
      <c r="D1340" t="str">
        <f t="shared" si="209"/>
        <v>public static final int C_CUSTOMER_RELATED_PERSON__COL__UPD_BY=    540007;</v>
      </c>
      <c r="E1340" t="str">
        <f t="shared" si="208"/>
        <v>UPD_BY</v>
      </c>
      <c r="F1340">
        <v>7</v>
      </c>
      <c r="G1340" t="str">
        <f t="shared" si="210"/>
        <v>540007</v>
      </c>
      <c r="H1340">
        <v>54</v>
      </c>
      <c r="I1340" t="s">
        <v>551</v>
      </c>
      <c r="J1340" t="s">
        <v>552</v>
      </c>
      <c r="K1340" t="s">
        <v>477</v>
      </c>
      <c r="M1340" t="str">
        <f t="shared" si="211"/>
        <v>INSERT INTO s_tab_cols_m (table_col_id,table_id,col_name,col_desc,data_type) VALUES (540007,54,'upd_by','UPD_BY','N');</v>
      </c>
    </row>
    <row r="1341" spans="3:13" x14ac:dyDescent="0.25">
      <c r="D1341" t="str">
        <f t="shared" si="209"/>
        <v>public static final int C_CUSTOMER_RELATED_PERSON__COL__UPD_DT=    540008;</v>
      </c>
      <c r="E1341" t="str">
        <f t="shared" si="208"/>
        <v>UPD_DT</v>
      </c>
      <c r="F1341">
        <v>8</v>
      </c>
      <c r="G1341" t="str">
        <f t="shared" si="210"/>
        <v>540008</v>
      </c>
      <c r="H1341">
        <v>54</v>
      </c>
      <c r="I1341" t="s">
        <v>553</v>
      </c>
      <c r="J1341" t="s">
        <v>554</v>
      </c>
      <c r="K1341" t="s">
        <v>489</v>
      </c>
      <c r="M1341" t="str">
        <f t="shared" si="211"/>
        <v>INSERT INTO s_tab_cols_m (table_col_id,table_id,col_name,col_desc,data_type) VALUES (540008,54,'upd_dt','UPD_DT','T');</v>
      </c>
    </row>
    <row r="1342" spans="3:13" x14ac:dyDescent="0.25">
      <c r="D1342" t="str">
        <f t="shared" si="209"/>
        <v>public static final int C_CUSTOMER_RELATED_PERSON__COL__AUTH_BY=    540009;</v>
      </c>
      <c r="E1342" t="str">
        <f t="shared" si="208"/>
        <v>AUTH_BY</v>
      </c>
      <c r="F1342">
        <v>9</v>
      </c>
      <c r="G1342" t="str">
        <f t="shared" si="210"/>
        <v>540009</v>
      </c>
      <c r="H1342">
        <v>54</v>
      </c>
      <c r="I1342" t="s">
        <v>555</v>
      </c>
      <c r="J1342" t="s">
        <v>556</v>
      </c>
      <c r="K1342" t="s">
        <v>477</v>
      </c>
      <c r="M1342" t="str">
        <f t="shared" si="211"/>
        <v>INSERT INTO s_tab_cols_m (table_col_id,table_id,col_name,col_desc,data_type) VALUES (540009,54,'auth_by','AUTH_BY','N');</v>
      </c>
    </row>
    <row r="1343" spans="3:13" x14ac:dyDescent="0.25">
      <c r="D1343" t="str">
        <f t="shared" si="209"/>
        <v>public static final int C_CUSTOMER_RELATED_PERSON__COL__AUTH_DT=    540010;</v>
      </c>
      <c r="E1343" t="str">
        <f t="shared" si="208"/>
        <v>AUTH_DT</v>
      </c>
      <c r="F1343">
        <v>10</v>
      </c>
      <c r="G1343" t="str">
        <f t="shared" si="210"/>
        <v>540010</v>
      </c>
      <c r="H1343">
        <v>54</v>
      </c>
      <c r="I1343" t="s">
        <v>557</v>
      </c>
      <c r="J1343" t="s">
        <v>558</v>
      </c>
      <c r="K1343" t="s">
        <v>489</v>
      </c>
      <c r="M1343" t="str">
        <f t="shared" si="211"/>
        <v>INSERT INTO s_tab_cols_m (table_col_id,table_id,col_name,col_desc,data_type) VALUES (540010,54,'auth_dt','AUTH_DT','T');</v>
      </c>
    </row>
    <row r="1344" spans="3:13" x14ac:dyDescent="0.25">
      <c r="D1344" t="str">
        <f t="shared" si="209"/>
        <v>public static final int C_CUSTOMER_RELATED_PERSON__COL__CN_ID=    540011;</v>
      </c>
      <c r="E1344" t="str">
        <f t="shared" si="208"/>
        <v>CN_ID</v>
      </c>
      <c r="F1344">
        <v>11</v>
      </c>
      <c r="G1344" t="str">
        <f t="shared" si="210"/>
        <v>540011</v>
      </c>
      <c r="H1344">
        <v>54</v>
      </c>
      <c r="I1344" t="s">
        <v>559</v>
      </c>
      <c r="J1344" t="s">
        <v>560</v>
      </c>
      <c r="K1344" t="s">
        <v>477</v>
      </c>
      <c r="M1344" t="str">
        <f t="shared" si="211"/>
        <v>INSERT INTO s_tab_cols_m (table_col_id,table_id,col_name,col_desc,data_type) VALUES (540011,54,'cn_id','CN_ID','N');</v>
      </c>
    </row>
    <row r="1345" spans="3:13" x14ac:dyDescent="0.25">
      <c r="D1345" t="str">
        <f t="shared" si="209"/>
        <v>public static final int C_CUSTOMER_RELATED_PERSON__COL__IS_DELETE=    540012;</v>
      </c>
      <c r="E1345" t="str">
        <f t="shared" si="208"/>
        <v>IS_DELETE</v>
      </c>
      <c r="F1345">
        <v>12</v>
      </c>
      <c r="G1345" t="str">
        <f t="shared" si="210"/>
        <v>540012</v>
      </c>
      <c r="H1345">
        <v>54</v>
      </c>
      <c r="I1345" t="s">
        <v>1073</v>
      </c>
      <c r="J1345" t="s">
        <v>1074</v>
      </c>
      <c r="K1345" t="s">
        <v>477</v>
      </c>
      <c r="M1345" t="str">
        <f t="shared" si="211"/>
        <v>INSERT INTO s_tab_cols_m (table_col_id,table_id,col_name,col_desc,data_type) VALUES (540012,54,'is_delete','IS_DELETE','N');</v>
      </c>
    </row>
    <row r="1346" spans="3:13" x14ac:dyDescent="0.25">
      <c r="D1346" t="str">
        <f t="shared" si="209"/>
        <v>public static final int C_CUSTOMER_RELATED_PERSON__COL__IS_ALERT_ENABLED=    540013;</v>
      </c>
      <c r="E1346" t="str">
        <f t="shared" si="208"/>
        <v>IS_ALERT_ENABLED</v>
      </c>
      <c r="F1346">
        <v>13</v>
      </c>
      <c r="G1346" t="str">
        <f t="shared" si="210"/>
        <v>540013</v>
      </c>
      <c r="H1346">
        <v>54</v>
      </c>
      <c r="I1346" t="s">
        <v>1075</v>
      </c>
      <c r="J1346" t="s">
        <v>1076</v>
      </c>
      <c r="K1346" t="s">
        <v>477</v>
      </c>
      <c r="M1346" t="str">
        <f t="shared" si="211"/>
        <v>INSERT INTO s_tab_cols_m (table_col_id,table_id,col_name,col_desc,data_type) VALUES (540013,54,'is_alert_enabled','IS_ALERT_ENABLED','N');</v>
      </c>
    </row>
    <row r="1350" spans="3:13" x14ac:dyDescent="0.25">
      <c r="E1350" t="str">
        <f t="shared" ref="E1350:E1394" si="212">UPPER(I1350)</f>
        <v/>
      </c>
    </row>
    <row r="1351" spans="3:13" x14ac:dyDescent="0.25">
      <c r="C1351" s="18" t="s">
        <v>282</v>
      </c>
      <c r="D1351" t="str">
        <f t="shared" ref="D1351:D1366" si="213">CONCATENATE("public static final int C_CASH_POINT__COL__",E1351,"=    ",G1351,";")</f>
        <v>public static final int C_CASH_POINT__COL__CASH_POINT_ID=    550001;</v>
      </c>
      <c r="E1351" t="str">
        <f t="shared" si="212"/>
        <v>CASH_POINT_ID</v>
      </c>
      <c r="F1351">
        <v>1</v>
      </c>
      <c r="G1351" t="str">
        <f t="shared" ref="G1351:G1366" si="214">CONCATENATE(H1351,REPT("0",4-LEN(F1351)),F1351)</f>
        <v>550001</v>
      </c>
      <c r="H1351">
        <v>55</v>
      </c>
      <c r="I1351" t="s">
        <v>1790</v>
      </c>
      <c r="J1351" t="s">
        <v>1791</v>
      </c>
      <c r="K1351" t="s">
        <v>477</v>
      </c>
      <c r="M1351" t="str">
        <f t="shared" ref="M1351:M1366" si="215">CONCATENATE("INSERT INTO s_tab_cols_m (table_col_id,table_id,col_name,col_desc,data_type) VALUES (",G1351&amp;","&amp;H1351&amp;",'"&amp;I1351&amp;"','"&amp;J1351&amp;"','"&amp;K1351&amp;"');")</f>
        <v>INSERT INTO s_tab_cols_m (table_col_id,table_id,col_name,col_desc,data_type) VALUES (550001,55,'cash_point_id','CASH_POINT_ID','N');</v>
      </c>
    </row>
    <row r="1352" spans="3:13" x14ac:dyDescent="0.25">
      <c r="D1352" t="str">
        <f t="shared" si="213"/>
        <v>public static final int C_CASH_POINT__COL__CBR_ID=    550002;</v>
      </c>
      <c r="E1352" t="str">
        <f t="shared" si="212"/>
        <v>CBR_ID</v>
      </c>
      <c r="F1352">
        <v>2</v>
      </c>
      <c r="G1352" t="str">
        <f t="shared" si="214"/>
        <v>550002</v>
      </c>
      <c r="H1352">
        <v>55</v>
      </c>
      <c r="I1352" t="s">
        <v>475</v>
      </c>
      <c r="J1352" t="s">
        <v>476</v>
      </c>
      <c r="K1352" t="s">
        <v>477</v>
      </c>
      <c r="M1352" t="str">
        <f t="shared" si="215"/>
        <v>INSERT INTO s_tab_cols_m (table_col_id,table_id,col_name,col_desc,data_type) VALUES (550002,55,'cbr_id','CBR_ID','N');</v>
      </c>
    </row>
    <row r="1353" spans="3:13" x14ac:dyDescent="0.25">
      <c r="D1353" t="str">
        <f t="shared" si="213"/>
        <v>public static final int C_CASH_POINT__COL__CCY_ID=    550003;</v>
      </c>
      <c r="E1353" t="str">
        <f t="shared" si="212"/>
        <v>CCY_ID</v>
      </c>
      <c r="F1353">
        <v>3</v>
      </c>
      <c r="G1353" t="str">
        <f t="shared" si="214"/>
        <v>550003</v>
      </c>
      <c r="H1353">
        <v>55</v>
      </c>
      <c r="I1353" t="s">
        <v>510</v>
      </c>
      <c r="J1353" t="s">
        <v>511</v>
      </c>
      <c r="K1353" t="s">
        <v>477</v>
      </c>
      <c r="M1353" t="str">
        <f t="shared" si="215"/>
        <v>INSERT INTO s_tab_cols_m (table_col_id,table_id,col_name,col_desc,data_type) VALUES (550003,55,'ccy_id','CCY_ID','N');</v>
      </c>
    </row>
    <row r="1354" spans="3:13" x14ac:dyDescent="0.25">
      <c r="D1354" t="str">
        <f t="shared" si="213"/>
        <v>public static final int C_CASH_POINT__COL__CASH_POINT_TYPE_ID=    550004;</v>
      </c>
      <c r="E1354" t="str">
        <f t="shared" si="212"/>
        <v>CASH_POINT_TYPE_ID</v>
      </c>
      <c r="F1354">
        <v>4</v>
      </c>
      <c r="G1354" t="str">
        <f t="shared" si="214"/>
        <v>550004</v>
      </c>
      <c r="H1354">
        <v>55</v>
      </c>
      <c r="I1354" t="s">
        <v>1792</v>
      </c>
      <c r="J1354" t="s">
        <v>1793</v>
      </c>
      <c r="K1354" t="s">
        <v>477</v>
      </c>
      <c r="M1354" t="str">
        <f t="shared" si="215"/>
        <v>INSERT INTO s_tab_cols_m (table_col_id,table_id,col_name,col_desc,data_type) VALUES (550004,55,'cash_point_type_id','CASH_POINT_TYPE_ID','N');</v>
      </c>
    </row>
    <row r="1355" spans="3:13" x14ac:dyDescent="0.25">
      <c r="D1355" t="str">
        <f t="shared" si="213"/>
        <v>public static final int C_CASH_POINT__COL__CASH_POINT_NAME=    550005;</v>
      </c>
      <c r="E1355" t="str">
        <f t="shared" si="212"/>
        <v>CASH_POINT_NAME</v>
      </c>
      <c r="F1355">
        <v>5</v>
      </c>
      <c r="G1355" t="str">
        <f t="shared" si="214"/>
        <v>550005</v>
      </c>
      <c r="H1355">
        <v>55</v>
      </c>
      <c r="I1355" t="s">
        <v>1794</v>
      </c>
      <c r="J1355" t="s">
        <v>1795</v>
      </c>
      <c r="K1355" t="s">
        <v>478</v>
      </c>
      <c r="M1355" t="str">
        <f t="shared" si="215"/>
        <v>INSERT INTO s_tab_cols_m (table_col_id,table_id,col_name,col_desc,data_type) VALUES (550005,55,'cash_point_name','CASH_POINT_NAME','C');</v>
      </c>
    </row>
    <row r="1356" spans="3:13" x14ac:dyDescent="0.25">
      <c r="D1356" t="str">
        <f t="shared" si="213"/>
        <v>public static final int C_CASH_POINT__COL__CASH_POINT_USER_ID=    550006;</v>
      </c>
      <c r="E1356" t="str">
        <f t="shared" si="212"/>
        <v>CASH_POINT_USER_ID</v>
      </c>
      <c r="F1356">
        <v>6</v>
      </c>
      <c r="G1356" t="str">
        <f t="shared" si="214"/>
        <v>550006</v>
      </c>
      <c r="H1356">
        <v>55</v>
      </c>
      <c r="I1356" t="s">
        <v>1796</v>
      </c>
      <c r="J1356" t="s">
        <v>1797</v>
      </c>
      <c r="K1356" t="s">
        <v>477</v>
      </c>
      <c r="M1356" t="str">
        <f t="shared" si="215"/>
        <v>INSERT INTO s_tab_cols_m (table_col_id,table_id,col_name,col_desc,data_type) VALUES (550006,55,'cash_point_user_id','CASH_POINT_USER_ID','N');</v>
      </c>
    </row>
    <row r="1357" spans="3:13" x14ac:dyDescent="0.25">
      <c r="D1357" t="str">
        <f t="shared" si="213"/>
        <v>public static final int C_CASH_POINT__COL__CASH_ACCT_ID=    550007;</v>
      </c>
      <c r="E1357" t="str">
        <f t="shared" si="212"/>
        <v>CASH_ACCT_ID</v>
      </c>
      <c r="F1357">
        <v>7</v>
      </c>
      <c r="G1357" t="str">
        <f t="shared" si="214"/>
        <v>550007</v>
      </c>
      <c r="H1357">
        <v>55</v>
      </c>
      <c r="I1357" t="s">
        <v>1798</v>
      </c>
      <c r="J1357" t="s">
        <v>1799</v>
      </c>
      <c r="K1357" t="s">
        <v>477</v>
      </c>
      <c r="M1357" t="str">
        <f t="shared" si="215"/>
        <v>INSERT INTO s_tab_cols_m (table_col_id,table_id,col_name,col_desc,data_type) VALUES (550007,55,'cash_acct_id','CASH_ACCT_ID','N');</v>
      </c>
    </row>
    <row r="1358" spans="3:13" x14ac:dyDescent="0.25">
      <c r="D1358" t="str">
        <f t="shared" si="213"/>
        <v>public static final int C_CASH_POINT__COL__PAYMENT_CASH_LIMIT=    550008;</v>
      </c>
      <c r="E1358" t="str">
        <f t="shared" si="212"/>
        <v>PAYMENT_CASH_LIMIT</v>
      </c>
      <c r="F1358">
        <v>8</v>
      </c>
      <c r="G1358" t="str">
        <f t="shared" si="214"/>
        <v>550008</v>
      </c>
      <c r="H1358">
        <v>55</v>
      </c>
      <c r="I1358" t="s">
        <v>1800</v>
      </c>
      <c r="J1358" t="s">
        <v>1801</v>
      </c>
      <c r="K1358" t="s">
        <v>477</v>
      </c>
      <c r="M1358" t="str">
        <f t="shared" si="215"/>
        <v>INSERT INTO s_tab_cols_m (table_col_id,table_id,col_name,col_desc,data_type) VALUES (550008,55,'payment_cash_limit','PAYMENT_CASH_LIMIT','N');</v>
      </c>
    </row>
    <row r="1359" spans="3:13" x14ac:dyDescent="0.25">
      <c r="D1359" t="str">
        <f t="shared" si="213"/>
        <v>public static final int C_CASH_POINT__COL__CP_STATUS=    550009;</v>
      </c>
      <c r="E1359" t="str">
        <f t="shared" si="212"/>
        <v>CP_STATUS</v>
      </c>
      <c r="F1359">
        <v>9</v>
      </c>
      <c r="G1359" t="str">
        <f t="shared" si="214"/>
        <v>550009</v>
      </c>
      <c r="H1359">
        <v>55</v>
      </c>
      <c r="I1359" t="s">
        <v>1802</v>
      </c>
      <c r="J1359" t="s">
        <v>1803</v>
      </c>
      <c r="K1359" t="s">
        <v>477</v>
      </c>
      <c r="M1359" t="str">
        <f t="shared" si="215"/>
        <v>INSERT INTO s_tab_cols_m (table_col_id,table_id,col_name,col_desc,data_type) VALUES (550009,55,'cp_status','CP_STATUS','N');</v>
      </c>
    </row>
    <row r="1360" spans="3:13" x14ac:dyDescent="0.25">
      <c r="D1360" t="str">
        <f t="shared" si="213"/>
        <v>public static final int C_CASH_POINT__COL__CR_BY=    550010;</v>
      </c>
      <c r="E1360" t="str">
        <f t="shared" si="212"/>
        <v>CR_BY</v>
      </c>
      <c r="F1360">
        <v>10</v>
      </c>
      <c r="G1360" t="str">
        <f t="shared" si="214"/>
        <v>550010</v>
      </c>
      <c r="H1360">
        <v>55</v>
      </c>
      <c r="I1360" t="s">
        <v>547</v>
      </c>
      <c r="J1360" t="s">
        <v>548</v>
      </c>
      <c r="K1360" t="s">
        <v>477</v>
      </c>
      <c r="M1360" t="str">
        <f t="shared" si="215"/>
        <v>INSERT INTO s_tab_cols_m (table_col_id,table_id,col_name,col_desc,data_type) VALUES (550010,55,'cr_by','CR_BY','N');</v>
      </c>
    </row>
    <row r="1361" spans="3:13" x14ac:dyDescent="0.25">
      <c r="D1361" t="str">
        <f t="shared" si="213"/>
        <v>public static final int C_CASH_POINT__COL__CR_DT=    550011;</v>
      </c>
      <c r="E1361" t="str">
        <f t="shared" si="212"/>
        <v>CR_DT</v>
      </c>
      <c r="F1361">
        <v>11</v>
      </c>
      <c r="G1361" t="str">
        <f t="shared" si="214"/>
        <v>550011</v>
      </c>
      <c r="H1361">
        <v>55</v>
      </c>
      <c r="I1361" t="s">
        <v>549</v>
      </c>
      <c r="J1361" t="s">
        <v>550</v>
      </c>
      <c r="K1361" t="s">
        <v>489</v>
      </c>
      <c r="M1361" t="str">
        <f t="shared" si="215"/>
        <v>INSERT INTO s_tab_cols_m (table_col_id,table_id,col_name,col_desc,data_type) VALUES (550011,55,'cr_dt','CR_DT','T');</v>
      </c>
    </row>
    <row r="1362" spans="3:13" x14ac:dyDescent="0.25">
      <c r="D1362" t="str">
        <f t="shared" si="213"/>
        <v>public static final int C_CASH_POINT__COL__UPD_BY=    550012;</v>
      </c>
      <c r="E1362" t="str">
        <f t="shared" si="212"/>
        <v>UPD_BY</v>
      </c>
      <c r="F1362">
        <v>12</v>
      </c>
      <c r="G1362" t="str">
        <f t="shared" si="214"/>
        <v>550012</v>
      </c>
      <c r="H1362">
        <v>55</v>
      </c>
      <c r="I1362" t="s">
        <v>551</v>
      </c>
      <c r="J1362" t="s">
        <v>552</v>
      </c>
      <c r="K1362" t="s">
        <v>477</v>
      </c>
      <c r="M1362" t="str">
        <f t="shared" si="215"/>
        <v>INSERT INTO s_tab_cols_m (table_col_id,table_id,col_name,col_desc,data_type) VALUES (550012,55,'upd_by','UPD_BY','N');</v>
      </c>
    </row>
    <row r="1363" spans="3:13" x14ac:dyDescent="0.25">
      <c r="D1363" t="str">
        <f t="shared" si="213"/>
        <v>public static final int C_CASH_POINT__COL__UPD_DT=    550013;</v>
      </c>
      <c r="E1363" t="str">
        <f t="shared" si="212"/>
        <v>UPD_DT</v>
      </c>
      <c r="F1363">
        <v>13</v>
      </c>
      <c r="G1363" t="str">
        <f t="shared" si="214"/>
        <v>550013</v>
      </c>
      <c r="H1363">
        <v>55</v>
      </c>
      <c r="I1363" t="s">
        <v>553</v>
      </c>
      <c r="J1363" t="s">
        <v>554</v>
      </c>
      <c r="K1363" t="s">
        <v>489</v>
      </c>
      <c r="M1363" t="str">
        <f t="shared" si="215"/>
        <v>INSERT INTO s_tab_cols_m (table_col_id,table_id,col_name,col_desc,data_type) VALUES (550013,55,'upd_dt','UPD_DT','T');</v>
      </c>
    </row>
    <row r="1364" spans="3:13" x14ac:dyDescent="0.25">
      <c r="D1364" t="str">
        <f t="shared" si="213"/>
        <v>public static final int C_CASH_POINT__COL__AUTH_BY=    550014;</v>
      </c>
      <c r="E1364" t="str">
        <f t="shared" si="212"/>
        <v>AUTH_BY</v>
      </c>
      <c r="F1364">
        <v>14</v>
      </c>
      <c r="G1364" t="str">
        <f t="shared" si="214"/>
        <v>550014</v>
      </c>
      <c r="H1364">
        <v>55</v>
      </c>
      <c r="I1364" t="s">
        <v>555</v>
      </c>
      <c r="J1364" t="s">
        <v>556</v>
      </c>
      <c r="K1364" t="s">
        <v>477</v>
      </c>
      <c r="M1364" t="str">
        <f t="shared" si="215"/>
        <v>INSERT INTO s_tab_cols_m (table_col_id,table_id,col_name,col_desc,data_type) VALUES (550014,55,'auth_by','AUTH_BY','N');</v>
      </c>
    </row>
    <row r="1365" spans="3:13" x14ac:dyDescent="0.25">
      <c r="D1365" t="str">
        <f t="shared" si="213"/>
        <v>public static final int C_CASH_POINT__COL__AUTH_DT=    550015;</v>
      </c>
      <c r="E1365" t="str">
        <f t="shared" si="212"/>
        <v>AUTH_DT</v>
      </c>
      <c r="F1365">
        <v>15</v>
      </c>
      <c r="G1365" t="str">
        <f t="shared" si="214"/>
        <v>550015</v>
      </c>
      <c r="H1365">
        <v>55</v>
      </c>
      <c r="I1365" t="s">
        <v>557</v>
      </c>
      <c r="J1365" t="s">
        <v>558</v>
      </c>
      <c r="K1365" t="s">
        <v>489</v>
      </c>
      <c r="M1365" t="str">
        <f t="shared" si="215"/>
        <v>INSERT INTO s_tab_cols_m (table_col_id,table_id,col_name,col_desc,data_type) VALUES (550015,55,'auth_dt','AUTH_DT','T');</v>
      </c>
    </row>
    <row r="1366" spans="3:13" x14ac:dyDescent="0.25">
      <c r="D1366" t="str">
        <f t="shared" si="213"/>
        <v>public static final int C_CASH_POINT__COL__CN_ID=    550016;</v>
      </c>
      <c r="E1366" t="str">
        <f t="shared" si="212"/>
        <v>CN_ID</v>
      </c>
      <c r="F1366">
        <v>16</v>
      </c>
      <c r="G1366" t="str">
        <f t="shared" si="214"/>
        <v>550016</v>
      </c>
      <c r="H1366">
        <v>55</v>
      </c>
      <c r="I1366" t="s">
        <v>559</v>
      </c>
      <c r="J1366" t="s">
        <v>560</v>
      </c>
      <c r="K1366" t="s">
        <v>477</v>
      </c>
      <c r="M1366" t="str">
        <f t="shared" si="215"/>
        <v>INSERT INTO s_tab_cols_m (table_col_id,table_id,col_name,col_desc,data_type) VALUES (550016,55,'cn_id','CN_ID','N');</v>
      </c>
    </row>
    <row r="1367" spans="3:13" x14ac:dyDescent="0.25">
      <c r="E1367" t="str">
        <f t="shared" si="212"/>
        <v/>
      </c>
    </row>
    <row r="1368" spans="3:13" x14ac:dyDescent="0.25">
      <c r="C1368" s="18" t="s">
        <v>285</v>
      </c>
      <c r="D1368" t="str">
        <f t="shared" ref="D1368:D1394" si="216">CONCATENATE("public static final int C_SHARE_TYPE__COL__",E1368,"=    ",G1368,";")</f>
        <v>public static final int C_SHARE_TYPE__COL__SHARE_TYPE_ID=    560001;</v>
      </c>
      <c r="E1368" t="str">
        <f t="shared" si="212"/>
        <v>SHARE_TYPE_ID</v>
      </c>
      <c r="F1368">
        <v>1</v>
      </c>
      <c r="G1368" t="str">
        <f t="shared" ref="G1368:G1394" si="217">CONCATENATE(H1368,REPT("0",4-LEN(F1368)),F1368)</f>
        <v>560001</v>
      </c>
      <c r="H1368">
        <v>56</v>
      </c>
      <c r="I1368" t="s">
        <v>1804</v>
      </c>
      <c r="J1368" t="s">
        <v>1805</v>
      </c>
      <c r="K1368" t="s">
        <v>477</v>
      </c>
      <c r="M1368" t="str">
        <f t="shared" ref="M1368:M1394" si="218">CONCATENATE("INSERT INTO s_tab_cols_m (table_col_id,table_id,col_name,col_desc,data_type) VALUES (",G1368&amp;","&amp;H1368&amp;",'"&amp;I1368&amp;"','"&amp;J1368&amp;"','"&amp;K1368&amp;"');")</f>
        <v>INSERT INTO s_tab_cols_m (table_col_id,table_id,col_name,col_desc,data_type) VALUES (560001,56,'share_type_id','SHARE_TYPE_ID','N');</v>
      </c>
    </row>
    <row r="1369" spans="3:13" x14ac:dyDescent="0.25">
      <c r="D1369" t="str">
        <f t="shared" si="216"/>
        <v>public static final int C_SHARE_TYPE__COL__SHARE_TYPE_DESCRIPTION=    560002;</v>
      </c>
      <c r="E1369" t="str">
        <f t="shared" si="212"/>
        <v>SHARE_TYPE_DESCRIPTION</v>
      </c>
      <c r="F1369">
        <v>2</v>
      </c>
      <c r="G1369" t="str">
        <f t="shared" si="217"/>
        <v>560002</v>
      </c>
      <c r="H1369">
        <v>56</v>
      </c>
      <c r="I1369" t="s">
        <v>1806</v>
      </c>
      <c r="J1369" t="s">
        <v>1807</v>
      </c>
      <c r="K1369" t="s">
        <v>478</v>
      </c>
      <c r="M1369" t="str">
        <f t="shared" si="218"/>
        <v>INSERT INTO s_tab_cols_m (table_col_id,table_id,col_name,col_desc,data_type) VALUES (560002,56,'share_type_description','SHARE_TYPE_DESCRIPTION','C');</v>
      </c>
    </row>
    <row r="1370" spans="3:13" x14ac:dyDescent="0.25">
      <c r="D1370" t="str">
        <f t="shared" si="216"/>
        <v>public static final int C_SHARE_TYPE__COL__FACE_VALUE=    560003;</v>
      </c>
      <c r="E1370" t="str">
        <f t="shared" si="212"/>
        <v>FACE_VALUE</v>
      </c>
      <c r="F1370">
        <v>3</v>
      </c>
      <c r="G1370" t="str">
        <f t="shared" si="217"/>
        <v>560003</v>
      </c>
      <c r="H1370">
        <v>56</v>
      </c>
      <c r="I1370" t="s">
        <v>1808</v>
      </c>
      <c r="J1370" t="s">
        <v>1809</v>
      </c>
      <c r="K1370" t="s">
        <v>477</v>
      </c>
      <c r="M1370" t="str">
        <f t="shared" si="218"/>
        <v>INSERT INTO s_tab_cols_m (table_col_id,table_id,col_name,col_desc,data_type) VALUES (560003,56,'face_value','FACE_VALUE','N');</v>
      </c>
    </row>
    <row r="1371" spans="3:13" x14ac:dyDescent="0.25">
      <c r="D1371" t="str">
        <f t="shared" si="216"/>
        <v>public static final int C_SHARE_TYPE__COL__CBR_ID=    560004;</v>
      </c>
      <c r="E1371" t="str">
        <f t="shared" si="212"/>
        <v>CBR_ID</v>
      </c>
      <c r="F1371">
        <v>4</v>
      </c>
      <c r="G1371" t="str">
        <f t="shared" si="217"/>
        <v>560004</v>
      </c>
      <c r="H1371">
        <v>56</v>
      </c>
      <c r="I1371" t="s">
        <v>475</v>
      </c>
      <c r="J1371" t="s">
        <v>476</v>
      </c>
      <c r="K1371" t="s">
        <v>477</v>
      </c>
      <c r="M1371" t="str">
        <f t="shared" si="218"/>
        <v>INSERT INTO s_tab_cols_m (table_col_id,table_id,col_name,col_desc,data_type) VALUES (560004,56,'cbr_id','CBR_ID','N');</v>
      </c>
    </row>
    <row r="1372" spans="3:13" x14ac:dyDescent="0.25">
      <c r="D1372" t="str">
        <f t="shared" si="216"/>
        <v>public static final int C_SHARE_TYPE__COL__TOTAL_NO_OF_SHARES=    560005;</v>
      </c>
      <c r="E1372" t="str">
        <f t="shared" si="212"/>
        <v>TOTAL_NO_OF_SHARES</v>
      </c>
      <c r="F1372">
        <v>5</v>
      </c>
      <c r="G1372" t="str">
        <f t="shared" si="217"/>
        <v>560005</v>
      </c>
      <c r="H1372">
        <v>56</v>
      </c>
      <c r="I1372" t="s">
        <v>1810</v>
      </c>
      <c r="J1372" t="s">
        <v>1811</v>
      </c>
      <c r="K1372" t="s">
        <v>477</v>
      </c>
      <c r="M1372" t="str">
        <f t="shared" si="218"/>
        <v>INSERT INTO s_tab_cols_m (table_col_id,table_id,col_name,col_desc,data_type) VALUES (560005,56,'total_no_of_shares','TOTAL_NO_OF_SHARES','N');</v>
      </c>
    </row>
    <row r="1373" spans="3:13" x14ac:dyDescent="0.25">
      <c r="D1373" t="str">
        <f t="shared" si="216"/>
        <v>public static final int C_SHARE_TYPE__COL__TOTAL_NO_OF_AUTH_SHARES=    560006;</v>
      </c>
      <c r="E1373" t="str">
        <f t="shared" si="212"/>
        <v>TOTAL_NO_OF_AUTH_SHARES</v>
      </c>
      <c r="F1373">
        <v>6</v>
      </c>
      <c r="G1373" t="str">
        <f t="shared" si="217"/>
        <v>560006</v>
      </c>
      <c r="H1373">
        <v>56</v>
      </c>
      <c r="I1373" t="s">
        <v>1812</v>
      </c>
      <c r="J1373" t="s">
        <v>1813</v>
      </c>
      <c r="K1373" t="s">
        <v>477</v>
      </c>
      <c r="M1373" t="str">
        <f t="shared" si="218"/>
        <v>INSERT INTO s_tab_cols_m (table_col_id,table_id,col_name,col_desc,data_type) VALUES (560006,56,'total_no_of_auth_shares','TOTAL_NO_OF_AUTH_SHARES','N');</v>
      </c>
    </row>
    <row r="1374" spans="3:13" x14ac:dyDescent="0.25">
      <c r="D1374" t="str">
        <f t="shared" si="216"/>
        <v>public static final int C_SHARE_TYPE__COL__NO_OF_PENDING_SHARES=    560007;</v>
      </c>
      <c r="E1374" t="str">
        <f t="shared" si="212"/>
        <v>NO_OF_PENDING_SHARES</v>
      </c>
      <c r="F1374">
        <v>7</v>
      </c>
      <c r="G1374" t="str">
        <f t="shared" si="217"/>
        <v>560007</v>
      </c>
      <c r="H1374">
        <v>56</v>
      </c>
      <c r="I1374" t="s">
        <v>1814</v>
      </c>
      <c r="J1374" t="s">
        <v>1815</v>
      </c>
      <c r="K1374" t="s">
        <v>477</v>
      </c>
      <c r="M1374" t="str">
        <f t="shared" si="218"/>
        <v>INSERT INTO s_tab_cols_m (table_col_id,table_id,col_name,col_desc,data_type) VALUES (560007,56,'no_of_pending_shares','NO_OF_PENDING_SHARES','N');</v>
      </c>
    </row>
    <row r="1375" spans="3:13" x14ac:dyDescent="0.25">
      <c r="D1375" t="str">
        <f t="shared" si="216"/>
        <v>public static final int C_SHARE_TYPE__COL__START_DISTINCTIVE_NO=    560008;</v>
      </c>
      <c r="E1375" t="str">
        <f t="shared" si="212"/>
        <v>START_DISTINCTIVE_NO</v>
      </c>
      <c r="F1375">
        <v>8</v>
      </c>
      <c r="G1375" t="str">
        <f t="shared" si="217"/>
        <v>560008</v>
      </c>
      <c r="H1375">
        <v>56</v>
      </c>
      <c r="I1375" t="s">
        <v>1816</v>
      </c>
      <c r="J1375" t="s">
        <v>1817</v>
      </c>
      <c r="K1375" t="s">
        <v>477</v>
      </c>
      <c r="M1375" t="str">
        <f t="shared" si="218"/>
        <v>INSERT INTO s_tab_cols_m (table_col_id,table_id,col_name,col_desc,data_type) VALUES (560008,56,'start_distinctive_no','START_DISTINCTIVE_NO','N');</v>
      </c>
    </row>
    <row r="1376" spans="3:13" x14ac:dyDescent="0.25">
      <c r="D1376" t="str">
        <f t="shared" si="216"/>
        <v>public static final int C_SHARE_TYPE__COL__END_DISTINCTIVE_NO=    560009;</v>
      </c>
      <c r="E1376" t="str">
        <f t="shared" si="212"/>
        <v>END_DISTINCTIVE_NO</v>
      </c>
      <c r="F1376">
        <v>9</v>
      </c>
      <c r="G1376" t="str">
        <f t="shared" si="217"/>
        <v>560009</v>
      </c>
      <c r="H1376">
        <v>56</v>
      </c>
      <c r="I1376" t="s">
        <v>1818</v>
      </c>
      <c r="J1376" t="s">
        <v>1819</v>
      </c>
      <c r="K1376" t="s">
        <v>477</v>
      </c>
      <c r="M1376" t="str">
        <f t="shared" si="218"/>
        <v>INSERT INTO s_tab_cols_m (table_col_id,table_id,col_name,col_desc,data_type) VALUES (560009,56,'end_distinctive_no','END_DISTINCTIVE_NO','N');</v>
      </c>
    </row>
    <row r="1377" spans="4:13" x14ac:dyDescent="0.25">
      <c r="D1377" t="str">
        <f t="shared" si="216"/>
        <v>public static final int C_SHARE_TYPE__COL__LAST_DISTINCTIVE_NO=    560010;</v>
      </c>
      <c r="E1377" t="str">
        <f t="shared" si="212"/>
        <v>LAST_DISTINCTIVE_NO</v>
      </c>
      <c r="F1377">
        <v>10</v>
      </c>
      <c r="G1377" t="str">
        <f t="shared" si="217"/>
        <v>560010</v>
      </c>
      <c r="H1377">
        <v>56</v>
      </c>
      <c r="I1377" t="s">
        <v>1820</v>
      </c>
      <c r="J1377" t="s">
        <v>1821</v>
      </c>
      <c r="K1377" t="s">
        <v>477</v>
      </c>
      <c r="M1377" t="str">
        <f t="shared" si="218"/>
        <v>INSERT INTO s_tab_cols_m (table_col_id,table_id,col_name,col_desc,data_type) VALUES (560010,56,'last_distinctive_no','LAST_DISTINCTIVE_NO','N');</v>
      </c>
    </row>
    <row r="1378" spans="4:13" x14ac:dyDescent="0.25">
      <c r="D1378" t="str">
        <f t="shared" si="216"/>
        <v>public static final int C_SHARE_TYPE__COL__START_CERT_NO=    560011;</v>
      </c>
      <c r="E1378" t="str">
        <f t="shared" si="212"/>
        <v>START_CERT_NO</v>
      </c>
      <c r="F1378">
        <v>11</v>
      </c>
      <c r="G1378" t="str">
        <f t="shared" si="217"/>
        <v>560011</v>
      </c>
      <c r="H1378">
        <v>56</v>
      </c>
      <c r="I1378" t="s">
        <v>1822</v>
      </c>
      <c r="J1378" t="s">
        <v>1823</v>
      </c>
      <c r="K1378" t="s">
        <v>477</v>
      </c>
      <c r="M1378" t="str">
        <f t="shared" si="218"/>
        <v>INSERT INTO s_tab_cols_m (table_col_id,table_id,col_name,col_desc,data_type) VALUES (560011,56,'start_cert_no','START_CERT_NO','N');</v>
      </c>
    </row>
    <row r="1379" spans="4:13" x14ac:dyDescent="0.25">
      <c r="D1379" t="str">
        <f t="shared" si="216"/>
        <v>public static final int C_SHARE_TYPE__COL__END_CERT_NO=    560012;</v>
      </c>
      <c r="E1379" t="str">
        <f t="shared" si="212"/>
        <v>END_CERT_NO</v>
      </c>
      <c r="F1379">
        <v>12</v>
      </c>
      <c r="G1379" t="str">
        <f t="shared" si="217"/>
        <v>560012</v>
      </c>
      <c r="H1379">
        <v>56</v>
      </c>
      <c r="I1379" t="s">
        <v>1824</v>
      </c>
      <c r="J1379" t="s">
        <v>1825</v>
      </c>
      <c r="K1379" t="s">
        <v>477</v>
      </c>
      <c r="M1379" t="str">
        <f t="shared" si="218"/>
        <v>INSERT INTO s_tab_cols_m (table_col_id,table_id,col_name,col_desc,data_type) VALUES (560012,56,'end_cert_no','END_CERT_NO','N');</v>
      </c>
    </row>
    <row r="1380" spans="4:13" x14ac:dyDescent="0.25">
      <c r="D1380" t="str">
        <f t="shared" si="216"/>
        <v>public static final int C_SHARE_TYPE__COL__LAST_CERT_NO=    560013;</v>
      </c>
      <c r="E1380" t="str">
        <f t="shared" si="212"/>
        <v>LAST_CERT_NO</v>
      </c>
      <c r="F1380">
        <v>13</v>
      </c>
      <c r="G1380" t="str">
        <f t="shared" si="217"/>
        <v>560013</v>
      </c>
      <c r="H1380">
        <v>56</v>
      </c>
      <c r="I1380" t="s">
        <v>1826</v>
      </c>
      <c r="J1380" t="s">
        <v>1827</v>
      </c>
      <c r="K1380" t="s">
        <v>477</v>
      </c>
      <c r="M1380" t="str">
        <f t="shared" si="218"/>
        <v>INSERT INTO s_tab_cols_m (table_col_id,table_id,col_name,col_desc,data_type) VALUES (560013,56,'last_cert_no','LAST_CERT_NO','N');</v>
      </c>
    </row>
    <row r="1381" spans="4:13" x14ac:dyDescent="0.25">
      <c r="D1381" t="str">
        <f t="shared" si="216"/>
        <v>public static final int C_SHARE_TYPE__COL__EFFECTIVE_FROM_DATE=    560014;</v>
      </c>
      <c r="E1381" t="str">
        <f t="shared" si="212"/>
        <v>EFFECTIVE_FROM_DATE</v>
      </c>
      <c r="F1381">
        <v>14</v>
      </c>
      <c r="G1381" t="str">
        <f t="shared" si="217"/>
        <v>560014</v>
      </c>
      <c r="H1381">
        <v>56</v>
      </c>
      <c r="I1381" t="s">
        <v>851</v>
      </c>
      <c r="J1381" t="s">
        <v>852</v>
      </c>
      <c r="K1381" t="s">
        <v>482</v>
      </c>
      <c r="M1381" t="str">
        <f t="shared" si="218"/>
        <v>INSERT INTO s_tab_cols_m (table_col_id,table_id,col_name,col_desc,data_type) VALUES (560014,56,'effective_from_date','EFFECTIVE_FROM_DATE','D');</v>
      </c>
    </row>
    <row r="1382" spans="4:13" x14ac:dyDescent="0.25">
      <c r="D1382" t="str">
        <f t="shared" si="216"/>
        <v>public static final int C_SHARE_TYPE__COL__EFFECTIVE_TO_DATE=    560015;</v>
      </c>
      <c r="E1382" t="str">
        <f t="shared" si="212"/>
        <v>EFFECTIVE_TO_DATE</v>
      </c>
      <c r="F1382">
        <v>15</v>
      </c>
      <c r="G1382" t="str">
        <f t="shared" si="217"/>
        <v>560015</v>
      </c>
      <c r="H1382">
        <v>56</v>
      </c>
      <c r="I1382" t="s">
        <v>853</v>
      </c>
      <c r="J1382" t="s">
        <v>854</v>
      </c>
      <c r="K1382" t="s">
        <v>482</v>
      </c>
      <c r="M1382" t="str">
        <f t="shared" si="218"/>
        <v>INSERT INTO s_tab_cols_m (table_col_id,table_id,col_name,col_desc,data_type) VALUES (560015,56,'effective_to_date','EFFECTIVE_TO_DATE','D');</v>
      </c>
    </row>
    <row r="1383" spans="4:13" x14ac:dyDescent="0.25">
      <c r="D1383" t="str">
        <f t="shared" si="216"/>
        <v>public static final int C_SHARE_TYPE__COL__CERTIFICATE_PRINT_STYLE_ID=    560016;</v>
      </c>
      <c r="E1383" t="str">
        <f t="shared" si="212"/>
        <v>CERTIFICATE_PRINT_STYLE_ID</v>
      </c>
      <c r="F1383">
        <v>16</v>
      </c>
      <c r="G1383" t="str">
        <f t="shared" si="217"/>
        <v>560016</v>
      </c>
      <c r="H1383">
        <v>56</v>
      </c>
      <c r="I1383" t="s">
        <v>1828</v>
      </c>
      <c r="J1383" t="s">
        <v>1829</v>
      </c>
      <c r="K1383" t="s">
        <v>477</v>
      </c>
      <c r="M1383" t="str">
        <f t="shared" si="218"/>
        <v>INSERT INTO s_tab_cols_m (table_col_id,table_id,col_name,col_desc,data_type) VALUES (560016,56,'certificate_print_style_id','CERTIFICATE_PRINT_STYLE_ID','N');</v>
      </c>
    </row>
    <row r="1384" spans="4:13" x14ac:dyDescent="0.25">
      <c r="D1384" t="str">
        <f t="shared" si="216"/>
        <v>public static final int C_SHARE_TYPE__COL__DIVIDEND_PRINT_STYLE_ID=    560017;</v>
      </c>
      <c r="E1384" t="str">
        <f t="shared" si="212"/>
        <v>DIVIDEND_PRINT_STYLE_ID</v>
      </c>
      <c r="F1384">
        <v>17</v>
      </c>
      <c r="G1384" t="str">
        <f t="shared" si="217"/>
        <v>560017</v>
      </c>
      <c r="H1384">
        <v>56</v>
      </c>
      <c r="I1384" t="s">
        <v>1830</v>
      </c>
      <c r="J1384" t="s">
        <v>1831</v>
      </c>
      <c r="K1384" t="s">
        <v>477</v>
      </c>
      <c r="M1384" t="str">
        <f t="shared" si="218"/>
        <v>INSERT INTO s_tab_cols_m (table_col_id,table_id,col_name,col_desc,data_type) VALUES (560017,56,'dividend_print_style_id','DIVIDEND_PRINT_STYLE_ID','N');</v>
      </c>
    </row>
    <row r="1385" spans="4:13" x14ac:dyDescent="0.25">
      <c r="D1385" t="str">
        <f t="shared" si="216"/>
        <v>public static final int C_SHARE_TYPE__COL__CR_BY=    560018;</v>
      </c>
      <c r="E1385" t="str">
        <f t="shared" si="212"/>
        <v>CR_BY</v>
      </c>
      <c r="F1385">
        <v>18</v>
      </c>
      <c r="G1385" t="str">
        <f t="shared" si="217"/>
        <v>560018</v>
      </c>
      <c r="H1385">
        <v>56</v>
      </c>
      <c r="I1385" t="s">
        <v>547</v>
      </c>
      <c r="J1385" t="s">
        <v>548</v>
      </c>
      <c r="K1385" t="s">
        <v>477</v>
      </c>
      <c r="M1385" t="str">
        <f t="shared" si="218"/>
        <v>INSERT INTO s_tab_cols_m (table_col_id,table_id,col_name,col_desc,data_type) VALUES (560018,56,'cr_by','CR_BY','N');</v>
      </c>
    </row>
    <row r="1386" spans="4:13" x14ac:dyDescent="0.25">
      <c r="D1386" t="str">
        <f t="shared" si="216"/>
        <v>public static final int C_SHARE_TYPE__COL__CR_DT=    560019;</v>
      </c>
      <c r="E1386" t="str">
        <f t="shared" si="212"/>
        <v>CR_DT</v>
      </c>
      <c r="F1386">
        <v>19</v>
      </c>
      <c r="G1386" t="str">
        <f t="shared" si="217"/>
        <v>560019</v>
      </c>
      <c r="H1386">
        <v>56</v>
      </c>
      <c r="I1386" t="s">
        <v>549</v>
      </c>
      <c r="J1386" t="s">
        <v>550</v>
      </c>
      <c r="K1386" t="s">
        <v>489</v>
      </c>
      <c r="M1386" t="str">
        <f t="shared" si="218"/>
        <v>INSERT INTO s_tab_cols_m (table_col_id,table_id,col_name,col_desc,data_type) VALUES (560019,56,'cr_dt','CR_DT','T');</v>
      </c>
    </row>
    <row r="1387" spans="4:13" x14ac:dyDescent="0.25">
      <c r="D1387" t="str">
        <f t="shared" si="216"/>
        <v>public static final int C_SHARE_TYPE__COL__UPD_BY=    560020;</v>
      </c>
      <c r="E1387" t="str">
        <f t="shared" si="212"/>
        <v>UPD_BY</v>
      </c>
      <c r="F1387">
        <v>20</v>
      </c>
      <c r="G1387" t="str">
        <f t="shared" si="217"/>
        <v>560020</v>
      </c>
      <c r="H1387">
        <v>56</v>
      </c>
      <c r="I1387" t="s">
        <v>551</v>
      </c>
      <c r="J1387" t="s">
        <v>552</v>
      </c>
      <c r="K1387" t="s">
        <v>477</v>
      </c>
      <c r="M1387" t="str">
        <f t="shared" si="218"/>
        <v>INSERT INTO s_tab_cols_m (table_col_id,table_id,col_name,col_desc,data_type) VALUES (560020,56,'upd_by','UPD_BY','N');</v>
      </c>
    </row>
    <row r="1388" spans="4:13" x14ac:dyDescent="0.25">
      <c r="D1388" t="str">
        <f t="shared" si="216"/>
        <v>public static final int C_SHARE_TYPE__COL__UPD_DT=    560021;</v>
      </c>
      <c r="E1388" t="str">
        <f t="shared" si="212"/>
        <v>UPD_DT</v>
      </c>
      <c r="F1388">
        <v>21</v>
      </c>
      <c r="G1388" t="str">
        <f t="shared" si="217"/>
        <v>560021</v>
      </c>
      <c r="H1388">
        <v>56</v>
      </c>
      <c r="I1388" t="s">
        <v>553</v>
      </c>
      <c r="J1388" t="s">
        <v>554</v>
      </c>
      <c r="K1388" t="s">
        <v>489</v>
      </c>
      <c r="M1388" t="str">
        <f t="shared" si="218"/>
        <v>INSERT INTO s_tab_cols_m (table_col_id,table_id,col_name,col_desc,data_type) VALUES (560021,56,'upd_dt','UPD_DT','T');</v>
      </c>
    </row>
    <row r="1389" spans="4:13" x14ac:dyDescent="0.25">
      <c r="D1389" t="str">
        <f t="shared" si="216"/>
        <v>public static final int C_SHARE_TYPE__COL__AUTH_BY=    560022;</v>
      </c>
      <c r="E1389" t="str">
        <f t="shared" si="212"/>
        <v>AUTH_BY</v>
      </c>
      <c r="F1389">
        <v>22</v>
      </c>
      <c r="G1389" t="str">
        <f t="shared" si="217"/>
        <v>560022</v>
      </c>
      <c r="H1389">
        <v>56</v>
      </c>
      <c r="I1389" t="s">
        <v>555</v>
      </c>
      <c r="J1389" t="s">
        <v>556</v>
      </c>
      <c r="K1389" t="s">
        <v>477</v>
      </c>
      <c r="M1389" t="str">
        <f t="shared" si="218"/>
        <v>INSERT INTO s_tab_cols_m (table_col_id,table_id,col_name,col_desc,data_type) VALUES (560022,56,'auth_by','AUTH_BY','N');</v>
      </c>
    </row>
    <row r="1390" spans="4:13" x14ac:dyDescent="0.25">
      <c r="D1390" t="str">
        <f t="shared" si="216"/>
        <v>public static final int C_SHARE_TYPE__COL__AUTH_DT=    560023;</v>
      </c>
      <c r="E1390" t="str">
        <f t="shared" si="212"/>
        <v>AUTH_DT</v>
      </c>
      <c r="F1390">
        <v>23</v>
      </c>
      <c r="G1390" t="str">
        <f t="shared" si="217"/>
        <v>560023</v>
      </c>
      <c r="H1390">
        <v>56</v>
      </c>
      <c r="I1390" t="s">
        <v>557</v>
      </c>
      <c r="J1390" t="s">
        <v>558</v>
      </c>
      <c r="K1390" t="s">
        <v>489</v>
      </c>
      <c r="M1390" t="str">
        <f t="shared" si="218"/>
        <v>INSERT INTO s_tab_cols_m (table_col_id,table_id,col_name,col_desc,data_type) VALUES (560023,56,'auth_dt','AUTH_DT','T');</v>
      </c>
    </row>
    <row r="1391" spans="4:13" x14ac:dyDescent="0.25">
      <c r="D1391" t="str">
        <f t="shared" si="216"/>
        <v>public static final int C_SHARE_TYPE__COL__CN_ID=    560024;</v>
      </c>
      <c r="E1391" t="str">
        <f t="shared" si="212"/>
        <v>CN_ID</v>
      </c>
      <c r="F1391">
        <v>24</v>
      </c>
      <c r="G1391" t="str">
        <f t="shared" si="217"/>
        <v>560024</v>
      </c>
      <c r="H1391">
        <v>56</v>
      </c>
      <c r="I1391" t="s">
        <v>559</v>
      </c>
      <c r="J1391" t="s">
        <v>560</v>
      </c>
      <c r="K1391" t="s">
        <v>477</v>
      </c>
      <c r="M1391" t="str">
        <f t="shared" si="218"/>
        <v>INSERT INTO s_tab_cols_m (table_col_id,table_id,col_name,col_desc,data_type) VALUES (560024,56,'cn_id','CN_ID','N');</v>
      </c>
    </row>
    <row r="1392" spans="4:13" x14ac:dyDescent="0.25">
      <c r="D1392" t="str">
        <f t="shared" si="216"/>
        <v>public static final int C_SHARE_TYPE__COL__MIN_NO_OF_SHARES=    560025;</v>
      </c>
      <c r="E1392" t="str">
        <f t="shared" si="212"/>
        <v>MIN_NO_OF_SHARES</v>
      </c>
      <c r="F1392">
        <v>25</v>
      </c>
      <c r="G1392" t="str">
        <f t="shared" si="217"/>
        <v>560025</v>
      </c>
      <c r="H1392">
        <v>56</v>
      </c>
      <c r="I1392" t="s">
        <v>1832</v>
      </c>
      <c r="J1392" t="s">
        <v>1833</v>
      </c>
      <c r="K1392" t="s">
        <v>477</v>
      </c>
      <c r="M1392" t="str">
        <f t="shared" si="218"/>
        <v>INSERT INTO s_tab_cols_m (table_col_id,table_id,col_name,col_desc,data_type) VALUES (560025,56,'min_no_of_shares','MIN_NO_OF_SHARES','N');</v>
      </c>
    </row>
    <row r="1393" spans="3:13" x14ac:dyDescent="0.25">
      <c r="D1393" t="str">
        <f t="shared" si="216"/>
        <v>public static final int C_SHARE_TYPE__COL__MAX_NO_OF_SHARES=    560026;</v>
      </c>
      <c r="E1393" t="str">
        <f t="shared" si="212"/>
        <v>MAX_NO_OF_SHARES</v>
      </c>
      <c r="F1393">
        <v>26</v>
      </c>
      <c r="G1393" t="str">
        <f t="shared" si="217"/>
        <v>560026</v>
      </c>
      <c r="H1393">
        <v>56</v>
      </c>
      <c r="I1393" t="s">
        <v>1834</v>
      </c>
      <c r="J1393" t="s">
        <v>1835</v>
      </c>
      <c r="K1393" t="s">
        <v>477</v>
      </c>
      <c r="M1393" t="str">
        <f t="shared" si="218"/>
        <v>INSERT INTO s_tab_cols_m (table_col_id,table_id,col_name,col_desc,data_type) VALUES (560026,56,'max_no_of_shares','MAX_NO_OF_SHARES','N');</v>
      </c>
    </row>
    <row r="1394" spans="3:13" x14ac:dyDescent="0.25">
      <c r="D1394" t="str">
        <f t="shared" si="216"/>
        <v>public static final int C_SHARE_TYPE__COL__ENTRANCE_FEES=    560027;</v>
      </c>
      <c r="E1394" t="str">
        <f t="shared" si="212"/>
        <v>ENTRANCE_FEES</v>
      </c>
      <c r="F1394">
        <v>27</v>
      </c>
      <c r="G1394" t="str">
        <f t="shared" si="217"/>
        <v>560027</v>
      </c>
      <c r="H1394">
        <v>56</v>
      </c>
      <c r="I1394" t="s">
        <v>1836</v>
      </c>
      <c r="J1394" t="s">
        <v>1837</v>
      </c>
      <c r="K1394" t="s">
        <v>477</v>
      </c>
      <c r="M1394" t="str">
        <f t="shared" si="218"/>
        <v>INSERT INTO s_tab_cols_m (table_col_id,table_id,col_name,col_desc,data_type) VALUES (560027,56,'entrance_fees','ENTRANCE_FEES','N');</v>
      </c>
    </row>
    <row r="1398" spans="3:13" x14ac:dyDescent="0.25">
      <c r="E1398" t="str">
        <f t="shared" ref="E1398:E1429" si="219">UPPER(I1398)</f>
        <v/>
      </c>
    </row>
    <row r="1399" spans="3:13" x14ac:dyDescent="0.25">
      <c r="E1399" t="str">
        <f t="shared" si="219"/>
        <v/>
      </c>
    </row>
    <row r="1400" spans="3:13" x14ac:dyDescent="0.25">
      <c r="C1400" s="18" t="s">
        <v>288</v>
      </c>
      <c r="D1400" t="str">
        <f t="shared" ref="D1400:D1410" si="220">CONCATENATE("public static final int C_TAX__COL__",E1400,"=    ",G1400,";")</f>
        <v>public static final int C_TAX__COL__TAX_ID=    570001;</v>
      </c>
      <c r="E1400" t="str">
        <f t="shared" si="219"/>
        <v>TAX_ID</v>
      </c>
      <c r="F1400">
        <v>1</v>
      </c>
      <c r="G1400" t="str">
        <f t="shared" ref="G1400:G1410" si="221">CONCATENATE(H1400,REPT("0",4-LEN(F1400)),F1400)</f>
        <v>570001</v>
      </c>
      <c r="H1400">
        <v>57</v>
      </c>
      <c r="I1400" t="s">
        <v>1838</v>
      </c>
      <c r="J1400" t="s">
        <v>1839</v>
      </c>
      <c r="K1400" t="s">
        <v>477</v>
      </c>
      <c r="M1400" t="str">
        <f t="shared" ref="M1400:M1410" si="222">CONCATENATE("INSERT INTO s_tab_cols_m (table_col_id,table_id,col_name,col_desc,data_type) VALUES (",G1400&amp;","&amp;H1400&amp;",'"&amp;I1400&amp;"','"&amp;J1400&amp;"','"&amp;K1400&amp;"');")</f>
        <v>INSERT INTO s_tab_cols_m (table_col_id,table_id,col_name,col_desc,data_type) VALUES (570001,57,'tax_id','TAX_ID','N');</v>
      </c>
    </row>
    <row r="1401" spans="3:13" x14ac:dyDescent="0.25">
      <c r="D1401" t="str">
        <f t="shared" si="220"/>
        <v>public static final int C_TAX__COL__TAX_NAME=    570002;</v>
      </c>
      <c r="E1401" t="str">
        <f t="shared" si="219"/>
        <v>TAX_NAME</v>
      </c>
      <c r="F1401">
        <v>2</v>
      </c>
      <c r="G1401" t="str">
        <f t="shared" si="221"/>
        <v>570002</v>
      </c>
      <c r="H1401">
        <v>57</v>
      </c>
      <c r="I1401" t="s">
        <v>1840</v>
      </c>
      <c r="J1401" t="s">
        <v>1841</v>
      </c>
      <c r="K1401" t="s">
        <v>478</v>
      </c>
      <c r="M1401" t="str">
        <f t="shared" si="222"/>
        <v>INSERT INTO s_tab_cols_m (table_col_id,table_id,col_name,col_desc,data_type) VALUES (570002,57,'tax_name','TAX_NAME','C');</v>
      </c>
    </row>
    <row r="1402" spans="3:13" x14ac:dyDescent="0.25">
      <c r="D1402" t="str">
        <f t="shared" si="220"/>
        <v>public static final int C_TAX__COL__TAX_CATEGORY_ID=    570003;</v>
      </c>
      <c r="E1402" t="str">
        <f t="shared" si="219"/>
        <v>TAX_CATEGORY_ID</v>
      </c>
      <c r="F1402">
        <v>3</v>
      </c>
      <c r="G1402" t="str">
        <f t="shared" si="221"/>
        <v>570003</v>
      </c>
      <c r="H1402">
        <v>57</v>
      </c>
      <c r="I1402" t="s">
        <v>1842</v>
      </c>
      <c r="J1402" t="s">
        <v>1843</v>
      </c>
      <c r="K1402" t="s">
        <v>477</v>
      </c>
      <c r="M1402" t="str">
        <f t="shared" si="222"/>
        <v>INSERT INTO s_tab_cols_m (table_col_id,table_id,col_name,col_desc,data_type) VALUES (570003,57,'tax_category_id','TAX_CATEGORY_ID','N');</v>
      </c>
    </row>
    <row r="1403" spans="3:13" x14ac:dyDescent="0.25">
      <c r="D1403" t="str">
        <f t="shared" si="220"/>
        <v>public static final int C_TAX__COL__TAX_DIRECTION_TYPE=    570004;</v>
      </c>
      <c r="E1403" t="str">
        <f t="shared" si="219"/>
        <v>TAX_DIRECTION_TYPE</v>
      </c>
      <c r="F1403">
        <v>4</v>
      </c>
      <c r="G1403" t="str">
        <f t="shared" si="221"/>
        <v>570004</v>
      </c>
      <c r="H1403">
        <v>57</v>
      </c>
      <c r="I1403" t="s">
        <v>1844</v>
      </c>
      <c r="J1403" t="s">
        <v>1845</v>
      </c>
      <c r="K1403" t="s">
        <v>478</v>
      </c>
      <c r="M1403" t="str">
        <f t="shared" si="222"/>
        <v>INSERT INTO s_tab_cols_m (table_col_id,table_id,col_name,col_desc,data_type) VALUES (570004,57,'tax_direction_type','TAX_DIRECTION_TYPE','C');</v>
      </c>
    </row>
    <row r="1404" spans="3:13" x14ac:dyDescent="0.25">
      <c r="D1404" t="str">
        <f t="shared" si="220"/>
        <v>public static final int C_TAX__COL__CR_BY=    570005;</v>
      </c>
      <c r="E1404" t="str">
        <f t="shared" si="219"/>
        <v>CR_BY</v>
      </c>
      <c r="F1404">
        <v>5</v>
      </c>
      <c r="G1404" t="str">
        <f t="shared" si="221"/>
        <v>570005</v>
      </c>
      <c r="H1404">
        <v>57</v>
      </c>
      <c r="I1404" t="s">
        <v>547</v>
      </c>
      <c r="J1404" t="s">
        <v>548</v>
      </c>
      <c r="K1404" t="s">
        <v>477</v>
      </c>
      <c r="M1404" t="str">
        <f t="shared" si="222"/>
        <v>INSERT INTO s_tab_cols_m (table_col_id,table_id,col_name,col_desc,data_type) VALUES (570005,57,'cr_by','CR_BY','N');</v>
      </c>
    </row>
    <row r="1405" spans="3:13" x14ac:dyDescent="0.25">
      <c r="D1405" t="str">
        <f t="shared" si="220"/>
        <v>public static final int C_TAX__COL__CR_DT=    570006;</v>
      </c>
      <c r="E1405" t="str">
        <f t="shared" si="219"/>
        <v>CR_DT</v>
      </c>
      <c r="F1405">
        <v>6</v>
      </c>
      <c r="G1405" t="str">
        <f t="shared" si="221"/>
        <v>570006</v>
      </c>
      <c r="H1405">
        <v>57</v>
      </c>
      <c r="I1405" t="s">
        <v>549</v>
      </c>
      <c r="J1405" t="s">
        <v>550</v>
      </c>
      <c r="K1405" t="s">
        <v>489</v>
      </c>
      <c r="M1405" t="str">
        <f t="shared" si="222"/>
        <v>INSERT INTO s_tab_cols_m (table_col_id,table_id,col_name,col_desc,data_type) VALUES (570006,57,'cr_dt','CR_DT','T');</v>
      </c>
    </row>
    <row r="1406" spans="3:13" x14ac:dyDescent="0.25">
      <c r="D1406" t="str">
        <f t="shared" si="220"/>
        <v>public static final int C_TAX__COL__UPD_BY=    570007;</v>
      </c>
      <c r="E1406" t="str">
        <f t="shared" si="219"/>
        <v>UPD_BY</v>
      </c>
      <c r="F1406">
        <v>7</v>
      </c>
      <c r="G1406" t="str">
        <f t="shared" si="221"/>
        <v>570007</v>
      </c>
      <c r="H1406">
        <v>57</v>
      </c>
      <c r="I1406" t="s">
        <v>551</v>
      </c>
      <c r="J1406" t="s">
        <v>552</v>
      </c>
      <c r="K1406" t="s">
        <v>477</v>
      </c>
      <c r="M1406" t="str">
        <f t="shared" si="222"/>
        <v>INSERT INTO s_tab_cols_m (table_col_id,table_id,col_name,col_desc,data_type) VALUES (570007,57,'upd_by','UPD_BY','N');</v>
      </c>
    </row>
    <row r="1407" spans="3:13" x14ac:dyDescent="0.25">
      <c r="D1407" t="str">
        <f t="shared" si="220"/>
        <v>public static final int C_TAX__COL__UPD_DT=    570008;</v>
      </c>
      <c r="E1407" t="str">
        <f t="shared" si="219"/>
        <v>UPD_DT</v>
      </c>
      <c r="F1407">
        <v>8</v>
      </c>
      <c r="G1407" t="str">
        <f t="shared" si="221"/>
        <v>570008</v>
      </c>
      <c r="H1407">
        <v>57</v>
      </c>
      <c r="I1407" t="s">
        <v>553</v>
      </c>
      <c r="J1407" t="s">
        <v>554</v>
      </c>
      <c r="K1407" t="s">
        <v>489</v>
      </c>
      <c r="M1407" t="str">
        <f t="shared" si="222"/>
        <v>INSERT INTO s_tab_cols_m (table_col_id,table_id,col_name,col_desc,data_type) VALUES (570008,57,'upd_dt','UPD_DT','T');</v>
      </c>
    </row>
    <row r="1408" spans="3:13" x14ac:dyDescent="0.25">
      <c r="D1408" t="str">
        <f t="shared" si="220"/>
        <v>public static final int C_TAX__COL__AUTH_BY=    570009;</v>
      </c>
      <c r="E1408" t="str">
        <f t="shared" si="219"/>
        <v>AUTH_BY</v>
      </c>
      <c r="F1408">
        <v>9</v>
      </c>
      <c r="G1408" t="str">
        <f t="shared" si="221"/>
        <v>570009</v>
      </c>
      <c r="H1408">
        <v>57</v>
      </c>
      <c r="I1408" t="s">
        <v>555</v>
      </c>
      <c r="J1408" t="s">
        <v>556</v>
      </c>
      <c r="K1408" t="s">
        <v>477</v>
      </c>
      <c r="M1408" t="str">
        <f t="shared" si="222"/>
        <v>INSERT INTO s_tab_cols_m (table_col_id,table_id,col_name,col_desc,data_type) VALUES (570009,57,'auth_by','AUTH_BY','N');</v>
      </c>
    </row>
    <row r="1409" spans="3:13" x14ac:dyDescent="0.25">
      <c r="D1409" t="str">
        <f t="shared" si="220"/>
        <v>public static final int C_TAX__COL__AUTH_DT=    570010;</v>
      </c>
      <c r="E1409" t="str">
        <f t="shared" si="219"/>
        <v>AUTH_DT</v>
      </c>
      <c r="F1409">
        <v>10</v>
      </c>
      <c r="G1409" t="str">
        <f t="shared" si="221"/>
        <v>570010</v>
      </c>
      <c r="H1409">
        <v>57</v>
      </c>
      <c r="I1409" t="s">
        <v>557</v>
      </c>
      <c r="J1409" t="s">
        <v>558</v>
      </c>
      <c r="K1409" t="s">
        <v>489</v>
      </c>
      <c r="M1409" t="str">
        <f t="shared" si="222"/>
        <v>INSERT INTO s_tab_cols_m (table_col_id,table_id,col_name,col_desc,data_type) VALUES (570010,57,'auth_dt','AUTH_DT','T');</v>
      </c>
    </row>
    <row r="1410" spans="3:13" x14ac:dyDescent="0.25">
      <c r="D1410" t="str">
        <f t="shared" si="220"/>
        <v>public static final int C_TAX__COL__CN_ID=    570011;</v>
      </c>
      <c r="E1410" t="str">
        <f t="shared" si="219"/>
        <v>CN_ID</v>
      </c>
      <c r="F1410">
        <v>11</v>
      </c>
      <c r="G1410" t="str">
        <f t="shared" si="221"/>
        <v>570011</v>
      </c>
      <c r="H1410">
        <v>57</v>
      </c>
      <c r="I1410" t="s">
        <v>559</v>
      </c>
      <c r="J1410" t="s">
        <v>560</v>
      </c>
      <c r="K1410" t="s">
        <v>477</v>
      </c>
      <c r="M1410" t="str">
        <f t="shared" si="222"/>
        <v>INSERT INTO s_tab_cols_m (table_col_id,table_id,col_name,col_desc,data_type) VALUES (570011,57,'cn_id','CN_ID','N');</v>
      </c>
    </row>
    <row r="1411" spans="3:13" x14ac:dyDescent="0.25">
      <c r="E1411" t="str">
        <f t="shared" si="219"/>
        <v/>
      </c>
    </row>
    <row r="1412" spans="3:13" x14ac:dyDescent="0.25">
      <c r="E1412" t="str">
        <f t="shared" si="219"/>
        <v/>
      </c>
    </row>
    <row r="1413" spans="3:13" x14ac:dyDescent="0.25">
      <c r="C1413" s="18" t="s">
        <v>291</v>
      </c>
      <c r="D1413" t="str">
        <f t="shared" ref="D1413:D1425" si="223">CONCATENATE("public static final int C_TAX_RATE_SLAB__COL__",E1413,"=    ",G1413,";")</f>
        <v>public static final int C_TAX_RATE_SLAB__COL__TAX_RATE_SLAB_ID=    580001;</v>
      </c>
      <c r="E1413" t="str">
        <f t="shared" si="219"/>
        <v>TAX_RATE_SLAB_ID</v>
      </c>
      <c r="F1413">
        <v>1</v>
      </c>
      <c r="G1413" t="str">
        <f t="shared" ref="G1413:G1425" si="224">CONCATENATE(H1413,REPT("0",4-LEN(F1413)),F1413)</f>
        <v>580001</v>
      </c>
      <c r="H1413">
        <v>58</v>
      </c>
      <c r="I1413" t="s">
        <v>1846</v>
      </c>
      <c r="J1413" t="s">
        <v>1847</v>
      </c>
      <c r="K1413" t="s">
        <v>477</v>
      </c>
      <c r="M1413" t="str">
        <f t="shared" ref="M1413:M1425" si="225">CONCATENATE("INSERT INTO s_tab_cols_m (table_col_id,table_id,col_name,col_desc,data_type) VALUES (",G1413&amp;","&amp;H1413&amp;",'"&amp;I1413&amp;"','"&amp;J1413&amp;"','"&amp;K1413&amp;"');")</f>
        <v>INSERT INTO s_tab_cols_m (table_col_id,table_id,col_name,col_desc,data_type) VALUES (580001,58,'tax_rate_slab_id','TAX_RATE_SLAB_ID','N');</v>
      </c>
    </row>
    <row r="1414" spans="3:13" x14ac:dyDescent="0.25">
      <c r="D1414" t="str">
        <f t="shared" si="223"/>
        <v>public static final int C_TAX_RATE_SLAB__COL__TAX_ID=    580002;</v>
      </c>
      <c r="E1414" t="str">
        <f t="shared" si="219"/>
        <v>TAX_ID</v>
      </c>
      <c r="F1414">
        <v>2</v>
      </c>
      <c r="G1414" t="str">
        <f t="shared" si="224"/>
        <v>580002</v>
      </c>
      <c r="H1414">
        <v>58</v>
      </c>
      <c r="I1414" t="s">
        <v>1838</v>
      </c>
      <c r="J1414" t="s">
        <v>1839</v>
      </c>
      <c r="K1414" t="s">
        <v>477</v>
      </c>
      <c r="M1414" t="str">
        <f t="shared" si="225"/>
        <v>INSERT INTO s_tab_cols_m (table_col_id,table_id,col_name,col_desc,data_type) VALUES (580002,58,'tax_id','TAX_ID','N');</v>
      </c>
    </row>
    <row r="1415" spans="3:13" x14ac:dyDescent="0.25">
      <c r="D1415" t="str">
        <f t="shared" si="223"/>
        <v>public static final int C_TAX_RATE_SLAB__COL__TAX_SUB_TYPE_ID=    580003;</v>
      </c>
      <c r="E1415" t="str">
        <f t="shared" si="219"/>
        <v>TAX_SUB_TYPE_ID</v>
      </c>
      <c r="F1415">
        <v>3</v>
      </c>
      <c r="G1415" t="str">
        <f t="shared" si="224"/>
        <v>580003</v>
      </c>
      <c r="H1415">
        <v>58</v>
      </c>
      <c r="I1415" t="s">
        <v>1848</v>
      </c>
      <c r="J1415" t="s">
        <v>1849</v>
      </c>
      <c r="K1415" t="s">
        <v>477</v>
      </c>
      <c r="M1415" t="str">
        <f t="shared" si="225"/>
        <v>INSERT INTO s_tab_cols_m (table_col_id,table_id,col_name,col_desc,data_type) VALUES (580003,58,'tax_sub_type_id','TAX_SUB_TYPE_ID','N');</v>
      </c>
    </row>
    <row r="1416" spans="3:13" x14ac:dyDescent="0.25">
      <c r="D1416" t="str">
        <f t="shared" si="223"/>
        <v>public static final int C_TAX_RATE_SLAB__COL__TAX_SLAB_AMOUNT=    580004;</v>
      </c>
      <c r="E1416" t="str">
        <f t="shared" si="219"/>
        <v>TAX_SLAB_AMOUNT</v>
      </c>
      <c r="F1416">
        <v>4</v>
      </c>
      <c r="G1416" t="str">
        <f t="shared" si="224"/>
        <v>580004</v>
      </c>
      <c r="H1416">
        <v>58</v>
      </c>
      <c r="I1416" t="s">
        <v>1850</v>
      </c>
      <c r="J1416" t="s">
        <v>1851</v>
      </c>
      <c r="K1416" t="s">
        <v>477</v>
      </c>
      <c r="M1416" t="str">
        <f t="shared" si="225"/>
        <v>INSERT INTO s_tab_cols_m (table_col_id,table_id,col_name,col_desc,data_type) VALUES (580004,58,'tax_slab_amount','TAX_SLAB_AMOUNT','N');</v>
      </c>
    </row>
    <row r="1417" spans="3:13" x14ac:dyDescent="0.25">
      <c r="D1417" t="str">
        <f t="shared" si="223"/>
        <v>public static final int C_TAX_RATE_SLAB__COL__TAX_RATE=    580005;</v>
      </c>
      <c r="E1417" t="str">
        <f t="shared" si="219"/>
        <v>TAX_RATE</v>
      </c>
      <c r="F1417">
        <v>5</v>
      </c>
      <c r="G1417" t="str">
        <f t="shared" si="224"/>
        <v>580005</v>
      </c>
      <c r="H1417">
        <v>58</v>
      </c>
      <c r="I1417" t="s">
        <v>1852</v>
      </c>
      <c r="J1417" t="s">
        <v>1853</v>
      </c>
      <c r="K1417" t="s">
        <v>477</v>
      </c>
      <c r="M1417" t="str">
        <f t="shared" si="225"/>
        <v>INSERT INTO s_tab_cols_m (table_col_id,table_id,col_name,col_desc,data_type) VALUES (580005,58,'tax_rate','TAX_RATE','N');</v>
      </c>
    </row>
    <row r="1418" spans="3:13" x14ac:dyDescent="0.25">
      <c r="D1418" t="str">
        <f t="shared" si="223"/>
        <v>public static final int C_TAX_RATE_SLAB__COL__PL_GL_ID=    580006;</v>
      </c>
      <c r="E1418" t="str">
        <f t="shared" si="219"/>
        <v>PL_GL_ID</v>
      </c>
      <c r="F1418">
        <v>6</v>
      </c>
      <c r="G1418" t="str">
        <f t="shared" si="224"/>
        <v>580006</v>
      </c>
      <c r="H1418">
        <v>58</v>
      </c>
      <c r="I1418" t="s">
        <v>1854</v>
      </c>
      <c r="J1418" t="s">
        <v>1855</v>
      </c>
      <c r="K1418" t="s">
        <v>477</v>
      </c>
      <c r="M1418" t="str">
        <f t="shared" si="225"/>
        <v>INSERT INTO s_tab_cols_m (table_col_id,table_id,col_name,col_desc,data_type) VALUES (580006,58,'pl_gl_id','PL_GL_ID','N');</v>
      </c>
    </row>
    <row r="1419" spans="3:13" x14ac:dyDescent="0.25">
      <c r="D1419" t="str">
        <f t="shared" si="223"/>
        <v>public static final int C_TAX_RATE_SLAB__COL__CR_BY=    580007;</v>
      </c>
      <c r="E1419" t="str">
        <f t="shared" si="219"/>
        <v>CR_BY</v>
      </c>
      <c r="F1419">
        <v>7</v>
      </c>
      <c r="G1419" t="str">
        <f t="shared" si="224"/>
        <v>580007</v>
      </c>
      <c r="H1419">
        <v>58</v>
      </c>
      <c r="I1419" t="s">
        <v>547</v>
      </c>
      <c r="J1419" t="s">
        <v>548</v>
      </c>
      <c r="K1419" t="s">
        <v>477</v>
      </c>
      <c r="M1419" t="str">
        <f t="shared" si="225"/>
        <v>INSERT INTO s_tab_cols_m (table_col_id,table_id,col_name,col_desc,data_type) VALUES (580007,58,'cr_by','CR_BY','N');</v>
      </c>
    </row>
    <row r="1420" spans="3:13" x14ac:dyDescent="0.25">
      <c r="D1420" t="str">
        <f t="shared" si="223"/>
        <v>public static final int C_TAX_RATE_SLAB__COL__CR_DT=    580008;</v>
      </c>
      <c r="E1420" t="str">
        <f t="shared" si="219"/>
        <v>CR_DT</v>
      </c>
      <c r="F1420">
        <v>8</v>
      </c>
      <c r="G1420" t="str">
        <f t="shared" si="224"/>
        <v>580008</v>
      </c>
      <c r="H1420">
        <v>58</v>
      </c>
      <c r="I1420" t="s">
        <v>549</v>
      </c>
      <c r="J1420" t="s">
        <v>550</v>
      </c>
      <c r="K1420" t="s">
        <v>489</v>
      </c>
      <c r="M1420" t="str">
        <f t="shared" si="225"/>
        <v>INSERT INTO s_tab_cols_m (table_col_id,table_id,col_name,col_desc,data_type) VALUES (580008,58,'cr_dt','CR_DT','T');</v>
      </c>
    </row>
    <row r="1421" spans="3:13" x14ac:dyDescent="0.25">
      <c r="D1421" t="str">
        <f t="shared" si="223"/>
        <v>public static final int C_TAX_RATE_SLAB__COL__UPD_BY=    580009;</v>
      </c>
      <c r="E1421" t="str">
        <f t="shared" si="219"/>
        <v>UPD_BY</v>
      </c>
      <c r="F1421">
        <v>9</v>
      </c>
      <c r="G1421" t="str">
        <f t="shared" si="224"/>
        <v>580009</v>
      </c>
      <c r="H1421">
        <v>58</v>
      </c>
      <c r="I1421" t="s">
        <v>551</v>
      </c>
      <c r="J1421" t="s">
        <v>552</v>
      </c>
      <c r="K1421" t="s">
        <v>477</v>
      </c>
      <c r="M1421" t="str">
        <f t="shared" si="225"/>
        <v>INSERT INTO s_tab_cols_m (table_col_id,table_id,col_name,col_desc,data_type) VALUES (580009,58,'upd_by','UPD_BY','N');</v>
      </c>
    </row>
    <row r="1422" spans="3:13" x14ac:dyDescent="0.25">
      <c r="D1422" t="str">
        <f t="shared" si="223"/>
        <v>public static final int C_TAX_RATE_SLAB__COL__UPD_DT=    580010;</v>
      </c>
      <c r="E1422" t="str">
        <f t="shared" si="219"/>
        <v>UPD_DT</v>
      </c>
      <c r="F1422">
        <v>10</v>
      </c>
      <c r="G1422" t="str">
        <f t="shared" si="224"/>
        <v>580010</v>
      </c>
      <c r="H1422">
        <v>58</v>
      </c>
      <c r="I1422" t="s">
        <v>553</v>
      </c>
      <c r="J1422" t="s">
        <v>554</v>
      </c>
      <c r="K1422" t="s">
        <v>489</v>
      </c>
      <c r="M1422" t="str">
        <f t="shared" si="225"/>
        <v>INSERT INTO s_tab_cols_m (table_col_id,table_id,col_name,col_desc,data_type) VALUES (580010,58,'upd_dt','UPD_DT','T');</v>
      </c>
    </row>
    <row r="1423" spans="3:13" x14ac:dyDescent="0.25">
      <c r="D1423" t="str">
        <f t="shared" si="223"/>
        <v>public static final int C_TAX_RATE_SLAB__COL__AUTH_BY=    580011;</v>
      </c>
      <c r="E1423" t="str">
        <f t="shared" si="219"/>
        <v>AUTH_BY</v>
      </c>
      <c r="F1423">
        <v>11</v>
      </c>
      <c r="G1423" t="str">
        <f t="shared" si="224"/>
        <v>580011</v>
      </c>
      <c r="H1423">
        <v>58</v>
      </c>
      <c r="I1423" t="s">
        <v>555</v>
      </c>
      <c r="J1423" t="s">
        <v>556</v>
      </c>
      <c r="K1423" t="s">
        <v>477</v>
      </c>
      <c r="M1423" t="str">
        <f t="shared" si="225"/>
        <v>INSERT INTO s_tab_cols_m (table_col_id,table_id,col_name,col_desc,data_type) VALUES (580011,58,'auth_by','AUTH_BY','N');</v>
      </c>
    </row>
    <row r="1424" spans="3:13" x14ac:dyDescent="0.25">
      <c r="D1424" t="str">
        <f t="shared" si="223"/>
        <v>public static final int C_TAX_RATE_SLAB__COL__AUTH_DT=    580012;</v>
      </c>
      <c r="E1424" t="str">
        <f t="shared" si="219"/>
        <v>AUTH_DT</v>
      </c>
      <c r="F1424">
        <v>12</v>
      </c>
      <c r="G1424" t="str">
        <f t="shared" si="224"/>
        <v>580012</v>
      </c>
      <c r="H1424">
        <v>58</v>
      </c>
      <c r="I1424" t="s">
        <v>557</v>
      </c>
      <c r="J1424" t="s">
        <v>558</v>
      </c>
      <c r="K1424" t="s">
        <v>489</v>
      </c>
      <c r="M1424" t="str">
        <f t="shared" si="225"/>
        <v>INSERT INTO s_tab_cols_m (table_col_id,table_id,col_name,col_desc,data_type) VALUES (580012,58,'auth_dt','AUTH_DT','T');</v>
      </c>
    </row>
    <row r="1425" spans="3:13" x14ac:dyDescent="0.25">
      <c r="D1425" t="str">
        <f t="shared" si="223"/>
        <v>public static final int C_TAX_RATE_SLAB__COL__CN_ID=    580013;</v>
      </c>
      <c r="E1425" t="str">
        <f t="shared" si="219"/>
        <v>CN_ID</v>
      </c>
      <c r="F1425">
        <v>13</v>
      </c>
      <c r="G1425" t="str">
        <f t="shared" si="224"/>
        <v>580013</v>
      </c>
      <c r="H1425">
        <v>58</v>
      </c>
      <c r="I1425" t="s">
        <v>559</v>
      </c>
      <c r="J1425" t="s">
        <v>560</v>
      </c>
      <c r="K1425" t="s">
        <v>477</v>
      </c>
      <c r="M1425" t="str">
        <f t="shared" si="225"/>
        <v>INSERT INTO s_tab_cols_m (table_col_id,table_id,col_name,col_desc,data_type) VALUES (580013,58,'cn_id','CN_ID','N');</v>
      </c>
    </row>
    <row r="1426" spans="3:13" x14ac:dyDescent="0.25">
      <c r="E1426" t="str">
        <f t="shared" si="219"/>
        <v/>
      </c>
    </row>
    <row r="1427" spans="3:13" x14ac:dyDescent="0.25">
      <c r="E1427" t="str">
        <f t="shared" si="219"/>
        <v/>
      </c>
    </row>
    <row r="1428" spans="3:13" x14ac:dyDescent="0.25">
      <c r="C1428" s="18" t="s">
        <v>294</v>
      </c>
      <c r="D1428" t="str">
        <f t="shared" ref="D1428:D1441" si="226">CONCATENATE("public static final int C_CKYC_BATCH_FILE__COL__",E1428,"=    ",G1428,";")</f>
        <v>public static final int C_CKYC_BATCH_FILE__COL__CKYC_BATCH_FILE_ID=    590001;</v>
      </c>
      <c r="E1428" t="str">
        <f t="shared" si="219"/>
        <v>CKYC_BATCH_FILE_ID</v>
      </c>
      <c r="F1428">
        <v>1</v>
      </c>
      <c r="G1428" t="str">
        <f t="shared" ref="G1428:G1441" si="227">CONCATENATE(H1428,REPT("0",4-LEN(F1428)),F1428)</f>
        <v>590001</v>
      </c>
      <c r="H1428">
        <v>59</v>
      </c>
      <c r="I1428" t="s">
        <v>1856</v>
      </c>
      <c r="J1428" t="s">
        <v>1857</v>
      </c>
      <c r="K1428" t="s">
        <v>477</v>
      </c>
      <c r="M1428" t="str">
        <f t="shared" ref="M1428:M1441" si="228">CONCATENATE("INSERT INTO s_tab_cols_m (table_col_id,table_id,col_name,col_desc,data_type) VALUES (",G1428&amp;","&amp;H1428&amp;",'"&amp;I1428&amp;"','"&amp;J1428&amp;"','"&amp;K1428&amp;"');")</f>
        <v>INSERT INTO s_tab_cols_m (table_col_id,table_id,col_name,col_desc,data_type) VALUES (590001,59,'ckyc_batch_file_id','CKYC_BATCH_FILE_ID','N');</v>
      </c>
    </row>
    <row r="1429" spans="3:13" x14ac:dyDescent="0.25">
      <c r="D1429" t="str">
        <f t="shared" si="226"/>
        <v>public static final int C_CKYC_BATCH_FILE__COL__CKYC_BATCH_FILE_DATE=    590002;</v>
      </c>
      <c r="E1429" t="str">
        <f t="shared" si="219"/>
        <v>CKYC_BATCH_FILE_DATE</v>
      </c>
      <c r="F1429">
        <v>2</v>
      </c>
      <c r="G1429" t="str">
        <f t="shared" si="227"/>
        <v>590002</v>
      </c>
      <c r="H1429">
        <v>59</v>
      </c>
      <c r="I1429" t="s">
        <v>1858</v>
      </c>
      <c r="J1429" t="s">
        <v>1859</v>
      </c>
      <c r="K1429" t="s">
        <v>482</v>
      </c>
      <c r="M1429" t="str">
        <f t="shared" si="228"/>
        <v>INSERT INTO s_tab_cols_m (table_col_id,table_id,col_name,col_desc,data_type) VALUES (590002,59,'ckyc_batch_file_date','CKYC_BATCH_FILE_DATE','D');</v>
      </c>
    </row>
    <row r="1430" spans="3:13" x14ac:dyDescent="0.25">
      <c r="D1430" t="str">
        <f t="shared" si="226"/>
        <v>public static final int C_CKYC_BATCH_FILE__COL__CKYC_FILE_TYPE_ID=    590003;</v>
      </c>
      <c r="E1430" t="str">
        <f t="shared" ref="E1430:E1461" si="229">UPPER(I1430)</f>
        <v>CKYC_FILE_TYPE_ID</v>
      </c>
      <c r="F1430">
        <v>3</v>
      </c>
      <c r="G1430" t="str">
        <f t="shared" si="227"/>
        <v>590003</v>
      </c>
      <c r="H1430">
        <v>59</v>
      </c>
      <c r="I1430" t="s">
        <v>1860</v>
      </c>
      <c r="J1430" t="s">
        <v>1861</v>
      </c>
      <c r="K1430" t="s">
        <v>477</v>
      </c>
      <c r="M1430" t="str">
        <f t="shared" si="228"/>
        <v>INSERT INTO s_tab_cols_m (table_col_id,table_id,col_name,col_desc,data_type) VALUES (590003,59,'ckyc_file_type_id','CKYC_FILE_TYPE_ID','N');</v>
      </c>
    </row>
    <row r="1431" spans="3:13" x14ac:dyDescent="0.25">
      <c r="D1431" t="str">
        <f t="shared" si="226"/>
        <v>public static final int C_CKYC_BATCH_FILE__COL__CUST_CHANGE_FROM_DATE=    590004;</v>
      </c>
      <c r="E1431" t="str">
        <f t="shared" si="229"/>
        <v>CUST_CHANGE_FROM_DATE</v>
      </c>
      <c r="F1431">
        <v>4</v>
      </c>
      <c r="G1431" t="str">
        <f t="shared" si="227"/>
        <v>590004</v>
      </c>
      <c r="H1431">
        <v>59</v>
      </c>
      <c r="I1431" t="s">
        <v>1862</v>
      </c>
      <c r="J1431" t="s">
        <v>1863</v>
      </c>
      <c r="K1431" t="s">
        <v>482</v>
      </c>
      <c r="M1431" t="str">
        <f t="shared" si="228"/>
        <v>INSERT INTO s_tab_cols_m (table_col_id,table_id,col_name,col_desc,data_type) VALUES (590004,59,'cust_change_from_date','CUST_CHANGE_FROM_DATE','D');</v>
      </c>
    </row>
    <row r="1432" spans="3:13" x14ac:dyDescent="0.25">
      <c r="D1432" t="str">
        <f t="shared" si="226"/>
        <v>public static final int C_CKYC_BATCH_FILE__COL__CUST_CHANGE_TO_DATE=    590005;</v>
      </c>
      <c r="E1432" t="str">
        <f t="shared" si="229"/>
        <v>CUST_CHANGE_TO_DATE</v>
      </c>
      <c r="F1432">
        <v>5</v>
      </c>
      <c r="G1432" t="str">
        <f t="shared" si="227"/>
        <v>590005</v>
      </c>
      <c r="H1432">
        <v>59</v>
      </c>
      <c r="I1432" t="s">
        <v>1864</v>
      </c>
      <c r="J1432" t="s">
        <v>1865</v>
      </c>
      <c r="K1432" t="s">
        <v>482</v>
      </c>
      <c r="M1432" t="str">
        <f t="shared" si="228"/>
        <v>INSERT INTO s_tab_cols_m (table_col_id,table_id,col_name,col_desc,data_type) VALUES (590005,59,'cust_change_to_date','CUST_CHANGE_TO_DATE','D');</v>
      </c>
    </row>
    <row r="1433" spans="3:13" x14ac:dyDescent="0.25">
      <c r="D1433" t="str">
        <f t="shared" si="226"/>
        <v>public static final int C_CKYC_BATCH_FILE__COL__CKYC_BATCH_FILE_NAME=    590006;</v>
      </c>
      <c r="E1433" t="str">
        <f t="shared" si="229"/>
        <v>CKYC_BATCH_FILE_NAME</v>
      </c>
      <c r="F1433">
        <v>6</v>
      </c>
      <c r="G1433" t="str">
        <f t="shared" si="227"/>
        <v>590006</v>
      </c>
      <c r="H1433">
        <v>59</v>
      </c>
      <c r="I1433" t="s">
        <v>1866</v>
      </c>
      <c r="J1433" t="s">
        <v>1867</v>
      </c>
      <c r="K1433" t="s">
        <v>478</v>
      </c>
      <c r="M1433" t="str">
        <f t="shared" si="228"/>
        <v>INSERT INTO s_tab_cols_m (table_col_id,table_id,col_name,col_desc,data_type) VALUES (590006,59,'ckyc_batch_file_name','CKYC_BATCH_FILE_NAME','C');</v>
      </c>
    </row>
    <row r="1434" spans="3:13" x14ac:dyDescent="0.25">
      <c r="D1434" t="str">
        <f t="shared" si="226"/>
        <v>public static final int C_CKYC_BATCH_FILE__COL__CBF_STATUS=    590007;</v>
      </c>
      <c r="E1434" t="str">
        <f t="shared" si="229"/>
        <v>CBF_STATUS</v>
      </c>
      <c r="F1434">
        <v>7</v>
      </c>
      <c r="G1434" t="str">
        <f t="shared" si="227"/>
        <v>590007</v>
      </c>
      <c r="H1434">
        <v>59</v>
      </c>
      <c r="I1434" t="s">
        <v>1868</v>
      </c>
      <c r="J1434" t="s">
        <v>1869</v>
      </c>
      <c r="K1434" t="s">
        <v>478</v>
      </c>
      <c r="M1434" t="str">
        <f t="shared" si="228"/>
        <v>INSERT INTO s_tab_cols_m (table_col_id,table_id,col_name,col_desc,data_type) VALUES (590007,59,'cbf_status','CBF_STATUS','C');</v>
      </c>
    </row>
    <row r="1435" spans="3:13" x14ac:dyDescent="0.25">
      <c r="D1435" t="str">
        <f t="shared" si="226"/>
        <v>public static final int C_CKYC_BATCH_FILE__COL__CR_BY=    590008;</v>
      </c>
      <c r="E1435" t="str">
        <f t="shared" si="229"/>
        <v>CR_BY</v>
      </c>
      <c r="F1435">
        <v>8</v>
      </c>
      <c r="G1435" t="str">
        <f t="shared" si="227"/>
        <v>590008</v>
      </c>
      <c r="H1435">
        <v>59</v>
      </c>
      <c r="I1435" t="s">
        <v>547</v>
      </c>
      <c r="J1435" t="s">
        <v>548</v>
      </c>
      <c r="K1435" t="s">
        <v>477</v>
      </c>
      <c r="M1435" t="str">
        <f t="shared" si="228"/>
        <v>INSERT INTO s_tab_cols_m (table_col_id,table_id,col_name,col_desc,data_type) VALUES (590008,59,'cr_by','CR_BY','N');</v>
      </c>
    </row>
    <row r="1436" spans="3:13" x14ac:dyDescent="0.25">
      <c r="D1436" t="str">
        <f t="shared" si="226"/>
        <v>public static final int C_CKYC_BATCH_FILE__COL__CR_DT=    590009;</v>
      </c>
      <c r="E1436" t="str">
        <f t="shared" si="229"/>
        <v>CR_DT</v>
      </c>
      <c r="F1436">
        <v>9</v>
      </c>
      <c r="G1436" t="str">
        <f t="shared" si="227"/>
        <v>590009</v>
      </c>
      <c r="H1436">
        <v>59</v>
      </c>
      <c r="I1436" t="s">
        <v>549</v>
      </c>
      <c r="J1436" t="s">
        <v>550</v>
      </c>
      <c r="K1436" t="s">
        <v>489</v>
      </c>
      <c r="M1436" t="str">
        <f t="shared" si="228"/>
        <v>INSERT INTO s_tab_cols_m (table_col_id,table_id,col_name,col_desc,data_type) VALUES (590009,59,'cr_dt','CR_DT','T');</v>
      </c>
    </row>
    <row r="1437" spans="3:13" x14ac:dyDescent="0.25">
      <c r="D1437" t="str">
        <f t="shared" si="226"/>
        <v>public static final int C_CKYC_BATCH_FILE__COL__UPD_BY=    590010;</v>
      </c>
      <c r="E1437" t="str">
        <f t="shared" si="229"/>
        <v>UPD_BY</v>
      </c>
      <c r="F1437">
        <v>10</v>
      </c>
      <c r="G1437" t="str">
        <f t="shared" si="227"/>
        <v>590010</v>
      </c>
      <c r="H1437">
        <v>59</v>
      </c>
      <c r="I1437" t="s">
        <v>551</v>
      </c>
      <c r="J1437" t="s">
        <v>552</v>
      </c>
      <c r="K1437" t="s">
        <v>477</v>
      </c>
      <c r="M1437" t="str">
        <f t="shared" si="228"/>
        <v>INSERT INTO s_tab_cols_m (table_col_id,table_id,col_name,col_desc,data_type) VALUES (590010,59,'upd_by','UPD_BY','N');</v>
      </c>
    </row>
    <row r="1438" spans="3:13" x14ac:dyDescent="0.25">
      <c r="D1438" t="str">
        <f t="shared" si="226"/>
        <v>public static final int C_CKYC_BATCH_FILE__COL__UPD_DT=    590011;</v>
      </c>
      <c r="E1438" t="str">
        <f t="shared" si="229"/>
        <v>UPD_DT</v>
      </c>
      <c r="F1438">
        <v>11</v>
      </c>
      <c r="G1438" t="str">
        <f t="shared" si="227"/>
        <v>590011</v>
      </c>
      <c r="H1438">
        <v>59</v>
      </c>
      <c r="I1438" t="s">
        <v>553</v>
      </c>
      <c r="J1438" t="s">
        <v>554</v>
      </c>
      <c r="K1438" t="s">
        <v>489</v>
      </c>
      <c r="M1438" t="str">
        <f t="shared" si="228"/>
        <v>INSERT INTO s_tab_cols_m (table_col_id,table_id,col_name,col_desc,data_type) VALUES (590011,59,'upd_dt','UPD_DT','T');</v>
      </c>
    </row>
    <row r="1439" spans="3:13" x14ac:dyDescent="0.25">
      <c r="D1439" t="str">
        <f t="shared" si="226"/>
        <v>public static final int C_CKYC_BATCH_FILE__COL__AUTH_BY=    590012;</v>
      </c>
      <c r="E1439" t="str">
        <f t="shared" si="229"/>
        <v>AUTH_BY</v>
      </c>
      <c r="F1439">
        <v>12</v>
      </c>
      <c r="G1439" t="str">
        <f t="shared" si="227"/>
        <v>590012</v>
      </c>
      <c r="H1439">
        <v>59</v>
      </c>
      <c r="I1439" t="s">
        <v>555</v>
      </c>
      <c r="J1439" t="s">
        <v>556</v>
      </c>
      <c r="K1439" t="s">
        <v>477</v>
      </c>
      <c r="M1439" t="str">
        <f t="shared" si="228"/>
        <v>INSERT INTO s_tab_cols_m (table_col_id,table_id,col_name,col_desc,data_type) VALUES (590012,59,'auth_by','AUTH_BY','N');</v>
      </c>
    </row>
    <row r="1440" spans="3:13" x14ac:dyDescent="0.25">
      <c r="D1440" t="str">
        <f t="shared" si="226"/>
        <v>public static final int C_CKYC_BATCH_FILE__COL__AUTH_DT=    590013;</v>
      </c>
      <c r="E1440" t="str">
        <f t="shared" si="229"/>
        <v>AUTH_DT</v>
      </c>
      <c r="F1440">
        <v>13</v>
      </c>
      <c r="G1440" t="str">
        <f t="shared" si="227"/>
        <v>590013</v>
      </c>
      <c r="H1440">
        <v>59</v>
      </c>
      <c r="I1440" t="s">
        <v>557</v>
      </c>
      <c r="J1440" t="s">
        <v>558</v>
      </c>
      <c r="K1440" t="s">
        <v>489</v>
      </c>
      <c r="M1440" t="str">
        <f t="shared" si="228"/>
        <v>INSERT INTO s_tab_cols_m (table_col_id,table_id,col_name,col_desc,data_type) VALUES (590013,59,'auth_dt','AUTH_DT','T');</v>
      </c>
    </row>
    <row r="1441" spans="3:13" x14ac:dyDescent="0.25">
      <c r="D1441" t="str">
        <f t="shared" si="226"/>
        <v>public static final int C_CKYC_BATCH_FILE__COL__CN_ID=    590014;</v>
      </c>
      <c r="E1441" t="str">
        <f t="shared" si="229"/>
        <v>CN_ID</v>
      </c>
      <c r="F1441">
        <v>14</v>
      </c>
      <c r="G1441" t="str">
        <f t="shared" si="227"/>
        <v>590014</v>
      </c>
      <c r="H1441">
        <v>59</v>
      </c>
      <c r="I1441" t="s">
        <v>559</v>
      </c>
      <c r="J1441" t="s">
        <v>560</v>
      </c>
      <c r="K1441" t="s">
        <v>477</v>
      </c>
      <c r="M1441" t="str">
        <f t="shared" si="228"/>
        <v>INSERT INTO s_tab_cols_m (table_col_id,table_id,col_name,col_desc,data_type) VALUES (590014,59,'cn_id','CN_ID','N');</v>
      </c>
    </row>
    <row r="1442" spans="3:13" x14ac:dyDescent="0.25">
      <c r="E1442" t="str">
        <f t="shared" si="229"/>
        <v/>
      </c>
    </row>
    <row r="1443" spans="3:13" x14ac:dyDescent="0.25">
      <c r="E1443" t="str">
        <f t="shared" si="229"/>
        <v/>
      </c>
    </row>
    <row r="1444" spans="3:13" x14ac:dyDescent="0.25">
      <c r="C1444" s="18" t="s">
        <v>297</v>
      </c>
      <c r="D1444" t="str">
        <f t="shared" ref="D1444:D1454" si="230">CONCATENATE("public static final int C_CKYC_BATCH_FILE_CUSTOMER__COL__",E1444,"=    ",G1444,";")</f>
        <v>public static final int C_CKYC_BATCH_FILE_CUSTOMER__COL__CKYC_BATCH_FILE_CUST_ID=    600001;</v>
      </c>
      <c r="E1444" t="str">
        <f t="shared" si="229"/>
        <v>CKYC_BATCH_FILE_CUST_ID</v>
      </c>
      <c r="F1444">
        <v>1</v>
      </c>
      <c r="G1444" t="str">
        <f t="shared" ref="G1444:G1454" si="231">CONCATENATE(H1444,REPT("0",4-LEN(F1444)),F1444)</f>
        <v>600001</v>
      </c>
      <c r="H1444">
        <v>60</v>
      </c>
      <c r="I1444" t="s">
        <v>1870</v>
      </c>
      <c r="J1444" t="s">
        <v>1871</v>
      </c>
      <c r="K1444" t="s">
        <v>477</v>
      </c>
      <c r="M1444" t="str">
        <f t="shared" ref="M1444:M1454" si="232">CONCATENATE("INSERT INTO s_tab_cols_m (table_col_id,table_id,col_name,col_desc,data_type) VALUES (",G1444&amp;","&amp;H1444&amp;",'"&amp;I1444&amp;"','"&amp;J1444&amp;"','"&amp;K1444&amp;"');")</f>
        <v>INSERT INTO s_tab_cols_m (table_col_id,table_id,col_name,col_desc,data_type) VALUES (600001,60,'ckyc_batch_file_cust_id','CKYC_BATCH_FILE_CUST_ID','N');</v>
      </c>
    </row>
    <row r="1445" spans="3:13" x14ac:dyDescent="0.25">
      <c r="D1445" t="str">
        <f t="shared" si="230"/>
        <v>public static final int C_CKYC_BATCH_FILE_CUSTOMER__COL__CKYC_BATCH_FILE_ID=    600002;</v>
      </c>
      <c r="E1445" t="str">
        <f t="shared" si="229"/>
        <v>CKYC_BATCH_FILE_ID</v>
      </c>
      <c r="F1445">
        <v>2</v>
      </c>
      <c r="G1445" t="str">
        <f t="shared" si="231"/>
        <v>600002</v>
      </c>
      <c r="H1445">
        <v>60</v>
      </c>
      <c r="I1445" t="s">
        <v>1856</v>
      </c>
      <c r="J1445" t="s">
        <v>1857</v>
      </c>
      <c r="K1445" t="s">
        <v>477</v>
      </c>
      <c r="M1445" t="str">
        <f t="shared" si="232"/>
        <v>INSERT INTO s_tab_cols_m (table_col_id,table_id,col_name,col_desc,data_type) VALUES (600002,60,'ckyc_batch_file_id','CKYC_BATCH_FILE_ID','N');</v>
      </c>
    </row>
    <row r="1446" spans="3:13" x14ac:dyDescent="0.25">
      <c r="D1446" t="str">
        <f t="shared" si="230"/>
        <v>public static final int C_CKYC_BATCH_FILE_CUSTOMER__COL__CUST_ID=    600003;</v>
      </c>
      <c r="E1446" t="str">
        <f t="shared" si="229"/>
        <v>CUST_ID</v>
      </c>
      <c r="F1446">
        <v>3</v>
      </c>
      <c r="G1446" t="str">
        <f t="shared" si="231"/>
        <v>600003</v>
      </c>
      <c r="H1446">
        <v>60</v>
      </c>
      <c r="I1446" t="s">
        <v>595</v>
      </c>
      <c r="J1446" t="s">
        <v>596</v>
      </c>
      <c r="K1446" t="s">
        <v>477</v>
      </c>
      <c r="M1446" t="str">
        <f t="shared" si="232"/>
        <v>INSERT INTO s_tab_cols_m (table_col_id,table_id,col_name,col_desc,data_type) VALUES (600003,60,'cust_id','CUST_ID','N');</v>
      </c>
    </row>
    <row r="1447" spans="3:13" x14ac:dyDescent="0.25">
      <c r="D1447" t="str">
        <f t="shared" si="230"/>
        <v>public static final int C_CKYC_BATCH_FILE_CUSTOMER__COL__CBFC_STATUS=    600004;</v>
      </c>
      <c r="E1447" t="str">
        <f t="shared" si="229"/>
        <v>CBFC_STATUS</v>
      </c>
      <c r="F1447">
        <v>4</v>
      </c>
      <c r="G1447" t="str">
        <f t="shared" si="231"/>
        <v>600004</v>
      </c>
      <c r="H1447">
        <v>60</v>
      </c>
      <c r="I1447" t="s">
        <v>1872</v>
      </c>
      <c r="J1447" t="s">
        <v>1873</v>
      </c>
      <c r="K1447" t="s">
        <v>478</v>
      </c>
      <c r="M1447" t="str">
        <f t="shared" si="232"/>
        <v>INSERT INTO s_tab_cols_m (table_col_id,table_id,col_name,col_desc,data_type) VALUES (600004,60,'cbfc_status','CBFC_STATUS','C');</v>
      </c>
    </row>
    <row r="1448" spans="3:13" x14ac:dyDescent="0.25">
      <c r="D1448" t="str">
        <f t="shared" si="230"/>
        <v>public static final int C_CKYC_BATCH_FILE_CUSTOMER__COL__CR_BY=    600005;</v>
      </c>
      <c r="E1448" t="str">
        <f t="shared" si="229"/>
        <v>CR_BY</v>
      </c>
      <c r="F1448">
        <v>5</v>
      </c>
      <c r="G1448" t="str">
        <f t="shared" si="231"/>
        <v>600005</v>
      </c>
      <c r="H1448">
        <v>60</v>
      </c>
      <c r="I1448" t="s">
        <v>547</v>
      </c>
      <c r="J1448" t="s">
        <v>548</v>
      </c>
      <c r="K1448" t="s">
        <v>477</v>
      </c>
      <c r="M1448" t="str">
        <f t="shared" si="232"/>
        <v>INSERT INTO s_tab_cols_m (table_col_id,table_id,col_name,col_desc,data_type) VALUES (600005,60,'cr_by','CR_BY','N');</v>
      </c>
    </row>
    <row r="1449" spans="3:13" x14ac:dyDescent="0.25">
      <c r="D1449" t="str">
        <f t="shared" si="230"/>
        <v>public static final int C_CKYC_BATCH_FILE_CUSTOMER__COL__CR_DT=    600006;</v>
      </c>
      <c r="E1449" t="str">
        <f t="shared" si="229"/>
        <v>CR_DT</v>
      </c>
      <c r="F1449">
        <v>6</v>
      </c>
      <c r="G1449" t="str">
        <f t="shared" si="231"/>
        <v>600006</v>
      </c>
      <c r="H1449">
        <v>60</v>
      </c>
      <c r="I1449" t="s">
        <v>549</v>
      </c>
      <c r="J1449" t="s">
        <v>550</v>
      </c>
      <c r="K1449" t="s">
        <v>489</v>
      </c>
      <c r="M1449" t="str">
        <f t="shared" si="232"/>
        <v>INSERT INTO s_tab_cols_m (table_col_id,table_id,col_name,col_desc,data_type) VALUES (600006,60,'cr_dt','CR_DT','T');</v>
      </c>
    </row>
    <row r="1450" spans="3:13" x14ac:dyDescent="0.25">
      <c r="D1450" t="str">
        <f t="shared" si="230"/>
        <v>public static final int C_CKYC_BATCH_FILE_CUSTOMER__COL__UPD_BY=    600007;</v>
      </c>
      <c r="E1450" t="str">
        <f t="shared" si="229"/>
        <v>UPD_BY</v>
      </c>
      <c r="F1450">
        <v>7</v>
      </c>
      <c r="G1450" t="str">
        <f t="shared" si="231"/>
        <v>600007</v>
      </c>
      <c r="H1450">
        <v>60</v>
      </c>
      <c r="I1450" t="s">
        <v>551</v>
      </c>
      <c r="J1450" t="s">
        <v>552</v>
      </c>
      <c r="K1450" t="s">
        <v>477</v>
      </c>
      <c r="M1450" t="str">
        <f t="shared" si="232"/>
        <v>INSERT INTO s_tab_cols_m (table_col_id,table_id,col_name,col_desc,data_type) VALUES (600007,60,'upd_by','UPD_BY','N');</v>
      </c>
    </row>
    <row r="1451" spans="3:13" x14ac:dyDescent="0.25">
      <c r="D1451" t="str">
        <f t="shared" si="230"/>
        <v>public static final int C_CKYC_BATCH_FILE_CUSTOMER__COL__UPD_DT=    600008;</v>
      </c>
      <c r="E1451" t="str">
        <f t="shared" si="229"/>
        <v>UPD_DT</v>
      </c>
      <c r="F1451">
        <v>8</v>
      </c>
      <c r="G1451" t="str">
        <f t="shared" si="231"/>
        <v>600008</v>
      </c>
      <c r="H1451">
        <v>60</v>
      </c>
      <c r="I1451" t="s">
        <v>553</v>
      </c>
      <c r="J1451" t="s">
        <v>554</v>
      </c>
      <c r="K1451" t="s">
        <v>489</v>
      </c>
      <c r="M1451" t="str">
        <f t="shared" si="232"/>
        <v>INSERT INTO s_tab_cols_m (table_col_id,table_id,col_name,col_desc,data_type) VALUES (600008,60,'upd_dt','UPD_DT','T');</v>
      </c>
    </row>
    <row r="1452" spans="3:13" x14ac:dyDescent="0.25">
      <c r="D1452" t="str">
        <f t="shared" si="230"/>
        <v>public static final int C_CKYC_BATCH_FILE_CUSTOMER__COL__AUTH_BY=    600009;</v>
      </c>
      <c r="E1452" t="str">
        <f t="shared" si="229"/>
        <v>AUTH_BY</v>
      </c>
      <c r="F1452">
        <v>9</v>
      </c>
      <c r="G1452" t="str">
        <f t="shared" si="231"/>
        <v>600009</v>
      </c>
      <c r="H1452">
        <v>60</v>
      </c>
      <c r="I1452" t="s">
        <v>555</v>
      </c>
      <c r="J1452" t="s">
        <v>556</v>
      </c>
      <c r="K1452" t="s">
        <v>477</v>
      </c>
      <c r="M1452" t="str">
        <f t="shared" si="232"/>
        <v>INSERT INTO s_tab_cols_m (table_col_id,table_id,col_name,col_desc,data_type) VALUES (600009,60,'auth_by','AUTH_BY','N');</v>
      </c>
    </row>
    <row r="1453" spans="3:13" x14ac:dyDescent="0.25">
      <c r="D1453" t="str">
        <f t="shared" si="230"/>
        <v>public static final int C_CKYC_BATCH_FILE_CUSTOMER__COL__AUTH_DT=    600010;</v>
      </c>
      <c r="E1453" t="str">
        <f t="shared" si="229"/>
        <v>AUTH_DT</v>
      </c>
      <c r="F1453">
        <v>10</v>
      </c>
      <c r="G1453" t="str">
        <f t="shared" si="231"/>
        <v>600010</v>
      </c>
      <c r="H1453">
        <v>60</v>
      </c>
      <c r="I1453" t="s">
        <v>557</v>
      </c>
      <c r="J1453" t="s">
        <v>558</v>
      </c>
      <c r="K1453" t="s">
        <v>489</v>
      </c>
      <c r="M1453" t="str">
        <f t="shared" si="232"/>
        <v>INSERT INTO s_tab_cols_m (table_col_id,table_id,col_name,col_desc,data_type) VALUES (600010,60,'auth_dt','AUTH_DT','T');</v>
      </c>
    </row>
    <row r="1454" spans="3:13" x14ac:dyDescent="0.25">
      <c r="D1454" t="str">
        <f t="shared" si="230"/>
        <v>public static final int C_CKYC_BATCH_FILE_CUSTOMER__COL__CN_ID=    600011;</v>
      </c>
      <c r="E1454" t="str">
        <f t="shared" si="229"/>
        <v>CN_ID</v>
      </c>
      <c r="F1454">
        <v>11</v>
      </c>
      <c r="G1454" t="str">
        <f t="shared" si="231"/>
        <v>600011</v>
      </c>
      <c r="H1454">
        <v>60</v>
      </c>
      <c r="I1454" t="s">
        <v>559</v>
      </c>
      <c r="J1454" t="s">
        <v>560</v>
      </c>
      <c r="K1454" t="s">
        <v>477</v>
      </c>
      <c r="M1454" t="str">
        <f t="shared" si="232"/>
        <v>INSERT INTO s_tab_cols_m (table_col_id,table_id,col_name,col_desc,data_type) VALUES (600011,60,'cn_id','CN_ID','N');</v>
      </c>
    </row>
    <row r="1455" spans="3:13" x14ac:dyDescent="0.25">
      <c r="E1455" t="str">
        <f t="shared" si="229"/>
        <v/>
      </c>
    </row>
    <row r="1456" spans="3:13" x14ac:dyDescent="0.25">
      <c r="E1456" t="str">
        <f t="shared" si="229"/>
        <v/>
      </c>
    </row>
    <row r="1457" spans="3:13" x14ac:dyDescent="0.25">
      <c r="C1457" s="18" t="s">
        <v>300</v>
      </c>
      <c r="D1457" t="str">
        <f t="shared" ref="D1457:D1472" si="233">CONCATENATE("public static final int C_TDS__COL__",E1457,"=    ",G1457,";")</f>
        <v>public static final int C_TDS__COL__TDS_ID=    610001;</v>
      </c>
      <c r="E1457" t="str">
        <f t="shared" si="229"/>
        <v>TDS_ID</v>
      </c>
      <c r="F1457">
        <v>1</v>
      </c>
      <c r="G1457" t="str">
        <f t="shared" ref="G1457:G1472" si="234">CONCATENATE(H1457,REPT("0",4-LEN(F1457)),F1457)</f>
        <v>610001</v>
      </c>
      <c r="H1457">
        <v>61</v>
      </c>
      <c r="I1457" t="s">
        <v>1874</v>
      </c>
      <c r="J1457" t="s">
        <v>1875</v>
      </c>
      <c r="K1457" t="s">
        <v>477</v>
      </c>
      <c r="M1457" t="str">
        <f t="shared" ref="M1457:M1472" si="235">CONCATENATE("INSERT INTO s_tab_cols_m (table_col_id,table_id,col_name,col_desc,data_type) VALUES (",G1457&amp;","&amp;H1457&amp;",'"&amp;I1457&amp;"','"&amp;J1457&amp;"','"&amp;K1457&amp;"');")</f>
        <v>INSERT INTO s_tab_cols_m (table_col_id,table_id,col_name,col_desc,data_type) VALUES (610001,61,'tds_id','TDS_ID','N');</v>
      </c>
    </row>
    <row r="1458" spans="3:13" x14ac:dyDescent="0.25">
      <c r="D1458" t="str">
        <f t="shared" si="233"/>
        <v>public static final int C_TDS__COL__TDS_REASON_NAME=    610002;</v>
      </c>
      <c r="E1458" t="str">
        <f t="shared" si="229"/>
        <v>TDS_REASON_NAME</v>
      </c>
      <c r="F1458">
        <v>2</v>
      </c>
      <c r="G1458" t="str">
        <f t="shared" si="234"/>
        <v>610002</v>
      </c>
      <c r="H1458">
        <v>61</v>
      </c>
      <c r="I1458" t="s">
        <v>1876</v>
      </c>
      <c r="J1458" t="s">
        <v>1877</v>
      </c>
      <c r="K1458" t="s">
        <v>478</v>
      </c>
      <c r="M1458" t="str">
        <f t="shared" si="235"/>
        <v>INSERT INTO s_tab_cols_m (table_col_id,table_id,col_name,col_desc,data_type) VALUES (610002,61,'tds_reason_name','TDS_REASON_NAME','C');</v>
      </c>
    </row>
    <row r="1459" spans="3:13" x14ac:dyDescent="0.25">
      <c r="D1459" t="str">
        <f t="shared" si="233"/>
        <v>public static final int C_TDS__COL__EFFECTIVE_FROM_DATE=    610003;</v>
      </c>
      <c r="E1459" t="str">
        <f t="shared" si="229"/>
        <v>EFFECTIVE_FROM_DATE</v>
      </c>
      <c r="F1459">
        <v>3</v>
      </c>
      <c r="G1459" t="str">
        <f t="shared" si="234"/>
        <v>610003</v>
      </c>
      <c r="H1459">
        <v>61</v>
      </c>
      <c r="I1459" t="s">
        <v>851</v>
      </c>
      <c r="J1459" t="s">
        <v>852</v>
      </c>
      <c r="K1459" t="s">
        <v>482</v>
      </c>
      <c r="M1459" t="str">
        <f t="shared" si="235"/>
        <v>INSERT INTO s_tab_cols_m (table_col_id,table_id,col_name,col_desc,data_type) VALUES (610003,61,'effective_from_date','EFFECTIVE_FROM_DATE','D');</v>
      </c>
    </row>
    <row r="1460" spans="3:13" x14ac:dyDescent="0.25">
      <c r="D1460" t="str">
        <f t="shared" si="233"/>
        <v>public static final int C_TDS__COL__INTEREST_AMOUNT_WITH_PAN=    610004;</v>
      </c>
      <c r="E1460" t="str">
        <f t="shared" si="229"/>
        <v>INTEREST_AMOUNT_WITH_PAN</v>
      </c>
      <c r="F1460">
        <v>4</v>
      </c>
      <c r="G1460" t="str">
        <f t="shared" si="234"/>
        <v>610004</v>
      </c>
      <c r="H1460">
        <v>61</v>
      </c>
      <c r="I1460" t="s">
        <v>1878</v>
      </c>
      <c r="J1460" t="s">
        <v>1879</v>
      </c>
      <c r="K1460" t="s">
        <v>477</v>
      </c>
      <c r="M1460" t="str">
        <f t="shared" si="235"/>
        <v>INSERT INTO s_tab_cols_m (table_col_id,table_id,col_name,col_desc,data_type) VALUES (610004,61,'interest_amount_with_pan','INTEREST_AMOUNT_WITH_PAN','N');</v>
      </c>
    </row>
    <row r="1461" spans="3:13" x14ac:dyDescent="0.25">
      <c r="D1461" t="str">
        <f t="shared" si="233"/>
        <v>public static final int C_TDS__COL__INTEREST_AMOUNT_WITHOUT_PAN=    610005;</v>
      </c>
      <c r="E1461" t="str">
        <f t="shared" si="229"/>
        <v>INTEREST_AMOUNT_WITHOUT_PAN</v>
      </c>
      <c r="F1461">
        <v>5</v>
      </c>
      <c r="G1461" t="str">
        <f t="shared" si="234"/>
        <v>610005</v>
      </c>
      <c r="H1461">
        <v>61</v>
      </c>
      <c r="I1461" t="s">
        <v>1880</v>
      </c>
      <c r="J1461" t="s">
        <v>1881</v>
      </c>
      <c r="K1461" t="s">
        <v>477</v>
      </c>
      <c r="M1461" t="str">
        <f t="shared" si="235"/>
        <v>INSERT INTO s_tab_cols_m (table_col_id,table_id,col_name,col_desc,data_type) VALUES (610005,61,'interest_amount_without_pan','INTEREST_AMOUNT_WITHOUT_PAN','N');</v>
      </c>
    </row>
    <row r="1462" spans="3:13" x14ac:dyDescent="0.25">
      <c r="D1462" t="str">
        <f t="shared" si="233"/>
        <v>public static final int C_TDS__COL__TDS_RATE_WITH_PAN=    610006;</v>
      </c>
      <c r="E1462" t="str">
        <f t="shared" ref="E1462:E1493" si="236">UPPER(I1462)</f>
        <v>TDS_RATE_WITH_PAN</v>
      </c>
      <c r="F1462">
        <v>6</v>
      </c>
      <c r="G1462" t="str">
        <f t="shared" si="234"/>
        <v>610006</v>
      </c>
      <c r="H1462">
        <v>61</v>
      </c>
      <c r="I1462" t="s">
        <v>1882</v>
      </c>
      <c r="J1462" t="s">
        <v>1883</v>
      </c>
      <c r="K1462" t="s">
        <v>477</v>
      </c>
      <c r="M1462" t="str">
        <f t="shared" si="235"/>
        <v>INSERT INTO s_tab_cols_m (table_col_id,table_id,col_name,col_desc,data_type) VALUES (610006,61,'tds_rate_with_pan','TDS_RATE_WITH_PAN','N');</v>
      </c>
    </row>
    <row r="1463" spans="3:13" x14ac:dyDescent="0.25">
      <c r="D1463" t="str">
        <f t="shared" si="233"/>
        <v>public static final int C_TDS__COL__TDS_RATE_WITHOUT_PAN=    610007;</v>
      </c>
      <c r="E1463" t="str">
        <f t="shared" si="236"/>
        <v>TDS_RATE_WITHOUT_PAN</v>
      </c>
      <c r="F1463">
        <v>7</v>
      </c>
      <c r="G1463" t="str">
        <f t="shared" si="234"/>
        <v>610007</v>
      </c>
      <c r="H1463">
        <v>61</v>
      </c>
      <c r="I1463" t="s">
        <v>1884</v>
      </c>
      <c r="J1463" t="s">
        <v>1885</v>
      </c>
      <c r="K1463" t="s">
        <v>477</v>
      </c>
      <c r="M1463" t="str">
        <f t="shared" si="235"/>
        <v>INSERT INTO s_tab_cols_m (table_col_id,table_id,col_name,col_desc,data_type) VALUES (610007,61,'tds_rate_without_pan','TDS_RATE_WITHOUT_PAN','N');</v>
      </c>
    </row>
    <row r="1464" spans="3:13" x14ac:dyDescent="0.25">
      <c r="D1464" t="str">
        <f t="shared" si="233"/>
        <v>public static final int C_TDS__COL__EDUCESS_RATE=    610008;</v>
      </c>
      <c r="E1464" t="str">
        <f t="shared" si="236"/>
        <v>EDUCESS_RATE</v>
      </c>
      <c r="F1464">
        <v>8</v>
      </c>
      <c r="G1464" t="str">
        <f t="shared" si="234"/>
        <v>610008</v>
      </c>
      <c r="H1464">
        <v>61</v>
      </c>
      <c r="I1464" t="s">
        <v>1886</v>
      </c>
      <c r="J1464" t="s">
        <v>1887</v>
      </c>
      <c r="K1464" t="s">
        <v>477</v>
      </c>
      <c r="M1464" t="str">
        <f t="shared" si="235"/>
        <v>INSERT INTO s_tab_cols_m (table_col_id,table_id,col_name,col_desc,data_type) VALUES (610008,61,'educess_rate','EDUCESS_RATE','N');</v>
      </c>
    </row>
    <row r="1465" spans="3:13" x14ac:dyDescent="0.25">
      <c r="D1465" t="str">
        <f t="shared" si="233"/>
        <v>public static final int C_TDS__COL__SURCHARGE_RATE=    610009;</v>
      </c>
      <c r="E1465" t="str">
        <f t="shared" si="236"/>
        <v>SURCHARGE_RATE</v>
      </c>
      <c r="F1465">
        <v>9</v>
      </c>
      <c r="G1465" t="str">
        <f t="shared" si="234"/>
        <v>610009</v>
      </c>
      <c r="H1465">
        <v>61</v>
      </c>
      <c r="I1465" t="s">
        <v>1888</v>
      </c>
      <c r="J1465" t="s">
        <v>1889</v>
      </c>
      <c r="K1465" t="s">
        <v>477</v>
      </c>
      <c r="M1465" t="str">
        <f t="shared" si="235"/>
        <v>INSERT INTO s_tab_cols_m (table_col_id,table_id,col_name,col_desc,data_type) VALUES (610009,61,'surcharge_rate','SURCHARGE_RATE','N');</v>
      </c>
    </row>
    <row r="1466" spans="3:13" x14ac:dyDescent="0.25">
      <c r="D1466" t="str">
        <f t="shared" si="233"/>
        <v>public static final int C_TDS__COL__CR_BY=    610010;</v>
      </c>
      <c r="E1466" t="str">
        <f t="shared" si="236"/>
        <v>CR_BY</v>
      </c>
      <c r="F1466">
        <v>10</v>
      </c>
      <c r="G1466" t="str">
        <f t="shared" si="234"/>
        <v>610010</v>
      </c>
      <c r="H1466">
        <v>61</v>
      </c>
      <c r="I1466" t="s">
        <v>547</v>
      </c>
      <c r="J1466" t="s">
        <v>548</v>
      </c>
      <c r="K1466" t="s">
        <v>477</v>
      </c>
      <c r="M1466" t="str">
        <f t="shared" si="235"/>
        <v>INSERT INTO s_tab_cols_m (table_col_id,table_id,col_name,col_desc,data_type) VALUES (610010,61,'cr_by','CR_BY','N');</v>
      </c>
    </row>
    <row r="1467" spans="3:13" x14ac:dyDescent="0.25">
      <c r="D1467" t="str">
        <f t="shared" si="233"/>
        <v>public static final int C_TDS__COL__CR_DT=    610011;</v>
      </c>
      <c r="E1467" t="str">
        <f t="shared" si="236"/>
        <v>CR_DT</v>
      </c>
      <c r="F1467">
        <v>11</v>
      </c>
      <c r="G1467" t="str">
        <f t="shared" si="234"/>
        <v>610011</v>
      </c>
      <c r="H1467">
        <v>61</v>
      </c>
      <c r="I1467" t="s">
        <v>549</v>
      </c>
      <c r="J1467" t="s">
        <v>550</v>
      </c>
      <c r="K1467" t="s">
        <v>489</v>
      </c>
      <c r="M1467" t="str">
        <f t="shared" si="235"/>
        <v>INSERT INTO s_tab_cols_m (table_col_id,table_id,col_name,col_desc,data_type) VALUES (610011,61,'cr_dt','CR_DT','T');</v>
      </c>
    </row>
    <row r="1468" spans="3:13" x14ac:dyDescent="0.25">
      <c r="D1468" t="str">
        <f t="shared" si="233"/>
        <v>public static final int C_TDS__COL__UPD_BY=    610012;</v>
      </c>
      <c r="E1468" t="str">
        <f t="shared" si="236"/>
        <v>UPD_BY</v>
      </c>
      <c r="F1468">
        <v>12</v>
      </c>
      <c r="G1468" t="str">
        <f t="shared" si="234"/>
        <v>610012</v>
      </c>
      <c r="H1468">
        <v>61</v>
      </c>
      <c r="I1468" t="s">
        <v>551</v>
      </c>
      <c r="J1468" t="s">
        <v>552</v>
      </c>
      <c r="K1468" t="s">
        <v>477</v>
      </c>
      <c r="M1468" t="str">
        <f t="shared" si="235"/>
        <v>INSERT INTO s_tab_cols_m (table_col_id,table_id,col_name,col_desc,data_type) VALUES (610012,61,'upd_by','UPD_BY','N');</v>
      </c>
    </row>
    <row r="1469" spans="3:13" x14ac:dyDescent="0.25">
      <c r="D1469" t="str">
        <f t="shared" si="233"/>
        <v>public static final int C_TDS__COL__UPD_DT=    610013;</v>
      </c>
      <c r="E1469" t="str">
        <f t="shared" si="236"/>
        <v>UPD_DT</v>
      </c>
      <c r="F1469">
        <v>13</v>
      </c>
      <c r="G1469" t="str">
        <f t="shared" si="234"/>
        <v>610013</v>
      </c>
      <c r="H1469">
        <v>61</v>
      </c>
      <c r="I1469" t="s">
        <v>553</v>
      </c>
      <c r="J1469" t="s">
        <v>554</v>
      </c>
      <c r="K1469" t="s">
        <v>489</v>
      </c>
      <c r="M1469" t="str">
        <f t="shared" si="235"/>
        <v>INSERT INTO s_tab_cols_m (table_col_id,table_id,col_name,col_desc,data_type) VALUES (610013,61,'upd_dt','UPD_DT','T');</v>
      </c>
    </row>
    <row r="1470" spans="3:13" x14ac:dyDescent="0.25">
      <c r="D1470" t="str">
        <f t="shared" si="233"/>
        <v>public static final int C_TDS__COL__AUTH_BY=    610014;</v>
      </c>
      <c r="E1470" t="str">
        <f t="shared" si="236"/>
        <v>AUTH_BY</v>
      </c>
      <c r="F1470">
        <v>14</v>
      </c>
      <c r="G1470" t="str">
        <f t="shared" si="234"/>
        <v>610014</v>
      </c>
      <c r="H1470">
        <v>61</v>
      </c>
      <c r="I1470" t="s">
        <v>555</v>
      </c>
      <c r="J1470" t="s">
        <v>556</v>
      </c>
      <c r="K1470" t="s">
        <v>477</v>
      </c>
      <c r="M1470" t="str">
        <f t="shared" si="235"/>
        <v>INSERT INTO s_tab_cols_m (table_col_id,table_id,col_name,col_desc,data_type) VALUES (610014,61,'auth_by','AUTH_BY','N');</v>
      </c>
    </row>
    <row r="1471" spans="3:13" x14ac:dyDescent="0.25">
      <c r="D1471" t="str">
        <f t="shared" si="233"/>
        <v>public static final int C_TDS__COL__AUTH_DT=    610015;</v>
      </c>
      <c r="E1471" t="str">
        <f t="shared" si="236"/>
        <v>AUTH_DT</v>
      </c>
      <c r="F1471">
        <v>15</v>
      </c>
      <c r="G1471" t="str">
        <f t="shared" si="234"/>
        <v>610015</v>
      </c>
      <c r="H1471">
        <v>61</v>
      </c>
      <c r="I1471" t="s">
        <v>557</v>
      </c>
      <c r="J1471" t="s">
        <v>558</v>
      </c>
      <c r="K1471" t="s">
        <v>489</v>
      </c>
      <c r="M1471" t="str">
        <f t="shared" si="235"/>
        <v>INSERT INTO s_tab_cols_m (table_col_id,table_id,col_name,col_desc,data_type) VALUES (610015,61,'auth_dt','AUTH_DT','T');</v>
      </c>
    </row>
    <row r="1472" spans="3:13" x14ac:dyDescent="0.25">
      <c r="D1472" t="str">
        <f t="shared" si="233"/>
        <v>public static final int C_TDS__COL__CN_ID=    610016;</v>
      </c>
      <c r="E1472" t="str">
        <f t="shared" si="236"/>
        <v>CN_ID</v>
      </c>
      <c r="F1472">
        <v>16</v>
      </c>
      <c r="G1472" t="str">
        <f t="shared" si="234"/>
        <v>610016</v>
      </c>
      <c r="H1472">
        <v>61</v>
      </c>
      <c r="I1472" t="s">
        <v>559</v>
      </c>
      <c r="J1472" t="s">
        <v>560</v>
      </c>
      <c r="K1472" t="s">
        <v>477</v>
      </c>
      <c r="M1472" t="str">
        <f t="shared" si="235"/>
        <v>INSERT INTO s_tab_cols_m (table_col_id,table_id,col_name,col_desc,data_type) VALUES (610016,61,'cn_id','CN_ID','N');</v>
      </c>
    </row>
    <row r="1473" spans="3:13" x14ac:dyDescent="0.25">
      <c r="E1473" t="str">
        <f t="shared" si="236"/>
        <v/>
      </c>
    </row>
    <row r="1474" spans="3:13" x14ac:dyDescent="0.25">
      <c r="E1474" t="str">
        <f t="shared" si="236"/>
        <v/>
      </c>
    </row>
    <row r="1475" spans="3:13" x14ac:dyDescent="0.25">
      <c r="C1475" s="18" t="s">
        <v>303</v>
      </c>
      <c r="D1475" t="str">
        <f t="shared" ref="D1475:D1495" si="237">CONCATENATE("public static final int C_CHARGE__COL__",E1475,"=    ",G1475,";")</f>
        <v>public static final int C_CHARGE__COL__CHARGE_ID=    620001;</v>
      </c>
      <c r="E1475" t="str">
        <f t="shared" si="236"/>
        <v>CHARGE_ID</v>
      </c>
      <c r="F1475">
        <v>1</v>
      </c>
      <c r="G1475" t="str">
        <f t="shared" ref="G1475:G1495" si="238">CONCATENATE(H1475,REPT("0",4-LEN(F1475)),F1475)</f>
        <v>620001</v>
      </c>
      <c r="H1475">
        <v>62</v>
      </c>
      <c r="I1475" t="s">
        <v>1556</v>
      </c>
      <c r="J1475" t="s">
        <v>1557</v>
      </c>
      <c r="K1475" t="s">
        <v>477</v>
      </c>
      <c r="M1475" t="str">
        <f t="shared" ref="M1475:M1495" si="239">CONCATENATE("INSERT INTO s_tab_cols_m (table_col_id,table_id,col_name,col_desc,data_type) VALUES (",G1475&amp;","&amp;H1475&amp;",'"&amp;I1475&amp;"','"&amp;J1475&amp;"','"&amp;K1475&amp;"');")</f>
        <v>INSERT INTO s_tab_cols_m (table_col_id,table_id,col_name,col_desc,data_type) VALUES (620001,62,'charge_id','CHARGE_ID','N');</v>
      </c>
    </row>
    <row r="1476" spans="3:13" x14ac:dyDescent="0.25">
      <c r="D1476" t="str">
        <f t="shared" si="237"/>
        <v>public static final int C_CHARGE__COL__CBR_ID=    620002;</v>
      </c>
      <c r="E1476" t="str">
        <f t="shared" si="236"/>
        <v>CBR_ID</v>
      </c>
      <c r="F1476">
        <v>2</v>
      </c>
      <c r="G1476" t="str">
        <f t="shared" si="238"/>
        <v>620002</v>
      </c>
      <c r="H1476">
        <v>62</v>
      </c>
      <c r="I1476" t="s">
        <v>475</v>
      </c>
      <c r="J1476" t="s">
        <v>476</v>
      </c>
      <c r="K1476" t="s">
        <v>477</v>
      </c>
      <c r="M1476" t="str">
        <f t="shared" si="239"/>
        <v>INSERT INTO s_tab_cols_m (table_col_id,table_id,col_name,col_desc,data_type) VALUES (620002,62,'cbr_id','CBR_ID','N');</v>
      </c>
    </row>
    <row r="1477" spans="3:13" x14ac:dyDescent="0.25">
      <c r="D1477" t="str">
        <f t="shared" si="237"/>
        <v>public static final int C_CHARGE__COL__CHARGE_NAME=    620003;</v>
      </c>
      <c r="E1477" t="str">
        <f t="shared" si="236"/>
        <v>CHARGE_NAME</v>
      </c>
      <c r="F1477">
        <v>3</v>
      </c>
      <c r="G1477" t="str">
        <f t="shared" si="238"/>
        <v>620003</v>
      </c>
      <c r="H1477">
        <v>62</v>
      </c>
      <c r="I1477" t="s">
        <v>1890</v>
      </c>
      <c r="J1477" t="s">
        <v>1891</v>
      </c>
      <c r="K1477" t="s">
        <v>478</v>
      </c>
      <c r="M1477" t="str">
        <f t="shared" si="239"/>
        <v>INSERT INTO s_tab_cols_m (table_col_id,table_id,col_name,col_desc,data_type) VALUES (620003,62,'charge_name','CHARGE_NAME','C');</v>
      </c>
    </row>
    <row r="1478" spans="3:13" x14ac:dyDescent="0.25">
      <c r="D1478" t="str">
        <f t="shared" si="237"/>
        <v>public static final int C_CHARGE__COL__CHARGE_TYPE_ID=    620004;</v>
      </c>
      <c r="E1478" t="str">
        <f t="shared" si="236"/>
        <v>CHARGE_TYPE_ID</v>
      </c>
      <c r="F1478">
        <v>4</v>
      </c>
      <c r="G1478" t="str">
        <f t="shared" si="238"/>
        <v>620004</v>
      </c>
      <c r="H1478">
        <v>62</v>
      </c>
      <c r="I1478" t="s">
        <v>1892</v>
      </c>
      <c r="J1478" t="s">
        <v>1893</v>
      </c>
      <c r="K1478" t="s">
        <v>477</v>
      </c>
      <c r="M1478" t="str">
        <f t="shared" si="239"/>
        <v>INSERT INTO s_tab_cols_m (table_col_id,table_id,col_name,col_desc,data_type) VALUES (620004,62,'charge_type_id','CHARGE_TYPE_ID','N');</v>
      </c>
    </row>
    <row r="1479" spans="3:13" x14ac:dyDescent="0.25">
      <c r="D1479" t="str">
        <f t="shared" si="237"/>
        <v>public static final int C_CHARGE__COL__PL_ACCT_ID=    620005;</v>
      </c>
      <c r="E1479" t="str">
        <f t="shared" si="236"/>
        <v>PL_ACCT_ID</v>
      </c>
      <c r="F1479">
        <v>5</v>
      </c>
      <c r="G1479" t="str">
        <f t="shared" si="238"/>
        <v>620005</v>
      </c>
      <c r="H1479">
        <v>62</v>
      </c>
      <c r="I1479" t="s">
        <v>1894</v>
      </c>
      <c r="J1479" t="s">
        <v>1895</v>
      </c>
      <c r="K1479" t="s">
        <v>477</v>
      </c>
      <c r="M1479" t="str">
        <f t="shared" si="239"/>
        <v>INSERT INTO s_tab_cols_m (table_col_id,table_id,col_name,col_desc,data_type) VALUES (620005,62,'pl_acct_id','PL_ACCT_ID','N');</v>
      </c>
    </row>
    <row r="1480" spans="3:13" x14ac:dyDescent="0.25">
      <c r="D1480" t="str">
        <f t="shared" si="237"/>
        <v>public static final int C_CHARGE__COL__PL_SUSPENSE_ACCT_ID=    620006;</v>
      </c>
      <c r="E1480" t="str">
        <f t="shared" si="236"/>
        <v>PL_SUSPENSE_ACCT_ID</v>
      </c>
      <c r="F1480">
        <v>6</v>
      </c>
      <c r="G1480" t="str">
        <f t="shared" si="238"/>
        <v>620006</v>
      </c>
      <c r="H1480">
        <v>62</v>
      </c>
      <c r="I1480" t="s">
        <v>1896</v>
      </c>
      <c r="J1480" t="s">
        <v>1897</v>
      </c>
      <c r="K1480" t="s">
        <v>477</v>
      </c>
      <c r="M1480" t="str">
        <f t="shared" si="239"/>
        <v>INSERT INTO s_tab_cols_m (table_col_id,table_id,col_name,col_desc,data_type) VALUES (620006,62,'pl_suspense_acct_id','PL_SUSPENSE_ACCT_ID','N');</v>
      </c>
    </row>
    <row r="1481" spans="3:13" x14ac:dyDescent="0.25">
      <c r="D1481" t="str">
        <f t="shared" si="237"/>
        <v>public static final int C_CHARGE__COL__STAX_ID=    620007;</v>
      </c>
      <c r="E1481" t="str">
        <f t="shared" si="236"/>
        <v>STAX_ID</v>
      </c>
      <c r="F1481">
        <v>7</v>
      </c>
      <c r="G1481" t="str">
        <f t="shared" si="238"/>
        <v>620007</v>
      </c>
      <c r="H1481">
        <v>62</v>
      </c>
      <c r="I1481" t="s">
        <v>1898</v>
      </c>
      <c r="J1481" t="s">
        <v>1899</v>
      </c>
      <c r="K1481" t="s">
        <v>477</v>
      </c>
      <c r="M1481" t="str">
        <f t="shared" si="239"/>
        <v>INSERT INTO s_tab_cols_m (table_col_id,table_id,col_name,col_desc,data_type) VALUES (620007,62,'stax_id','STAX_ID','N');</v>
      </c>
    </row>
    <row r="1482" spans="3:13" x14ac:dyDescent="0.25">
      <c r="D1482" t="str">
        <f t="shared" si="237"/>
        <v>public static final int C_CHARGE__COL__TAX_APPL_TYPE=    620008;</v>
      </c>
      <c r="E1482" t="str">
        <f t="shared" si="236"/>
        <v>TAX_APPL_TYPE</v>
      </c>
      <c r="F1482">
        <v>8</v>
      </c>
      <c r="G1482" t="str">
        <f t="shared" si="238"/>
        <v>620008</v>
      </c>
      <c r="H1482">
        <v>62</v>
      </c>
      <c r="I1482" t="s">
        <v>1900</v>
      </c>
      <c r="J1482" t="s">
        <v>1901</v>
      </c>
      <c r="K1482" t="s">
        <v>478</v>
      </c>
      <c r="M1482" t="str">
        <f t="shared" si="239"/>
        <v>INSERT INTO s_tab_cols_m (table_col_id,table_id,col_name,col_desc,data_type) VALUES (620008,62,'tax_appl_type','TAX_APPL_TYPE','C');</v>
      </c>
    </row>
    <row r="1483" spans="3:13" x14ac:dyDescent="0.25">
      <c r="D1483" t="str">
        <f t="shared" si="237"/>
        <v>public static final int C_CHARGE__COL__IS_OVERRIDE_ALLOW=    620009;</v>
      </c>
      <c r="E1483" t="str">
        <f t="shared" si="236"/>
        <v>IS_OVERRIDE_ALLOW</v>
      </c>
      <c r="F1483">
        <v>9</v>
      </c>
      <c r="G1483" t="str">
        <f t="shared" si="238"/>
        <v>620009</v>
      </c>
      <c r="H1483">
        <v>62</v>
      </c>
      <c r="I1483" t="s">
        <v>1902</v>
      </c>
      <c r="J1483" t="s">
        <v>1903</v>
      </c>
      <c r="K1483" t="s">
        <v>477</v>
      </c>
      <c r="M1483" t="str">
        <f t="shared" si="239"/>
        <v>INSERT INTO s_tab_cols_m (table_col_id,table_id,col_name,col_desc,data_type) VALUES (620009,62,'is_override_allow','IS_OVERRIDE_ALLOW','N');</v>
      </c>
    </row>
    <row r="1484" spans="3:13" x14ac:dyDescent="0.25">
      <c r="D1484" t="str">
        <f t="shared" si="237"/>
        <v>public static final int C_CHARGE__COL__EVENT_TRAN_TYPE_ID=    620010;</v>
      </c>
      <c r="E1484" t="str">
        <f t="shared" si="236"/>
        <v>EVENT_TRAN_TYPE_ID</v>
      </c>
      <c r="F1484">
        <v>10</v>
      </c>
      <c r="G1484" t="str">
        <f t="shared" si="238"/>
        <v>620010</v>
      </c>
      <c r="H1484">
        <v>62</v>
      </c>
      <c r="I1484" t="s">
        <v>1904</v>
      </c>
      <c r="J1484" t="s">
        <v>1905</v>
      </c>
      <c r="K1484" t="s">
        <v>477</v>
      </c>
      <c r="M1484" t="str">
        <f t="shared" si="239"/>
        <v>INSERT INTO s_tab_cols_m (table_col_id,table_id,col_name,col_desc,data_type) VALUES (620010,62,'event_tran_type_id','EVENT_TRAN_TYPE_ID','N');</v>
      </c>
    </row>
    <row r="1485" spans="3:13" x14ac:dyDescent="0.25">
      <c r="D1485" t="str">
        <f t="shared" si="237"/>
        <v>public static final int C_CHARGE__COL__APPLICATION_FREQUENCY=    620011;</v>
      </c>
      <c r="E1485" t="str">
        <f t="shared" si="236"/>
        <v>APPLICATION_FREQUENCY</v>
      </c>
      <c r="F1485">
        <v>11</v>
      </c>
      <c r="G1485" t="str">
        <f t="shared" si="238"/>
        <v>620011</v>
      </c>
      <c r="H1485">
        <v>62</v>
      </c>
      <c r="I1485" t="s">
        <v>1906</v>
      </c>
      <c r="J1485" t="s">
        <v>1907</v>
      </c>
      <c r="K1485" t="s">
        <v>477</v>
      </c>
      <c r="M1485" t="str">
        <f t="shared" si="239"/>
        <v>INSERT INTO s_tab_cols_m (table_col_id,table_id,col_name,col_desc,data_type) VALUES (620011,62,'application_frequency','APPLICATION_FREQUENCY','N');</v>
      </c>
    </row>
    <row r="1486" spans="3:13" x14ac:dyDescent="0.25">
      <c r="D1486" t="str">
        <f t="shared" si="237"/>
        <v>public static final int C_CHARGE__COL__CR_NARRATION=    620012;</v>
      </c>
      <c r="E1486" t="str">
        <f t="shared" si="236"/>
        <v>CR_NARRATION</v>
      </c>
      <c r="F1486">
        <v>12</v>
      </c>
      <c r="G1486" t="str">
        <f t="shared" si="238"/>
        <v>620012</v>
      </c>
      <c r="H1486">
        <v>62</v>
      </c>
      <c r="I1486" t="s">
        <v>1908</v>
      </c>
      <c r="J1486" t="s">
        <v>1909</v>
      </c>
      <c r="K1486" t="s">
        <v>478</v>
      </c>
      <c r="M1486" t="str">
        <f t="shared" si="239"/>
        <v>INSERT INTO s_tab_cols_m (table_col_id,table_id,col_name,col_desc,data_type) VALUES (620012,62,'cr_narration','CR_NARRATION','C');</v>
      </c>
    </row>
    <row r="1487" spans="3:13" x14ac:dyDescent="0.25">
      <c r="D1487" t="str">
        <f t="shared" si="237"/>
        <v>public static final int C_CHARGE__COL__CR_BY=    620013;</v>
      </c>
      <c r="E1487" t="str">
        <f t="shared" si="236"/>
        <v>CR_BY</v>
      </c>
      <c r="F1487">
        <v>13</v>
      </c>
      <c r="G1487" t="str">
        <f t="shared" si="238"/>
        <v>620013</v>
      </c>
      <c r="H1487">
        <v>62</v>
      </c>
      <c r="I1487" t="s">
        <v>547</v>
      </c>
      <c r="J1487" t="s">
        <v>548</v>
      </c>
      <c r="K1487" t="s">
        <v>477</v>
      </c>
      <c r="M1487" t="str">
        <f t="shared" si="239"/>
        <v>INSERT INTO s_tab_cols_m (table_col_id,table_id,col_name,col_desc,data_type) VALUES (620013,62,'cr_by','CR_BY','N');</v>
      </c>
    </row>
    <row r="1488" spans="3:13" x14ac:dyDescent="0.25">
      <c r="D1488" t="str">
        <f t="shared" si="237"/>
        <v>public static final int C_CHARGE__COL__CR_DT=    620014;</v>
      </c>
      <c r="E1488" t="str">
        <f t="shared" si="236"/>
        <v>CR_DT</v>
      </c>
      <c r="F1488">
        <v>14</v>
      </c>
      <c r="G1488" t="str">
        <f t="shared" si="238"/>
        <v>620014</v>
      </c>
      <c r="H1488">
        <v>62</v>
      </c>
      <c r="I1488" t="s">
        <v>549</v>
      </c>
      <c r="J1488" t="s">
        <v>550</v>
      </c>
      <c r="K1488" t="s">
        <v>489</v>
      </c>
      <c r="M1488" t="str">
        <f t="shared" si="239"/>
        <v>INSERT INTO s_tab_cols_m (table_col_id,table_id,col_name,col_desc,data_type) VALUES (620014,62,'cr_dt','CR_DT','T');</v>
      </c>
    </row>
    <row r="1489" spans="3:13" x14ac:dyDescent="0.25">
      <c r="D1489" t="str">
        <f t="shared" si="237"/>
        <v>public static final int C_CHARGE__COL__UPD_BY=    620015;</v>
      </c>
      <c r="E1489" t="str">
        <f t="shared" si="236"/>
        <v>UPD_BY</v>
      </c>
      <c r="F1489">
        <v>15</v>
      </c>
      <c r="G1489" t="str">
        <f t="shared" si="238"/>
        <v>620015</v>
      </c>
      <c r="H1489">
        <v>62</v>
      </c>
      <c r="I1489" t="s">
        <v>551</v>
      </c>
      <c r="J1489" t="s">
        <v>552</v>
      </c>
      <c r="K1489" t="s">
        <v>477</v>
      </c>
      <c r="M1489" t="str">
        <f t="shared" si="239"/>
        <v>INSERT INTO s_tab_cols_m (table_col_id,table_id,col_name,col_desc,data_type) VALUES (620015,62,'upd_by','UPD_BY','N');</v>
      </c>
    </row>
    <row r="1490" spans="3:13" x14ac:dyDescent="0.25">
      <c r="D1490" t="str">
        <f t="shared" si="237"/>
        <v>public static final int C_CHARGE__COL__UPD_DT=    620016;</v>
      </c>
      <c r="E1490" t="str">
        <f t="shared" si="236"/>
        <v>UPD_DT</v>
      </c>
      <c r="F1490">
        <v>16</v>
      </c>
      <c r="G1490" t="str">
        <f t="shared" si="238"/>
        <v>620016</v>
      </c>
      <c r="H1490">
        <v>62</v>
      </c>
      <c r="I1490" t="s">
        <v>553</v>
      </c>
      <c r="J1490" t="s">
        <v>554</v>
      </c>
      <c r="K1490" t="s">
        <v>489</v>
      </c>
      <c r="M1490" t="str">
        <f t="shared" si="239"/>
        <v>INSERT INTO s_tab_cols_m (table_col_id,table_id,col_name,col_desc,data_type) VALUES (620016,62,'upd_dt','UPD_DT','T');</v>
      </c>
    </row>
    <row r="1491" spans="3:13" x14ac:dyDescent="0.25">
      <c r="D1491" t="str">
        <f t="shared" si="237"/>
        <v>public static final int C_CHARGE__COL__AUTH_BY=    620017;</v>
      </c>
      <c r="E1491" t="str">
        <f t="shared" si="236"/>
        <v>AUTH_BY</v>
      </c>
      <c r="F1491">
        <v>17</v>
      </c>
      <c r="G1491" t="str">
        <f t="shared" si="238"/>
        <v>620017</v>
      </c>
      <c r="H1491">
        <v>62</v>
      </c>
      <c r="I1491" t="s">
        <v>555</v>
      </c>
      <c r="J1491" t="s">
        <v>556</v>
      </c>
      <c r="K1491" t="s">
        <v>477</v>
      </c>
      <c r="M1491" t="str">
        <f t="shared" si="239"/>
        <v>INSERT INTO s_tab_cols_m (table_col_id,table_id,col_name,col_desc,data_type) VALUES (620017,62,'auth_by','AUTH_BY','N');</v>
      </c>
    </row>
    <row r="1492" spans="3:13" x14ac:dyDescent="0.25">
      <c r="D1492" t="str">
        <f t="shared" si="237"/>
        <v>public static final int C_CHARGE__COL__AUTH_DT=    620018;</v>
      </c>
      <c r="E1492" t="str">
        <f t="shared" si="236"/>
        <v>AUTH_DT</v>
      </c>
      <c r="F1492">
        <v>18</v>
      </c>
      <c r="G1492" t="str">
        <f t="shared" si="238"/>
        <v>620018</v>
      </c>
      <c r="H1492">
        <v>62</v>
      </c>
      <c r="I1492" t="s">
        <v>557</v>
      </c>
      <c r="J1492" t="s">
        <v>558</v>
      </c>
      <c r="K1492" t="s">
        <v>489</v>
      </c>
      <c r="M1492" t="str">
        <f t="shared" si="239"/>
        <v>INSERT INTO s_tab_cols_m (table_col_id,table_id,col_name,col_desc,data_type) VALUES (620018,62,'auth_dt','AUTH_DT','T');</v>
      </c>
    </row>
    <row r="1493" spans="3:13" x14ac:dyDescent="0.25">
      <c r="D1493" t="str">
        <f t="shared" si="237"/>
        <v>public static final int C_CHARGE__COL__CN_ID=    620019;</v>
      </c>
      <c r="E1493" t="str">
        <f t="shared" si="236"/>
        <v>CN_ID</v>
      </c>
      <c r="F1493">
        <v>19</v>
      </c>
      <c r="G1493" t="str">
        <f t="shared" si="238"/>
        <v>620019</v>
      </c>
      <c r="H1493">
        <v>62</v>
      </c>
      <c r="I1493" t="s">
        <v>559</v>
      </c>
      <c r="J1493" t="s">
        <v>560</v>
      </c>
      <c r="K1493" t="s">
        <v>477</v>
      </c>
      <c r="M1493" t="str">
        <f t="shared" si="239"/>
        <v>INSERT INTO s_tab_cols_m (table_col_id,table_id,col_name,col_desc,data_type) VALUES (620019,62,'cn_id','CN_ID','N');</v>
      </c>
    </row>
    <row r="1494" spans="3:13" x14ac:dyDescent="0.25">
      <c r="D1494" t="str">
        <f t="shared" si="237"/>
        <v>public static final int C_CHARGE__COL__DR_NARRATION=    620020;</v>
      </c>
      <c r="E1494" t="str">
        <f t="shared" ref="E1494:E1525" si="240">UPPER(I1494)</f>
        <v>DR_NARRATION</v>
      </c>
      <c r="F1494">
        <v>20</v>
      </c>
      <c r="G1494" t="str">
        <f t="shared" si="238"/>
        <v>620020</v>
      </c>
      <c r="H1494">
        <v>62</v>
      </c>
      <c r="I1494" t="s">
        <v>1910</v>
      </c>
      <c r="J1494" t="s">
        <v>1911</v>
      </c>
      <c r="K1494" t="s">
        <v>478</v>
      </c>
      <c r="M1494" t="str">
        <f t="shared" si="239"/>
        <v>INSERT INTO s_tab_cols_m (table_col_id,table_id,col_name,col_desc,data_type) VALUES (620020,62,'dr_narration','DR_NARRATION','C');</v>
      </c>
    </row>
    <row r="1495" spans="3:13" x14ac:dyDescent="0.25">
      <c r="D1495" t="str">
        <f t="shared" si="237"/>
        <v>public static final int C_CHARGE__COL__NEXT_APPLICATION_DATE=    620021;</v>
      </c>
      <c r="E1495" t="str">
        <f t="shared" si="240"/>
        <v>NEXT_APPLICATION_DATE</v>
      </c>
      <c r="F1495">
        <v>21</v>
      </c>
      <c r="G1495" t="str">
        <f t="shared" si="238"/>
        <v>620021</v>
      </c>
      <c r="H1495">
        <v>62</v>
      </c>
      <c r="I1495" t="s">
        <v>1912</v>
      </c>
      <c r="J1495" t="s">
        <v>1913</v>
      </c>
      <c r="K1495" t="s">
        <v>482</v>
      </c>
      <c r="M1495" t="str">
        <f t="shared" si="239"/>
        <v>INSERT INTO s_tab_cols_m (table_col_id,table_id,col_name,col_desc,data_type) VALUES (620021,62,'next_application_date','NEXT_APPLICATION_DATE','D');</v>
      </c>
    </row>
    <row r="1496" spans="3:13" x14ac:dyDescent="0.25">
      <c r="E1496" t="str">
        <f t="shared" si="240"/>
        <v/>
      </c>
    </row>
    <row r="1497" spans="3:13" x14ac:dyDescent="0.25">
      <c r="C1497" s="18" t="s">
        <v>305</v>
      </c>
      <c r="D1497" t="str">
        <f t="shared" ref="D1497:D1525" si="241">CONCATENATE("public static final int C_USERS__COL__",E1497,"=    ",G1497,";")</f>
        <v>public static final int C_USERS__COL__USER_ID=    630001;</v>
      </c>
      <c r="E1497" t="str">
        <f t="shared" si="240"/>
        <v>USER_ID</v>
      </c>
      <c r="F1497">
        <v>1</v>
      </c>
      <c r="G1497" t="str">
        <f t="shared" ref="G1497:G1525" si="242">CONCATENATE(H1497,REPT("0",4-LEN(F1497)),F1497)</f>
        <v>630001</v>
      </c>
      <c r="H1497">
        <v>63</v>
      </c>
      <c r="I1497" t="s">
        <v>1257</v>
      </c>
      <c r="J1497" t="s">
        <v>1258</v>
      </c>
      <c r="K1497" t="s">
        <v>477</v>
      </c>
      <c r="M1497" t="str">
        <f t="shared" ref="M1497:M1525" si="243">CONCATENATE("INSERT INTO s_tab_cols_m (table_col_id,table_id,col_name,col_desc,data_type) VALUES (",G1497&amp;","&amp;H1497&amp;",'"&amp;I1497&amp;"','"&amp;J1497&amp;"','"&amp;K1497&amp;"');")</f>
        <v>INSERT INTO s_tab_cols_m (table_col_id,table_id,col_name,col_desc,data_type) VALUES (630001,63,'user_id','USER_ID','N');</v>
      </c>
    </row>
    <row r="1498" spans="3:13" x14ac:dyDescent="0.25">
      <c r="D1498" t="str">
        <f t="shared" si="241"/>
        <v>public static final int C_USERS__COL__USER_NAME=    630002;</v>
      </c>
      <c r="E1498" t="str">
        <f t="shared" si="240"/>
        <v>USER_NAME</v>
      </c>
      <c r="F1498">
        <v>2</v>
      </c>
      <c r="G1498" t="str">
        <f t="shared" si="242"/>
        <v>630002</v>
      </c>
      <c r="H1498">
        <v>63</v>
      </c>
      <c r="I1498" t="s">
        <v>1914</v>
      </c>
      <c r="J1498" t="s">
        <v>1915</v>
      </c>
      <c r="K1498" t="s">
        <v>478</v>
      </c>
      <c r="M1498" t="str">
        <f t="shared" si="243"/>
        <v>INSERT INTO s_tab_cols_m (table_col_id,table_id,col_name,col_desc,data_type) VALUES (630002,63,'user_name','USER_NAME','C');</v>
      </c>
    </row>
    <row r="1499" spans="3:13" x14ac:dyDescent="0.25">
      <c r="D1499" t="str">
        <f t="shared" si="241"/>
        <v>public static final int C_USERS__COL__USER_DISPLAY_NAME=    630003;</v>
      </c>
      <c r="E1499" t="str">
        <f t="shared" si="240"/>
        <v>USER_DISPLAY_NAME</v>
      </c>
      <c r="F1499">
        <v>3</v>
      </c>
      <c r="G1499" t="str">
        <f t="shared" si="242"/>
        <v>630003</v>
      </c>
      <c r="H1499">
        <v>63</v>
      </c>
      <c r="I1499" t="s">
        <v>1916</v>
      </c>
      <c r="J1499" t="s">
        <v>1917</v>
      </c>
      <c r="K1499" t="s">
        <v>478</v>
      </c>
      <c r="M1499" t="str">
        <f t="shared" si="243"/>
        <v>INSERT INTO s_tab_cols_m (table_col_id,table_id,col_name,col_desc,data_type) VALUES (630003,63,'user_display_name','USER_DISPLAY_NAME','C');</v>
      </c>
    </row>
    <row r="1500" spans="3:13" x14ac:dyDescent="0.25">
      <c r="D1500" t="str">
        <f t="shared" si="241"/>
        <v>public static final int C_USERS__COL__FIRST_NAME=    630004;</v>
      </c>
      <c r="E1500" t="str">
        <f t="shared" si="240"/>
        <v>FIRST_NAME</v>
      </c>
      <c r="F1500">
        <v>4</v>
      </c>
      <c r="G1500" t="str">
        <f t="shared" si="242"/>
        <v>630004</v>
      </c>
      <c r="H1500">
        <v>63</v>
      </c>
      <c r="I1500" t="s">
        <v>1918</v>
      </c>
      <c r="J1500" t="s">
        <v>1919</v>
      </c>
      <c r="K1500" t="s">
        <v>478</v>
      </c>
      <c r="M1500" t="str">
        <f t="shared" si="243"/>
        <v>INSERT INTO s_tab_cols_m (table_col_id,table_id,col_name,col_desc,data_type) VALUES (630004,63,'first_name','FIRST_NAME','C');</v>
      </c>
    </row>
    <row r="1501" spans="3:13" x14ac:dyDescent="0.25">
      <c r="D1501" t="str">
        <f t="shared" si="241"/>
        <v>public static final int C_USERS__COL__MIDDLE_NAME=    630005;</v>
      </c>
      <c r="E1501" t="str">
        <f t="shared" si="240"/>
        <v>MIDDLE_NAME</v>
      </c>
      <c r="F1501">
        <v>5</v>
      </c>
      <c r="G1501" t="str">
        <f t="shared" si="242"/>
        <v>630005</v>
      </c>
      <c r="H1501">
        <v>63</v>
      </c>
      <c r="I1501" t="s">
        <v>1920</v>
      </c>
      <c r="J1501" t="s">
        <v>1921</v>
      </c>
      <c r="K1501" t="s">
        <v>478</v>
      </c>
      <c r="M1501" t="str">
        <f t="shared" si="243"/>
        <v>INSERT INTO s_tab_cols_m (table_col_id,table_id,col_name,col_desc,data_type) VALUES (630005,63,'middle_name','MIDDLE_NAME','C');</v>
      </c>
    </row>
    <row r="1502" spans="3:13" x14ac:dyDescent="0.25">
      <c r="D1502" t="str">
        <f t="shared" si="241"/>
        <v>public static final int C_USERS__COL__LAST_NAME=    630006;</v>
      </c>
      <c r="E1502" t="str">
        <f t="shared" si="240"/>
        <v>LAST_NAME</v>
      </c>
      <c r="F1502">
        <v>6</v>
      </c>
      <c r="G1502" t="str">
        <f t="shared" si="242"/>
        <v>630006</v>
      </c>
      <c r="H1502">
        <v>63</v>
      </c>
      <c r="I1502" t="s">
        <v>1922</v>
      </c>
      <c r="J1502" t="s">
        <v>1923</v>
      </c>
      <c r="K1502" t="s">
        <v>478</v>
      </c>
      <c r="M1502" t="str">
        <f t="shared" si="243"/>
        <v>INSERT INTO s_tab_cols_m (table_col_id,table_id,col_name,col_desc,data_type) VALUES (630006,63,'last_name','LAST_NAME','C');</v>
      </c>
    </row>
    <row r="1503" spans="3:13" x14ac:dyDescent="0.25">
      <c r="D1503" t="str">
        <f t="shared" si="241"/>
        <v>public static final int C_USERS__COL__USER_PWD=    630007;</v>
      </c>
      <c r="E1503" t="str">
        <f t="shared" si="240"/>
        <v>USER_PWD</v>
      </c>
      <c r="F1503">
        <v>7</v>
      </c>
      <c r="G1503" t="str">
        <f t="shared" si="242"/>
        <v>630007</v>
      </c>
      <c r="H1503">
        <v>63</v>
      </c>
      <c r="I1503" t="s">
        <v>1924</v>
      </c>
      <c r="J1503" t="s">
        <v>1925</v>
      </c>
      <c r="K1503" t="s">
        <v>478</v>
      </c>
      <c r="M1503" t="str">
        <f t="shared" si="243"/>
        <v>INSERT INTO s_tab_cols_m (table_col_id,table_id,col_name,col_desc,data_type) VALUES (630007,63,'user_pwd','USER_PWD','C');</v>
      </c>
    </row>
    <row r="1504" spans="3:13" x14ac:dyDescent="0.25">
      <c r="D1504" t="str">
        <f t="shared" si="241"/>
        <v>public static final int C_USERS__COL__MOBILE_NO=    630008;</v>
      </c>
      <c r="E1504" t="str">
        <f t="shared" si="240"/>
        <v>MOBILE_NO</v>
      </c>
      <c r="F1504">
        <v>8</v>
      </c>
      <c r="G1504" t="str">
        <f t="shared" si="242"/>
        <v>630008</v>
      </c>
      <c r="H1504">
        <v>63</v>
      </c>
      <c r="I1504" t="s">
        <v>541</v>
      </c>
      <c r="J1504" t="s">
        <v>542</v>
      </c>
      <c r="K1504" t="s">
        <v>477</v>
      </c>
      <c r="M1504" t="str">
        <f t="shared" si="243"/>
        <v>INSERT INTO s_tab_cols_m (table_col_id,table_id,col_name,col_desc,data_type) VALUES (630008,63,'mobile_no','MOBILE_NO','N');</v>
      </c>
    </row>
    <row r="1505" spans="4:13" x14ac:dyDescent="0.25">
      <c r="D1505" t="str">
        <f t="shared" si="241"/>
        <v>public static final int C_USERS__COL__EMAIL_ID=    630009;</v>
      </c>
      <c r="E1505" t="str">
        <f t="shared" si="240"/>
        <v>EMAIL_ID</v>
      </c>
      <c r="F1505">
        <v>9</v>
      </c>
      <c r="G1505" t="str">
        <f t="shared" si="242"/>
        <v>630009</v>
      </c>
      <c r="H1505">
        <v>63</v>
      </c>
      <c r="I1505" t="s">
        <v>1059</v>
      </c>
      <c r="J1505" t="s">
        <v>1060</v>
      </c>
      <c r="K1505" t="s">
        <v>478</v>
      </c>
      <c r="M1505" t="str">
        <f t="shared" si="243"/>
        <v>INSERT INTO s_tab_cols_m (table_col_id,table_id,col_name,col_desc,data_type) VALUES (630009,63,'email_id','EMAIL_ID','C');</v>
      </c>
    </row>
    <row r="1506" spans="4:13" x14ac:dyDescent="0.25">
      <c r="D1506" t="str">
        <f t="shared" si="241"/>
        <v>public static final int C_USERS__COL__ROLE_ID=    630010;</v>
      </c>
      <c r="E1506" t="str">
        <f t="shared" si="240"/>
        <v>ROLE_ID</v>
      </c>
      <c r="F1506">
        <v>10</v>
      </c>
      <c r="G1506" t="str">
        <f t="shared" si="242"/>
        <v>630010</v>
      </c>
      <c r="H1506">
        <v>63</v>
      </c>
      <c r="I1506" t="s">
        <v>1926</v>
      </c>
      <c r="J1506" t="s">
        <v>1927</v>
      </c>
      <c r="K1506" t="s">
        <v>477</v>
      </c>
      <c r="M1506" t="str">
        <f t="shared" si="243"/>
        <v>INSERT INTO s_tab_cols_m (table_col_id,table_id,col_name,col_desc,data_type) VALUES (630010,63,'role_id','ROLE_ID','N');</v>
      </c>
    </row>
    <row r="1507" spans="4:13" x14ac:dyDescent="0.25">
      <c r="D1507" t="str">
        <f t="shared" si="241"/>
        <v>public static final int C_USERS__COL__WORKING_CBR_ID=    630011;</v>
      </c>
      <c r="E1507" t="str">
        <f t="shared" si="240"/>
        <v>WORKING_CBR_ID</v>
      </c>
      <c r="F1507">
        <v>11</v>
      </c>
      <c r="G1507" t="str">
        <f t="shared" si="242"/>
        <v>630011</v>
      </c>
      <c r="H1507">
        <v>63</v>
      </c>
      <c r="I1507" t="s">
        <v>1928</v>
      </c>
      <c r="J1507" t="s">
        <v>1929</v>
      </c>
      <c r="K1507" t="s">
        <v>477</v>
      </c>
      <c r="M1507" t="str">
        <f t="shared" si="243"/>
        <v>INSERT INTO s_tab_cols_m (table_col_id,table_id,col_name,col_desc,data_type) VALUES (630011,63,'working_cbr_id','WORKING_CBR_ID','N');</v>
      </c>
    </row>
    <row r="1508" spans="4:13" x14ac:dyDescent="0.25">
      <c r="D1508" t="str">
        <f t="shared" si="241"/>
        <v>public static final int C_USERS__COL__USER_STATUS=    630012;</v>
      </c>
      <c r="E1508" t="str">
        <f t="shared" si="240"/>
        <v>USER_STATUS</v>
      </c>
      <c r="F1508">
        <v>12</v>
      </c>
      <c r="G1508" t="str">
        <f t="shared" si="242"/>
        <v>630012</v>
      </c>
      <c r="H1508">
        <v>63</v>
      </c>
      <c r="I1508" t="s">
        <v>1930</v>
      </c>
      <c r="J1508" t="s">
        <v>1931</v>
      </c>
      <c r="K1508" t="s">
        <v>478</v>
      </c>
      <c r="M1508" t="str">
        <f t="shared" si="243"/>
        <v>INSERT INTO s_tab_cols_m (table_col_id,table_id,col_name,col_desc,data_type) VALUES (630012,63,'user_status','USER_STATUS','C');</v>
      </c>
    </row>
    <row r="1509" spans="4:13" x14ac:dyDescent="0.25">
      <c r="D1509" t="str">
        <f t="shared" si="241"/>
        <v>public static final int C_USERS__COL__LAST_PWD_CHANGE_DATE=    630013;</v>
      </c>
      <c r="E1509" t="str">
        <f t="shared" si="240"/>
        <v>LAST_PWD_CHANGE_DATE</v>
      </c>
      <c r="F1509">
        <v>13</v>
      </c>
      <c r="G1509" t="str">
        <f t="shared" si="242"/>
        <v>630013</v>
      </c>
      <c r="H1509">
        <v>63</v>
      </c>
      <c r="I1509" t="s">
        <v>1932</v>
      </c>
      <c r="J1509" t="s">
        <v>1933</v>
      </c>
      <c r="K1509" t="s">
        <v>482</v>
      </c>
      <c r="M1509" t="str">
        <f t="shared" si="243"/>
        <v>INSERT INTO s_tab_cols_m (table_col_id,table_id,col_name,col_desc,data_type) VALUES (630013,63,'last_pwd_change_date','LAST_PWD_CHANGE_DATE','D');</v>
      </c>
    </row>
    <row r="1510" spans="4:13" x14ac:dyDescent="0.25">
      <c r="D1510" t="str">
        <f t="shared" si="241"/>
        <v>public static final int C_USERS__COL__LAST_LOGIN_DATE=    630014;</v>
      </c>
      <c r="E1510" t="str">
        <f t="shared" si="240"/>
        <v>LAST_LOGIN_DATE</v>
      </c>
      <c r="F1510">
        <v>14</v>
      </c>
      <c r="G1510" t="str">
        <f t="shared" si="242"/>
        <v>630014</v>
      </c>
      <c r="H1510">
        <v>63</v>
      </c>
      <c r="I1510" t="s">
        <v>1934</v>
      </c>
      <c r="J1510" t="s">
        <v>1935</v>
      </c>
      <c r="K1510" t="s">
        <v>482</v>
      </c>
      <c r="M1510" t="str">
        <f t="shared" si="243"/>
        <v>INSERT INTO s_tab_cols_m (table_col_id,table_id,col_name,col_desc,data_type) VALUES (630014,63,'last_login_date','LAST_LOGIN_DATE','D');</v>
      </c>
    </row>
    <row r="1511" spans="4:13" x14ac:dyDescent="0.25">
      <c r="D1511" t="str">
        <f t="shared" si="241"/>
        <v>public static final int C_USERS__COL__BLOCK_TODATE=    630015;</v>
      </c>
      <c r="E1511" t="str">
        <f t="shared" si="240"/>
        <v>BLOCK_TODATE</v>
      </c>
      <c r="F1511">
        <v>15</v>
      </c>
      <c r="G1511" t="str">
        <f t="shared" si="242"/>
        <v>630015</v>
      </c>
      <c r="H1511">
        <v>63</v>
      </c>
      <c r="I1511" t="s">
        <v>1936</v>
      </c>
      <c r="J1511" t="s">
        <v>1937</v>
      </c>
      <c r="K1511" t="s">
        <v>482</v>
      </c>
      <c r="M1511" t="str">
        <f t="shared" si="243"/>
        <v>INSERT INTO s_tab_cols_m (table_col_id,table_id,col_name,col_desc,data_type) VALUES (630015,63,'block_todate','BLOCK_TODATE','D');</v>
      </c>
    </row>
    <row r="1512" spans="4:13" x14ac:dyDescent="0.25">
      <c r="D1512" t="str">
        <f t="shared" si="241"/>
        <v>public static final int C_USERS__COL__BLOCK_FROMDATE=    630016;</v>
      </c>
      <c r="E1512" t="str">
        <f t="shared" si="240"/>
        <v>BLOCK_FROMDATE</v>
      </c>
      <c r="F1512">
        <v>16</v>
      </c>
      <c r="G1512" t="str">
        <f t="shared" si="242"/>
        <v>630016</v>
      </c>
      <c r="H1512">
        <v>63</v>
      </c>
      <c r="I1512" t="s">
        <v>1938</v>
      </c>
      <c r="J1512" t="s">
        <v>1939</v>
      </c>
      <c r="K1512" t="s">
        <v>482</v>
      </c>
      <c r="M1512" t="str">
        <f t="shared" si="243"/>
        <v>INSERT INTO s_tab_cols_m (table_col_id,table_id,col_name,col_desc,data_type) VALUES (630016,63,'block_fromdate','BLOCK_FROMDATE','D');</v>
      </c>
    </row>
    <row r="1513" spans="4:13" x14ac:dyDescent="0.25">
      <c r="D1513" t="str">
        <f t="shared" si="241"/>
        <v>public static final int C_USERS__COL__CR_BY=    630017;</v>
      </c>
      <c r="E1513" t="str">
        <f t="shared" si="240"/>
        <v>CR_BY</v>
      </c>
      <c r="F1513">
        <v>17</v>
      </c>
      <c r="G1513" t="str">
        <f t="shared" si="242"/>
        <v>630017</v>
      </c>
      <c r="H1513">
        <v>63</v>
      </c>
      <c r="I1513" t="s">
        <v>547</v>
      </c>
      <c r="J1513" t="s">
        <v>548</v>
      </c>
      <c r="K1513" t="s">
        <v>477</v>
      </c>
      <c r="M1513" t="str">
        <f t="shared" si="243"/>
        <v>INSERT INTO s_tab_cols_m (table_col_id,table_id,col_name,col_desc,data_type) VALUES (630017,63,'cr_by','CR_BY','N');</v>
      </c>
    </row>
    <row r="1514" spans="4:13" x14ac:dyDescent="0.25">
      <c r="D1514" t="str">
        <f t="shared" si="241"/>
        <v>public static final int C_USERS__COL__CR_DT=    630018;</v>
      </c>
      <c r="E1514" t="str">
        <f t="shared" si="240"/>
        <v>CR_DT</v>
      </c>
      <c r="F1514">
        <v>18</v>
      </c>
      <c r="G1514" t="str">
        <f t="shared" si="242"/>
        <v>630018</v>
      </c>
      <c r="H1514">
        <v>63</v>
      </c>
      <c r="I1514" t="s">
        <v>549</v>
      </c>
      <c r="J1514" t="s">
        <v>550</v>
      </c>
      <c r="K1514" t="s">
        <v>489</v>
      </c>
      <c r="M1514" t="str">
        <f t="shared" si="243"/>
        <v>INSERT INTO s_tab_cols_m (table_col_id,table_id,col_name,col_desc,data_type) VALUES (630018,63,'cr_dt','CR_DT','T');</v>
      </c>
    </row>
    <row r="1515" spans="4:13" x14ac:dyDescent="0.25">
      <c r="D1515" t="str">
        <f t="shared" si="241"/>
        <v>public static final int C_USERS__COL__UPD_BY=    630019;</v>
      </c>
      <c r="E1515" t="str">
        <f t="shared" si="240"/>
        <v>UPD_BY</v>
      </c>
      <c r="F1515">
        <v>19</v>
      </c>
      <c r="G1515" t="str">
        <f t="shared" si="242"/>
        <v>630019</v>
      </c>
      <c r="H1515">
        <v>63</v>
      </c>
      <c r="I1515" t="s">
        <v>551</v>
      </c>
      <c r="J1515" t="s">
        <v>552</v>
      </c>
      <c r="K1515" t="s">
        <v>477</v>
      </c>
      <c r="M1515" t="str">
        <f t="shared" si="243"/>
        <v>INSERT INTO s_tab_cols_m (table_col_id,table_id,col_name,col_desc,data_type) VALUES (630019,63,'upd_by','UPD_BY','N');</v>
      </c>
    </row>
    <row r="1516" spans="4:13" x14ac:dyDescent="0.25">
      <c r="D1516" t="str">
        <f t="shared" si="241"/>
        <v>public static final int C_USERS__COL__UPD_DT=    630020;</v>
      </c>
      <c r="E1516" t="str">
        <f t="shared" si="240"/>
        <v>UPD_DT</v>
      </c>
      <c r="F1516">
        <v>20</v>
      </c>
      <c r="G1516" t="str">
        <f t="shared" si="242"/>
        <v>630020</v>
      </c>
      <c r="H1516">
        <v>63</v>
      </c>
      <c r="I1516" t="s">
        <v>553</v>
      </c>
      <c r="J1516" t="s">
        <v>554</v>
      </c>
      <c r="K1516" t="s">
        <v>489</v>
      </c>
      <c r="M1516" t="str">
        <f t="shared" si="243"/>
        <v>INSERT INTO s_tab_cols_m (table_col_id,table_id,col_name,col_desc,data_type) VALUES (630020,63,'upd_dt','UPD_DT','T');</v>
      </c>
    </row>
    <row r="1517" spans="4:13" x14ac:dyDescent="0.25">
      <c r="D1517" t="str">
        <f t="shared" si="241"/>
        <v>public static final int C_USERS__COL__AUTH_BY=    630021;</v>
      </c>
      <c r="E1517" t="str">
        <f t="shared" si="240"/>
        <v>AUTH_BY</v>
      </c>
      <c r="F1517">
        <v>21</v>
      </c>
      <c r="G1517" t="str">
        <f t="shared" si="242"/>
        <v>630021</v>
      </c>
      <c r="H1517">
        <v>63</v>
      </c>
      <c r="I1517" t="s">
        <v>555</v>
      </c>
      <c r="J1517" t="s">
        <v>556</v>
      </c>
      <c r="K1517" t="s">
        <v>477</v>
      </c>
      <c r="M1517" t="str">
        <f t="shared" si="243"/>
        <v>INSERT INTO s_tab_cols_m (table_col_id,table_id,col_name,col_desc,data_type) VALUES (630021,63,'auth_by','AUTH_BY','N');</v>
      </c>
    </row>
    <row r="1518" spans="4:13" x14ac:dyDescent="0.25">
      <c r="D1518" t="str">
        <f t="shared" si="241"/>
        <v>public static final int C_USERS__COL__AUTH_DT=    630022;</v>
      </c>
      <c r="E1518" t="str">
        <f t="shared" si="240"/>
        <v>AUTH_DT</v>
      </c>
      <c r="F1518">
        <v>22</v>
      </c>
      <c r="G1518" t="str">
        <f t="shared" si="242"/>
        <v>630022</v>
      </c>
      <c r="H1518">
        <v>63</v>
      </c>
      <c r="I1518" t="s">
        <v>557</v>
      </c>
      <c r="J1518" t="s">
        <v>558</v>
      </c>
      <c r="K1518" t="s">
        <v>489</v>
      </c>
      <c r="M1518" t="str">
        <f t="shared" si="243"/>
        <v>INSERT INTO s_tab_cols_m (table_col_id,table_id,col_name,col_desc,data_type) VALUES (630022,63,'auth_dt','AUTH_DT','T');</v>
      </c>
    </row>
    <row r="1519" spans="4:13" x14ac:dyDescent="0.25">
      <c r="D1519" t="str">
        <f t="shared" si="241"/>
        <v>public static final int C_USERS__COL__CN_ID=    630023;</v>
      </c>
      <c r="E1519" t="str">
        <f t="shared" si="240"/>
        <v>CN_ID</v>
      </c>
      <c r="F1519">
        <v>23</v>
      </c>
      <c r="G1519" t="str">
        <f t="shared" si="242"/>
        <v>630023</v>
      </c>
      <c r="H1519">
        <v>63</v>
      </c>
      <c r="I1519" t="s">
        <v>559</v>
      </c>
      <c r="J1519" t="s">
        <v>560</v>
      </c>
      <c r="K1519" t="s">
        <v>477</v>
      </c>
      <c r="M1519" t="str">
        <f t="shared" si="243"/>
        <v>INSERT INTO s_tab_cols_m (table_col_id,table_id,col_name,col_desc,data_type) VALUES (630023,63,'cn_id','CN_ID','N');</v>
      </c>
    </row>
    <row r="1520" spans="4:13" x14ac:dyDescent="0.25">
      <c r="D1520" t="str">
        <f t="shared" si="241"/>
        <v>public static final int C_USERS__COL__KEYCLOAK_USER_ID=    630024;</v>
      </c>
      <c r="E1520" t="str">
        <f t="shared" si="240"/>
        <v>KEYCLOAK_USER_ID</v>
      </c>
      <c r="F1520">
        <v>24</v>
      </c>
      <c r="G1520" t="str">
        <f t="shared" si="242"/>
        <v>630024</v>
      </c>
      <c r="H1520">
        <v>63</v>
      </c>
      <c r="I1520" t="s">
        <v>1940</v>
      </c>
      <c r="J1520" t="s">
        <v>1941</v>
      </c>
      <c r="K1520" t="s">
        <v>478</v>
      </c>
      <c r="M1520" t="str">
        <f t="shared" si="243"/>
        <v>INSERT INTO s_tab_cols_m (table_col_id,table_id,col_name,col_desc,data_type) VALUES (630024,63,'keycloak_user_id','KEYCLOAK_USER_ID','C');</v>
      </c>
    </row>
    <row r="1521" spans="3:13" x14ac:dyDescent="0.25">
      <c r="D1521" t="str">
        <f t="shared" si="241"/>
        <v>public static final int C_USERS__COL__TENANT_ID=    630025;</v>
      </c>
      <c r="E1521" t="str">
        <f t="shared" si="240"/>
        <v>TENANT_ID</v>
      </c>
      <c r="F1521">
        <v>25</v>
      </c>
      <c r="G1521" t="str">
        <f t="shared" si="242"/>
        <v>630025</v>
      </c>
      <c r="H1521">
        <v>63</v>
      </c>
      <c r="I1521" t="s">
        <v>1942</v>
      </c>
      <c r="J1521" t="s">
        <v>1943</v>
      </c>
      <c r="K1521" t="s">
        <v>477</v>
      </c>
      <c r="M1521" t="str">
        <f t="shared" si="243"/>
        <v>INSERT INTO s_tab_cols_m (table_col_id,table_id,col_name,col_desc,data_type) VALUES (630025,63,'tenant_id','TENANT_ID','N');</v>
      </c>
    </row>
    <row r="1522" spans="3:13" x14ac:dyDescent="0.25">
      <c r="D1522" t="str">
        <f t="shared" si="241"/>
        <v>public static final int C_USERS__COL__IS_MULTI_BRANCH_ALLOWED=    630026;</v>
      </c>
      <c r="E1522" t="str">
        <f t="shared" si="240"/>
        <v>IS_MULTI_BRANCH_ALLOWED</v>
      </c>
      <c r="F1522">
        <v>26</v>
      </c>
      <c r="G1522" t="str">
        <f t="shared" si="242"/>
        <v>630026</v>
      </c>
      <c r="H1522">
        <v>63</v>
      </c>
      <c r="I1522" t="s">
        <v>1944</v>
      </c>
      <c r="J1522" t="s">
        <v>1945</v>
      </c>
      <c r="K1522" t="s">
        <v>477</v>
      </c>
      <c r="M1522" t="str">
        <f t="shared" si="243"/>
        <v>INSERT INTO s_tab_cols_m (table_col_id,table_id,col_name,col_desc,data_type) VALUES (630026,63,'is_multi_branch_allowed','IS_MULTI_BRANCH_ALLOWED','N');</v>
      </c>
    </row>
    <row r="1523" spans="3:13" x14ac:dyDescent="0.25">
      <c r="D1523" t="str">
        <f t="shared" si="241"/>
        <v>public static final int C_USERS__COL__DESIGNATION_ID=    630027;</v>
      </c>
      <c r="E1523" t="str">
        <f t="shared" si="240"/>
        <v>DESIGNATION_ID</v>
      </c>
      <c r="F1523">
        <v>27</v>
      </c>
      <c r="G1523" t="str">
        <f t="shared" si="242"/>
        <v>630027</v>
      </c>
      <c r="H1523">
        <v>63</v>
      </c>
      <c r="I1523" t="s">
        <v>1946</v>
      </c>
      <c r="J1523" t="s">
        <v>1947</v>
      </c>
      <c r="K1523" t="s">
        <v>477</v>
      </c>
      <c r="M1523" t="str">
        <f t="shared" si="243"/>
        <v>INSERT INTO s_tab_cols_m (table_col_id,table_id,col_name,col_desc,data_type) VALUES (630027,63,'designation_id','DESIGNATION_ID','N');</v>
      </c>
    </row>
    <row r="1524" spans="3:13" x14ac:dyDescent="0.25">
      <c r="D1524" t="str">
        <f t="shared" si="241"/>
        <v>public static final int C_USERS__COL__AML_ROLE_ID=    630028;</v>
      </c>
      <c r="E1524" t="str">
        <f t="shared" si="240"/>
        <v>AML_ROLE_ID</v>
      </c>
      <c r="F1524">
        <v>28</v>
      </c>
      <c r="G1524" t="str">
        <f t="shared" si="242"/>
        <v>630028</v>
      </c>
      <c r="H1524">
        <v>63</v>
      </c>
      <c r="I1524" t="s">
        <v>1948</v>
      </c>
      <c r="J1524" t="s">
        <v>1949</v>
      </c>
      <c r="K1524" t="s">
        <v>477</v>
      </c>
      <c r="M1524" t="str">
        <f t="shared" si="243"/>
        <v>INSERT INTO s_tab_cols_m (table_col_id,table_id,col_name,col_desc,data_type) VALUES (630028,63,'aml_role_id','AML_ROLE_ID','N');</v>
      </c>
    </row>
    <row r="1525" spans="3:13" x14ac:dyDescent="0.25">
      <c r="D1525" t="str">
        <f t="shared" si="241"/>
        <v>public static final int C_USERS__COL__IN_OPERATIVE_SINCE_DATE=    630029;</v>
      </c>
      <c r="E1525" t="str">
        <f t="shared" si="240"/>
        <v>IN_OPERATIVE_SINCE_DATE</v>
      </c>
      <c r="F1525">
        <v>29</v>
      </c>
      <c r="G1525" t="str">
        <f t="shared" si="242"/>
        <v>630029</v>
      </c>
      <c r="H1525">
        <v>63</v>
      </c>
      <c r="I1525" t="s">
        <v>1950</v>
      </c>
      <c r="J1525" t="s">
        <v>1951</v>
      </c>
      <c r="K1525" t="s">
        <v>482</v>
      </c>
      <c r="M1525" t="str">
        <f t="shared" si="243"/>
        <v>INSERT INTO s_tab_cols_m (table_col_id,table_id,col_name,col_desc,data_type) VALUES (630029,63,'in_operative_since_date','IN_OPERATIVE_SINCE_DATE','D');</v>
      </c>
    </row>
    <row r="1529" spans="3:13" x14ac:dyDescent="0.25">
      <c r="E1529" t="str">
        <f t="shared" ref="E1529:E1560" si="244">UPPER(I1529)</f>
        <v/>
      </c>
    </row>
    <row r="1530" spans="3:13" x14ac:dyDescent="0.25">
      <c r="E1530" t="str">
        <f t="shared" si="244"/>
        <v/>
      </c>
    </row>
    <row r="1531" spans="3:13" x14ac:dyDescent="0.25">
      <c r="C1531" s="18" t="s">
        <v>308</v>
      </c>
      <c r="D1531" t="str">
        <f t="shared" ref="D1531:D1546" si="245">CONCATENATE("public static final int C_INCOME_TAX__COL__",E1531,"=    ",G1531,";")</f>
        <v>public static final int C_INCOME_TAX__COL__ITAX_ID=    640001;</v>
      </c>
      <c r="E1531" t="str">
        <f t="shared" si="244"/>
        <v>ITAX_ID</v>
      </c>
      <c r="F1531">
        <v>1</v>
      </c>
      <c r="G1531" t="str">
        <f t="shared" ref="G1531:G1546" si="246">CONCATENATE(H1531,REPT("0",4-LEN(F1531)),F1531)</f>
        <v>640001</v>
      </c>
      <c r="H1531">
        <v>64</v>
      </c>
      <c r="I1531" t="s">
        <v>1952</v>
      </c>
      <c r="J1531" t="s">
        <v>1953</v>
      </c>
      <c r="K1531" t="s">
        <v>477</v>
      </c>
      <c r="M1531" t="str">
        <f t="shared" ref="M1531:M1546" si="247">CONCATENATE("INSERT INTO s_tab_cols_m (table_col_id,table_id,col_name,col_desc,data_type) VALUES (",G1531&amp;","&amp;H1531&amp;",'"&amp;I1531&amp;"','"&amp;J1531&amp;"','"&amp;K1531&amp;"');")</f>
        <v>INSERT INTO s_tab_cols_m (table_col_id,table_id,col_name,col_desc,data_type) VALUES (640001,64,'itax_id','ITAX_ID','N');</v>
      </c>
    </row>
    <row r="1532" spans="3:13" x14ac:dyDescent="0.25">
      <c r="D1532" t="str">
        <f t="shared" si="245"/>
        <v>public static final int C_INCOME_TAX__COL__ITAX_NAME=    640002;</v>
      </c>
      <c r="E1532" t="str">
        <f t="shared" si="244"/>
        <v>ITAX_NAME</v>
      </c>
      <c r="F1532">
        <v>2</v>
      </c>
      <c r="G1532" t="str">
        <f t="shared" si="246"/>
        <v>640002</v>
      </c>
      <c r="H1532">
        <v>64</v>
      </c>
      <c r="I1532" t="s">
        <v>1954</v>
      </c>
      <c r="J1532" t="s">
        <v>1955</v>
      </c>
      <c r="K1532" t="s">
        <v>478</v>
      </c>
      <c r="M1532" t="str">
        <f t="shared" si="247"/>
        <v>INSERT INTO s_tab_cols_m (table_col_id,table_id,col_name,col_desc,data_type) VALUES (640002,64,'itax_name','ITAX_NAME','C');</v>
      </c>
    </row>
    <row r="1533" spans="3:13" x14ac:dyDescent="0.25">
      <c r="D1533" t="str">
        <f t="shared" si="245"/>
        <v>public static final int C_INCOME_TAX__COL__EFFECTIVE_FROM_DATE=    640003;</v>
      </c>
      <c r="E1533" t="str">
        <f t="shared" si="244"/>
        <v>EFFECTIVE_FROM_DATE</v>
      </c>
      <c r="F1533">
        <v>3</v>
      </c>
      <c r="G1533" t="str">
        <f t="shared" si="246"/>
        <v>640003</v>
      </c>
      <c r="H1533">
        <v>64</v>
      </c>
      <c r="I1533" t="s">
        <v>851</v>
      </c>
      <c r="J1533" t="s">
        <v>852</v>
      </c>
      <c r="K1533" t="s">
        <v>482</v>
      </c>
      <c r="M1533" t="str">
        <f t="shared" si="247"/>
        <v>INSERT INTO s_tab_cols_m (table_col_id,table_id,col_name,col_desc,data_type) VALUES (640003,64,'effective_from_date','EFFECTIVE_FROM_DATE','D');</v>
      </c>
    </row>
    <row r="1534" spans="3:13" x14ac:dyDescent="0.25">
      <c r="D1534" t="str">
        <f t="shared" si="245"/>
        <v>public static final int C_INCOME_TAX__COL__INTEREST_AMOUNT_WITH_PAN=    640004;</v>
      </c>
      <c r="E1534" t="str">
        <f t="shared" si="244"/>
        <v>INTEREST_AMOUNT_WITH_PAN</v>
      </c>
      <c r="F1534">
        <v>4</v>
      </c>
      <c r="G1534" t="str">
        <f t="shared" si="246"/>
        <v>640004</v>
      </c>
      <c r="H1534">
        <v>64</v>
      </c>
      <c r="I1534" t="s">
        <v>1878</v>
      </c>
      <c r="J1534" t="s">
        <v>1879</v>
      </c>
      <c r="K1534" t="s">
        <v>477</v>
      </c>
      <c r="M1534" t="str">
        <f t="shared" si="247"/>
        <v>INSERT INTO s_tab_cols_m (table_col_id,table_id,col_name,col_desc,data_type) VALUES (640004,64,'interest_amount_with_pan','INTEREST_AMOUNT_WITH_PAN','N');</v>
      </c>
    </row>
    <row r="1535" spans="3:13" x14ac:dyDescent="0.25">
      <c r="D1535" t="str">
        <f t="shared" si="245"/>
        <v>public static final int C_INCOME_TAX__COL__INTEREST_AMOUNT_WITHOUT_PAN=    640005;</v>
      </c>
      <c r="E1535" t="str">
        <f t="shared" si="244"/>
        <v>INTEREST_AMOUNT_WITHOUT_PAN</v>
      </c>
      <c r="F1535">
        <v>5</v>
      </c>
      <c r="G1535" t="str">
        <f t="shared" si="246"/>
        <v>640005</v>
      </c>
      <c r="H1535">
        <v>64</v>
      </c>
      <c r="I1535" t="s">
        <v>1880</v>
      </c>
      <c r="J1535" t="s">
        <v>1881</v>
      </c>
      <c r="K1535" t="s">
        <v>477</v>
      </c>
      <c r="M1535" t="str">
        <f t="shared" si="247"/>
        <v>INSERT INTO s_tab_cols_m (table_col_id,table_id,col_name,col_desc,data_type) VALUES (640005,64,'interest_amount_without_pan','INTEREST_AMOUNT_WITHOUT_PAN','N');</v>
      </c>
    </row>
    <row r="1536" spans="3:13" x14ac:dyDescent="0.25">
      <c r="D1536" t="str">
        <f t="shared" si="245"/>
        <v>public static final int C_INCOME_TAX__COL__TAX_RATE_WITH_PAN=    640006;</v>
      </c>
      <c r="E1536" t="str">
        <f t="shared" si="244"/>
        <v>TAX_RATE_WITH_PAN</v>
      </c>
      <c r="F1536">
        <v>6</v>
      </c>
      <c r="G1536" t="str">
        <f t="shared" si="246"/>
        <v>640006</v>
      </c>
      <c r="H1536">
        <v>64</v>
      </c>
      <c r="I1536" t="s">
        <v>1956</v>
      </c>
      <c r="J1536" t="s">
        <v>1957</v>
      </c>
      <c r="K1536" t="s">
        <v>477</v>
      </c>
      <c r="M1536" t="str">
        <f t="shared" si="247"/>
        <v>INSERT INTO s_tab_cols_m (table_col_id,table_id,col_name,col_desc,data_type) VALUES (640006,64,'tax_rate_with_pan','TAX_RATE_WITH_PAN','N');</v>
      </c>
    </row>
    <row r="1537" spans="3:13" x14ac:dyDescent="0.25">
      <c r="D1537" t="str">
        <f t="shared" si="245"/>
        <v>public static final int C_INCOME_TAX__COL__TAX_RATE_WITHOUT_PAN=    640007;</v>
      </c>
      <c r="E1537" t="str">
        <f t="shared" si="244"/>
        <v>TAX_RATE_WITHOUT_PAN</v>
      </c>
      <c r="F1537">
        <v>7</v>
      </c>
      <c r="G1537" t="str">
        <f t="shared" si="246"/>
        <v>640007</v>
      </c>
      <c r="H1537">
        <v>64</v>
      </c>
      <c r="I1537" t="s">
        <v>1958</v>
      </c>
      <c r="J1537" t="s">
        <v>1959</v>
      </c>
      <c r="K1537" t="s">
        <v>477</v>
      </c>
      <c r="M1537" t="str">
        <f t="shared" si="247"/>
        <v>INSERT INTO s_tab_cols_m (table_col_id,table_id,col_name,col_desc,data_type) VALUES (640007,64,'tax_rate_without_pan','TAX_RATE_WITHOUT_PAN','N');</v>
      </c>
    </row>
    <row r="1538" spans="3:13" x14ac:dyDescent="0.25">
      <c r="D1538" t="str">
        <f t="shared" si="245"/>
        <v>public static final int C_INCOME_TAX__COL__EDUCESS_RATE=    640008;</v>
      </c>
      <c r="E1538" t="str">
        <f t="shared" si="244"/>
        <v>EDUCESS_RATE</v>
      </c>
      <c r="F1538">
        <v>8</v>
      </c>
      <c r="G1538" t="str">
        <f t="shared" si="246"/>
        <v>640008</v>
      </c>
      <c r="H1538">
        <v>64</v>
      </c>
      <c r="I1538" t="s">
        <v>1886</v>
      </c>
      <c r="J1538" t="s">
        <v>1887</v>
      </c>
      <c r="K1538" t="s">
        <v>477</v>
      </c>
      <c r="M1538" t="str">
        <f t="shared" si="247"/>
        <v>INSERT INTO s_tab_cols_m (table_col_id,table_id,col_name,col_desc,data_type) VALUES (640008,64,'educess_rate','EDUCESS_RATE','N');</v>
      </c>
    </row>
    <row r="1539" spans="3:13" x14ac:dyDescent="0.25">
      <c r="D1539" t="str">
        <f t="shared" si="245"/>
        <v>public static final int C_INCOME_TAX__COL__SURCHARGE_RATE=    640009;</v>
      </c>
      <c r="E1539" t="str">
        <f t="shared" si="244"/>
        <v>SURCHARGE_RATE</v>
      </c>
      <c r="F1539">
        <v>9</v>
      </c>
      <c r="G1539" t="str">
        <f t="shared" si="246"/>
        <v>640009</v>
      </c>
      <c r="H1539">
        <v>64</v>
      </c>
      <c r="I1539" t="s">
        <v>1888</v>
      </c>
      <c r="J1539" t="s">
        <v>1889</v>
      </c>
      <c r="K1539" t="s">
        <v>477</v>
      </c>
      <c r="M1539" t="str">
        <f t="shared" si="247"/>
        <v>INSERT INTO s_tab_cols_m (table_col_id,table_id,col_name,col_desc,data_type) VALUES (640009,64,'surcharge_rate','SURCHARGE_RATE','N');</v>
      </c>
    </row>
    <row r="1540" spans="3:13" x14ac:dyDescent="0.25">
      <c r="D1540" t="str">
        <f t="shared" si="245"/>
        <v>public static final int C_INCOME_TAX__COL__CR_BY=    640010;</v>
      </c>
      <c r="E1540" t="str">
        <f t="shared" si="244"/>
        <v>CR_BY</v>
      </c>
      <c r="F1540">
        <v>10</v>
      </c>
      <c r="G1540" t="str">
        <f t="shared" si="246"/>
        <v>640010</v>
      </c>
      <c r="H1540">
        <v>64</v>
      </c>
      <c r="I1540" t="s">
        <v>547</v>
      </c>
      <c r="J1540" t="s">
        <v>548</v>
      </c>
      <c r="K1540" t="s">
        <v>477</v>
      </c>
      <c r="M1540" t="str">
        <f t="shared" si="247"/>
        <v>INSERT INTO s_tab_cols_m (table_col_id,table_id,col_name,col_desc,data_type) VALUES (640010,64,'cr_by','CR_BY','N');</v>
      </c>
    </row>
    <row r="1541" spans="3:13" x14ac:dyDescent="0.25">
      <c r="D1541" t="str">
        <f t="shared" si="245"/>
        <v>public static final int C_INCOME_TAX__COL__CR_DT=    640011;</v>
      </c>
      <c r="E1541" t="str">
        <f t="shared" si="244"/>
        <v>CR_DT</v>
      </c>
      <c r="F1541">
        <v>11</v>
      </c>
      <c r="G1541" t="str">
        <f t="shared" si="246"/>
        <v>640011</v>
      </c>
      <c r="H1541">
        <v>64</v>
      </c>
      <c r="I1541" t="s">
        <v>549</v>
      </c>
      <c r="J1541" t="s">
        <v>550</v>
      </c>
      <c r="K1541" t="s">
        <v>489</v>
      </c>
      <c r="M1541" t="str">
        <f t="shared" si="247"/>
        <v>INSERT INTO s_tab_cols_m (table_col_id,table_id,col_name,col_desc,data_type) VALUES (640011,64,'cr_dt','CR_DT','T');</v>
      </c>
    </row>
    <row r="1542" spans="3:13" x14ac:dyDescent="0.25">
      <c r="D1542" t="str">
        <f t="shared" si="245"/>
        <v>public static final int C_INCOME_TAX__COL__UPD_BY=    640012;</v>
      </c>
      <c r="E1542" t="str">
        <f t="shared" si="244"/>
        <v>UPD_BY</v>
      </c>
      <c r="F1542">
        <v>12</v>
      </c>
      <c r="G1542" t="str">
        <f t="shared" si="246"/>
        <v>640012</v>
      </c>
      <c r="H1542">
        <v>64</v>
      </c>
      <c r="I1542" t="s">
        <v>551</v>
      </c>
      <c r="J1542" t="s">
        <v>552</v>
      </c>
      <c r="K1542" t="s">
        <v>477</v>
      </c>
      <c r="M1542" t="str">
        <f t="shared" si="247"/>
        <v>INSERT INTO s_tab_cols_m (table_col_id,table_id,col_name,col_desc,data_type) VALUES (640012,64,'upd_by','UPD_BY','N');</v>
      </c>
    </row>
    <row r="1543" spans="3:13" x14ac:dyDescent="0.25">
      <c r="D1543" t="str">
        <f t="shared" si="245"/>
        <v>public static final int C_INCOME_TAX__COL__UPD_DT=    640013;</v>
      </c>
      <c r="E1543" t="str">
        <f t="shared" si="244"/>
        <v>UPD_DT</v>
      </c>
      <c r="F1543">
        <v>13</v>
      </c>
      <c r="G1543" t="str">
        <f t="shared" si="246"/>
        <v>640013</v>
      </c>
      <c r="H1543">
        <v>64</v>
      </c>
      <c r="I1543" t="s">
        <v>553</v>
      </c>
      <c r="J1543" t="s">
        <v>554</v>
      </c>
      <c r="K1543" t="s">
        <v>489</v>
      </c>
      <c r="M1543" t="str">
        <f t="shared" si="247"/>
        <v>INSERT INTO s_tab_cols_m (table_col_id,table_id,col_name,col_desc,data_type) VALUES (640013,64,'upd_dt','UPD_DT','T');</v>
      </c>
    </row>
    <row r="1544" spans="3:13" x14ac:dyDescent="0.25">
      <c r="D1544" t="str">
        <f t="shared" si="245"/>
        <v>public static final int C_INCOME_TAX__COL__AUTH_BY=    640014;</v>
      </c>
      <c r="E1544" t="str">
        <f t="shared" si="244"/>
        <v>AUTH_BY</v>
      </c>
      <c r="F1544">
        <v>14</v>
      </c>
      <c r="G1544" t="str">
        <f t="shared" si="246"/>
        <v>640014</v>
      </c>
      <c r="H1544">
        <v>64</v>
      </c>
      <c r="I1544" t="s">
        <v>555</v>
      </c>
      <c r="J1544" t="s">
        <v>556</v>
      </c>
      <c r="K1544" t="s">
        <v>477</v>
      </c>
      <c r="M1544" t="str">
        <f t="shared" si="247"/>
        <v>INSERT INTO s_tab_cols_m (table_col_id,table_id,col_name,col_desc,data_type) VALUES (640014,64,'auth_by','AUTH_BY','N');</v>
      </c>
    </row>
    <row r="1545" spans="3:13" x14ac:dyDescent="0.25">
      <c r="D1545" t="str">
        <f t="shared" si="245"/>
        <v>public static final int C_INCOME_TAX__COL__AUTH_DT=    640015;</v>
      </c>
      <c r="E1545" t="str">
        <f t="shared" si="244"/>
        <v>AUTH_DT</v>
      </c>
      <c r="F1545">
        <v>15</v>
      </c>
      <c r="G1545" t="str">
        <f t="shared" si="246"/>
        <v>640015</v>
      </c>
      <c r="H1545">
        <v>64</v>
      </c>
      <c r="I1545" t="s">
        <v>557</v>
      </c>
      <c r="J1545" t="s">
        <v>558</v>
      </c>
      <c r="K1545" t="s">
        <v>489</v>
      </c>
      <c r="M1545" t="str">
        <f t="shared" si="247"/>
        <v>INSERT INTO s_tab_cols_m (table_col_id,table_id,col_name,col_desc,data_type) VALUES (640015,64,'auth_dt','AUTH_DT','T');</v>
      </c>
    </row>
    <row r="1546" spans="3:13" x14ac:dyDescent="0.25">
      <c r="D1546" t="str">
        <f t="shared" si="245"/>
        <v>public static final int C_INCOME_TAX__COL__CN_ID=    640016;</v>
      </c>
      <c r="E1546" t="str">
        <f t="shared" si="244"/>
        <v>CN_ID</v>
      </c>
      <c r="F1546">
        <v>16</v>
      </c>
      <c r="G1546" t="str">
        <f t="shared" si="246"/>
        <v>640016</v>
      </c>
      <c r="H1546">
        <v>64</v>
      </c>
      <c r="I1546" t="s">
        <v>559</v>
      </c>
      <c r="J1546" t="s">
        <v>560</v>
      </c>
      <c r="K1546" t="s">
        <v>477</v>
      </c>
      <c r="M1546" t="str">
        <f t="shared" si="247"/>
        <v>INSERT INTO s_tab_cols_m (table_col_id,table_id,col_name,col_desc,data_type) VALUES (640016,64,'cn_id','CN_ID','N');</v>
      </c>
    </row>
    <row r="1547" spans="3:13" x14ac:dyDescent="0.25">
      <c r="E1547" t="str">
        <f t="shared" si="244"/>
        <v/>
      </c>
    </row>
    <row r="1548" spans="3:13" x14ac:dyDescent="0.25">
      <c r="C1548" s="20"/>
      <c r="E1548" t="str">
        <f t="shared" si="244"/>
        <v/>
      </c>
    </row>
    <row r="1549" spans="3:13" x14ac:dyDescent="0.25">
      <c r="C1549" s="18" t="s">
        <v>311</v>
      </c>
      <c r="D1549" t="str">
        <f t="shared" ref="D1549:D1559" si="248">CONCATENATE("public static final int C_ACCOUNT_LOAN_ROI__COL__",E1549,"=    ",G1549,";")</f>
        <v>public static final int C_ACCOUNT_LOAN_ROI__COL__ACCT_LOAN_ROI_ID=    650001;</v>
      </c>
      <c r="E1549" t="str">
        <f t="shared" si="244"/>
        <v>ACCT_LOAN_ROI_ID</v>
      </c>
      <c r="F1549">
        <v>1</v>
      </c>
      <c r="G1549" t="str">
        <f t="shared" ref="G1549:G1559" si="249">CONCATENATE(H1549,REPT("0",4-LEN(F1549)),F1549)</f>
        <v>650001</v>
      </c>
      <c r="H1549">
        <v>65</v>
      </c>
      <c r="I1549" t="s">
        <v>1960</v>
      </c>
      <c r="J1549" t="s">
        <v>1961</v>
      </c>
      <c r="K1549" t="s">
        <v>477</v>
      </c>
      <c r="M1549" t="str">
        <f t="shared" ref="M1549:M1559" si="250">CONCATENATE("INSERT INTO s_tab_cols_m (table_col_id,table_id,col_name,col_desc,data_type) VALUES (",G1549&amp;","&amp;H1549&amp;",'"&amp;I1549&amp;"','"&amp;J1549&amp;"','"&amp;K1549&amp;"');")</f>
        <v>INSERT INTO s_tab_cols_m (table_col_id,table_id,col_name,col_desc,data_type) VALUES (650001,65,'acct_loan_roi_id','ACCT_LOAN_ROI_ID','N');</v>
      </c>
    </row>
    <row r="1550" spans="3:13" x14ac:dyDescent="0.25">
      <c r="D1550" t="str">
        <f t="shared" si="248"/>
        <v>public static final int C_ACCOUNT_LOAN_ROI__COL__ACCT_ID=    650002;</v>
      </c>
      <c r="E1550" t="str">
        <f t="shared" si="244"/>
        <v>ACCT_ID</v>
      </c>
      <c r="F1550">
        <v>2</v>
      </c>
      <c r="G1550" t="str">
        <f t="shared" si="249"/>
        <v>650002</v>
      </c>
      <c r="H1550">
        <v>65</v>
      </c>
      <c r="I1550" t="s">
        <v>781</v>
      </c>
      <c r="J1550" t="s">
        <v>782</v>
      </c>
      <c r="K1550" t="s">
        <v>477</v>
      </c>
      <c r="M1550" t="str">
        <f t="shared" si="250"/>
        <v>INSERT INTO s_tab_cols_m (table_col_id,table_id,col_name,col_desc,data_type) VALUES (650002,65,'acct_id','ACCT_ID','N');</v>
      </c>
    </row>
    <row r="1551" spans="3:13" x14ac:dyDescent="0.25">
      <c r="D1551" t="str">
        <f t="shared" si="248"/>
        <v>public static final int C_ACCOUNT_LOAN_ROI__COL__EFFECTIVE_FROM_DATE=    650003;</v>
      </c>
      <c r="E1551" t="str">
        <f t="shared" si="244"/>
        <v>EFFECTIVE_FROM_DATE</v>
      </c>
      <c r="F1551">
        <v>3</v>
      </c>
      <c r="G1551" t="str">
        <f t="shared" si="249"/>
        <v>650003</v>
      </c>
      <c r="H1551">
        <v>65</v>
      </c>
      <c r="I1551" t="s">
        <v>851</v>
      </c>
      <c r="J1551" t="s">
        <v>852</v>
      </c>
      <c r="K1551" t="s">
        <v>482</v>
      </c>
      <c r="M1551" t="str">
        <f t="shared" si="250"/>
        <v>INSERT INTO s_tab_cols_m (table_col_id,table_id,col_name,col_desc,data_type) VALUES (650003,65,'effective_from_date','EFFECTIVE_FROM_DATE','D');</v>
      </c>
    </row>
    <row r="1552" spans="3:13" x14ac:dyDescent="0.25">
      <c r="D1552" t="str">
        <f t="shared" si="248"/>
        <v>public static final int C_ACCOUNT_LOAN_ROI__COL__EFFECTIVE_TO_DATE=    650004;</v>
      </c>
      <c r="E1552" t="str">
        <f t="shared" si="244"/>
        <v>EFFECTIVE_TO_DATE</v>
      </c>
      <c r="F1552">
        <v>4</v>
      </c>
      <c r="G1552" t="str">
        <f t="shared" si="249"/>
        <v>650004</v>
      </c>
      <c r="H1552">
        <v>65</v>
      </c>
      <c r="I1552" t="s">
        <v>853</v>
      </c>
      <c r="J1552" t="s">
        <v>854</v>
      </c>
      <c r="K1552" t="s">
        <v>482</v>
      </c>
      <c r="M1552" t="str">
        <f t="shared" si="250"/>
        <v>INSERT INTO s_tab_cols_m (table_col_id,table_id,col_name,col_desc,data_type) VALUES (650004,65,'effective_to_date','EFFECTIVE_TO_DATE','D');</v>
      </c>
    </row>
    <row r="1553" spans="3:13" x14ac:dyDescent="0.25">
      <c r="D1553" t="str">
        <f t="shared" si="248"/>
        <v>public static final int C_ACCOUNT_LOAN_ROI__COL__CR_BY=    650005;</v>
      </c>
      <c r="E1553" t="str">
        <f t="shared" si="244"/>
        <v>CR_BY</v>
      </c>
      <c r="F1553">
        <v>5</v>
      </c>
      <c r="G1553" t="str">
        <f t="shared" si="249"/>
        <v>650005</v>
      </c>
      <c r="H1553">
        <v>65</v>
      </c>
      <c r="I1553" t="s">
        <v>547</v>
      </c>
      <c r="J1553" t="s">
        <v>548</v>
      </c>
      <c r="K1553" t="s">
        <v>477</v>
      </c>
      <c r="M1553" t="str">
        <f t="shared" si="250"/>
        <v>INSERT INTO s_tab_cols_m (table_col_id,table_id,col_name,col_desc,data_type) VALUES (650005,65,'cr_by','CR_BY','N');</v>
      </c>
    </row>
    <row r="1554" spans="3:13" x14ac:dyDescent="0.25">
      <c r="D1554" t="str">
        <f t="shared" si="248"/>
        <v>public static final int C_ACCOUNT_LOAN_ROI__COL__CR_DT=    650006;</v>
      </c>
      <c r="E1554" t="str">
        <f t="shared" si="244"/>
        <v>CR_DT</v>
      </c>
      <c r="F1554">
        <v>6</v>
      </c>
      <c r="G1554" t="str">
        <f t="shared" si="249"/>
        <v>650006</v>
      </c>
      <c r="H1554">
        <v>65</v>
      </c>
      <c r="I1554" t="s">
        <v>549</v>
      </c>
      <c r="J1554" t="s">
        <v>550</v>
      </c>
      <c r="K1554" t="s">
        <v>489</v>
      </c>
      <c r="M1554" t="str">
        <f t="shared" si="250"/>
        <v>INSERT INTO s_tab_cols_m (table_col_id,table_id,col_name,col_desc,data_type) VALUES (650006,65,'cr_dt','CR_DT','T');</v>
      </c>
    </row>
    <row r="1555" spans="3:13" x14ac:dyDescent="0.25">
      <c r="D1555" t="str">
        <f t="shared" si="248"/>
        <v>public static final int C_ACCOUNT_LOAN_ROI__COL__UPD_BY=    650007;</v>
      </c>
      <c r="E1555" t="str">
        <f t="shared" si="244"/>
        <v>UPD_BY</v>
      </c>
      <c r="F1555">
        <v>7</v>
      </c>
      <c r="G1555" t="str">
        <f t="shared" si="249"/>
        <v>650007</v>
      </c>
      <c r="H1555">
        <v>65</v>
      </c>
      <c r="I1555" t="s">
        <v>551</v>
      </c>
      <c r="J1555" t="s">
        <v>552</v>
      </c>
      <c r="K1555" t="s">
        <v>477</v>
      </c>
      <c r="M1555" t="str">
        <f t="shared" si="250"/>
        <v>INSERT INTO s_tab_cols_m (table_col_id,table_id,col_name,col_desc,data_type) VALUES (650007,65,'upd_by','UPD_BY','N');</v>
      </c>
    </row>
    <row r="1556" spans="3:13" x14ac:dyDescent="0.25">
      <c r="D1556" t="str">
        <f t="shared" si="248"/>
        <v>public static final int C_ACCOUNT_LOAN_ROI__COL__UPD_DT=    650008;</v>
      </c>
      <c r="E1556" t="str">
        <f t="shared" si="244"/>
        <v>UPD_DT</v>
      </c>
      <c r="F1556">
        <v>8</v>
      </c>
      <c r="G1556" t="str">
        <f t="shared" si="249"/>
        <v>650008</v>
      </c>
      <c r="H1556">
        <v>65</v>
      </c>
      <c r="I1556" t="s">
        <v>553</v>
      </c>
      <c r="J1556" t="s">
        <v>554</v>
      </c>
      <c r="K1556" t="s">
        <v>489</v>
      </c>
      <c r="M1556" t="str">
        <f t="shared" si="250"/>
        <v>INSERT INTO s_tab_cols_m (table_col_id,table_id,col_name,col_desc,data_type) VALUES (650008,65,'upd_dt','UPD_DT','T');</v>
      </c>
    </row>
    <row r="1557" spans="3:13" x14ac:dyDescent="0.25">
      <c r="D1557" t="str">
        <f t="shared" si="248"/>
        <v>public static final int C_ACCOUNT_LOAN_ROI__COL__AUTH_BY=    650009;</v>
      </c>
      <c r="E1557" t="str">
        <f t="shared" si="244"/>
        <v>AUTH_BY</v>
      </c>
      <c r="F1557">
        <v>9</v>
      </c>
      <c r="G1557" t="str">
        <f t="shared" si="249"/>
        <v>650009</v>
      </c>
      <c r="H1557">
        <v>65</v>
      </c>
      <c r="I1557" t="s">
        <v>555</v>
      </c>
      <c r="J1557" t="s">
        <v>556</v>
      </c>
      <c r="K1557" t="s">
        <v>477</v>
      </c>
      <c r="M1557" t="str">
        <f t="shared" si="250"/>
        <v>INSERT INTO s_tab_cols_m (table_col_id,table_id,col_name,col_desc,data_type) VALUES (650009,65,'auth_by','AUTH_BY','N');</v>
      </c>
    </row>
    <row r="1558" spans="3:13" x14ac:dyDescent="0.25">
      <c r="D1558" t="str">
        <f t="shared" si="248"/>
        <v>public static final int C_ACCOUNT_LOAN_ROI__COL__AUTH_DT=    650010;</v>
      </c>
      <c r="E1558" t="str">
        <f t="shared" si="244"/>
        <v>AUTH_DT</v>
      </c>
      <c r="F1558">
        <v>10</v>
      </c>
      <c r="G1558" t="str">
        <f t="shared" si="249"/>
        <v>650010</v>
      </c>
      <c r="H1558">
        <v>65</v>
      </c>
      <c r="I1558" t="s">
        <v>557</v>
      </c>
      <c r="J1558" t="s">
        <v>558</v>
      </c>
      <c r="K1558" t="s">
        <v>489</v>
      </c>
      <c r="M1558" t="str">
        <f t="shared" si="250"/>
        <v>INSERT INTO s_tab_cols_m (table_col_id,table_id,col_name,col_desc,data_type) VALUES (650010,65,'auth_dt','AUTH_DT','T');</v>
      </c>
    </row>
    <row r="1559" spans="3:13" x14ac:dyDescent="0.25">
      <c r="D1559" t="str">
        <f t="shared" si="248"/>
        <v>public static final int C_ACCOUNT_LOAN_ROI__COL__CN_ID=    650011;</v>
      </c>
      <c r="E1559" t="str">
        <f t="shared" si="244"/>
        <v>CN_ID</v>
      </c>
      <c r="F1559">
        <v>11</v>
      </c>
      <c r="G1559" t="str">
        <f t="shared" si="249"/>
        <v>650011</v>
      </c>
      <c r="H1559">
        <v>65</v>
      </c>
      <c r="I1559" t="s">
        <v>559</v>
      </c>
      <c r="J1559" t="s">
        <v>560</v>
      </c>
      <c r="K1559" t="s">
        <v>477</v>
      </c>
      <c r="M1559" t="str">
        <f t="shared" si="250"/>
        <v>INSERT INTO s_tab_cols_m (table_col_id,table_id,col_name,col_desc,data_type) VALUES (650011,65,'cn_id','CN_ID','N');</v>
      </c>
    </row>
    <row r="1560" spans="3:13" x14ac:dyDescent="0.25">
      <c r="E1560" t="str">
        <f t="shared" si="244"/>
        <v/>
      </c>
    </row>
    <row r="1561" spans="3:13" x14ac:dyDescent="0.25">
      <c r="E1561" t="str">
        <f t="shared" ref="E1561:E1592" si="251">UPPER(I1561)</f>
        <v/>
      </c>
    </row>
    <row r="1562" spans="3:13" x14ac:dyDescent="0.25">
      <c r="C1562" s="18" t="s">
        <v>314</v>
      </c>
      <c r="D1562" t="str">
        <f t="shared" ref="D1562:D1574" si="252">CONCATENATE("public static final int C_ACCOUNT_LOAN_ROI_SLAB__COL__",E1562,"=    ",G1562,";")</f>
        <v>public static final int C_ACCOUNT_LOAN_ROI_SLAB__COL__ACCT_LOAN_ROI_SLAB_ID=    660001;</v>
      </c>
      <c r="E1562" t="str">
        <f t="shared" si="251"/>
        <v>ACCT_LOAN_ROI_SLAB_ID</v>
      </c>
      <c r="F1562">
        <v>1</v>
      </c>
      <c r="G1562" t="str">
        <f t="shared" ref="G1562:G1574" si="253">CONCATENATE(H1562,REPT("0",4-LEN(F1562)),F1562)</f>
        <v>660001</v>
      </c>
      <c r="H1562">
        <v>66</v>
      </c>
      <c r="I1562" t="s">
        <v>1962</v>
      </c>
      <c r="J1562" t="s">
        <v>1963</v>
      </c>
      <c r="K1562" t="s">
        <v>477</v>
      </c>
      <c r="M1562" t="str">
        <f t="shared" ref="M1562:M1574" si="254">CONCATENATE("INSERT INTO s_tab_cols_m (table_col_id,table_id,col_name,col_desc,data_type) VALUES (",G1562&amp;","&amp;H1562&amp;",'"&amp;I1562&amp;"','"&amp;J1562&amp;"','"&amp;K1562&amp;"');")</f>
        <v>INSERT INTO s_tab_cols_m (table_col_id,table_id,col_name,col_desc,data_type) VALUES (660001,66,'acct_loan_roi_slab_id','ACCT_LOAN_ROI_SLAB_ID','N');</v>
      </c>
    </row>
    <row r="1563" spans="3:13" x14ac:dyDescent="0.25">
      <c r="D1563" t="str">
        <f t="shared" si="252"/>
        <v>public static final int C_ACCOUNT_LOAN_ROI_SLAB__COL__ACCT_LOAN_ROI_ID=    660002;</v>
      </c>
      <c r="E1563" t="str">
        <f t="shared" si="251"/>
        <v>ACCT_LOAN_ROI_ID</v>
      </c>
      <c r="F1563">
        <v>2</v>
      </c>
      <c r="G1563" t="str">
        <f t="shared" si="253"/>
        <v>660002</v>
      </c>
      <c r="H1563">
        <v>66</v>
      </c>
      <c r="I1563" t="s">
        <v>1960</v>
      </c>
      <c r="J1563" t="s">
        <v>1961</v>
      </c>
      <c r="K1563" t="s">
        <v>477</v>
      </c>
      <c r="M1563" t="str">
        <f t="shared" si="254"/>
        <v>INSERT INTO s_tab_cols_m (table_col_id,table_id,col_name,col_desc,data_type) VALUES (660002,66,'acct_loan_roi_id','ACCT_LOAN_ROI_ID','N');</v>
      </c>
    </row>
    <row r="1564" spans="3:13" x14ac:dyDescent="0.25">
      <c r="D1564" t="str">
        <f t="shared" si="252"/>
        <v>public static final int C_ACCOUNT_LOAN_ROI_SLAB__COL__HIGH_AMOUNT=    660003;</v>
      </c>
      <c r="E1564" t="str">
        <f t="shared" si="251"/>
        <v>HIGH_AMOUNT</v>
      </c>
      <c r="F1564">
        <v>3</v>
      </c>
      <c r="G1564" t="str">
        <f t="shared" si="253"/>
        <v>660003</v>
      </c>
      <c r="H1564">
        <v>66</v>
      </c>
      <c r="I1564" t="s">
        <v>1560</v>
      </c>
      <c r="J1564" t="s">
        <v>1561</v>
      </c>
      <c r="K1564" t="s">
        <v>477</v>
      </c>
      <c r="M1564" t="str">
        <f t="shared" si="254"/>
        <v>INSERT INTO s_tab_cols_m (table_col_id,table_id,col_name,col_desc,data_type) VALUES (660003,66,'high_amount','HIGH_AMOUNT','N');</v>
      </c>
    </row>
    <row r="1565" spans="3:13" x14ac:dyDescent="0.25">
      <c r="D1565" t="str">
        <f t="shared" si="252"/>
        <v>public static final int C_ACCOUNT_LOAN_ROI_SLAB__COL__LOW_AMOUNT=    660004;</v>
      </c>
      <c r="E1565" t="str">
        <f t="shared" si="251"/>
        <v>LOW_AMOUNT</v>
      </c>
      <c r="F1565">
        <v>4</v>
      </c>
      <c r="G1565" t="str">
        <f t="shared" si="253"/>
        <v>660004</v>
      </c>
      <c r="H1565">
        <v>66</v>
      </c>
      <c r="I1565" t="s">
        <v>1562</v>
      </c>
      <c r="J1565" t="s">
        <v>1563</v>
      </c>
      <c r="K1565" t="s">
        <v>477</v>
      </c>
      <c r="M1565" t="str">
        <f t="shared" si="254"/>
        <v>INSERT INTO s_tab_cols_m (table_col_id,table_id,col_name,col_desc,data_type) VALUES (660004,66,'low_amount','LOW_AMOUNT','N');</v>
      </c>
    </row>
    <row r="1566" spans="3:13" x14ac:dyDescent="0.25">
      <c r="D1566" t="str">
        <f t="shared" si="252"/>
        <v>public static final int C_ACCOUNT_LOAN_ROI_SLAB__COL__REGULAR_OFFSET_RATE=    660005;</v>
      </c>
      <c r="E1566" t="str">
        <f t="shared" si="251"/>
        <v>REGULAR_OFFSET_RATE</v>
      </c>
      <c r="F1566">
        <v>5</v>
      </c>
      <c r="G1566" t="str">
        <f t="shared" si="253"/>
        <v>660005</v>
      </c>
      <c r="H1566">
        <v>66</v>
      </c>
      <c r="I1566" t="s">
        <v>1610</v>
      </c>
      <c r="J1566" t="s">
        <v>1611</v>
      </c>
      <c r="K1566" t="s">
        <v>477</v>
      </c>
      <c r="M1566" t="str">
        <f t="shared" si="254"/>
        <v>INSERT INTO s_tab_cols_m (table_col_id,table_id,col_name,col_desc,data_type) VALUES (660005,66,'regular_offset_rate','REGULAR_OFFSET_RATE','N');</v>
      </c>
    </row>
    <row r="1567" spans="3:13" x14ac:dyDescent="0.25">
      <c r="D1567" t="str">
        <f t="shared" si="252"/>
        <v>public static final int C_ACCOUNT_LOAN_ROI_SLAB__COL__PENAL_OFFSET_RATE=    660006;</v>
      </c>
      <c r="E1567" t="str">
        <f t="shared" si="251"/>
        <v>PENAL_OFFSET_RATE</v>
      </c>
      <c r="F1567">
        <v>6</v>
      </c>
      <c r="G1567" t="str">
        <f t="shared" si="253"/>
        <v>660006</v>
      </c>
      <c r="H1567">
        <v>66</v>
      </c>
      <c r="I1567" t="s">
        <v>1612</v>
      </c>
      <c r="J1567" t="s">
        <v>1613</v>
      </c>
      <c r="K1567" t="s">
        <v>477</v>
      </c>
      <c r="M1567" t="str">
        <f t="shared" si="254"/>
        <v>INSERT INTO s_tab_cols_m (table_col_id,table_id,col_name,col_desc,data_type) VALUES (660006,66,'penal_offset_rate','PENAL_OFFSET_RATE','N');</v>
      </c>
    </row>
    <row r="1568" spans="3:13" x14ac:dyDescent="0.25">
      <c r="D1568" t="str">
        <f t="shared" si="252"/>
        <v>public static final int C_ACCOUNT_LOAN_ROI_SLAB__COL__CR_BY=    660007;</v>
      </c>
      <c r="E1568" t="str">
        <f t="shared" si="251"/>
        <v>CR_BY</v>
      </c>
      <c r="F1568">
        <v>7</v>
      </c>
      <c r="G1568" t="str">
        <f t="shared" si="253"/>
        <v>660007</v>
      </c>
      <c r="H1568">
        <v>66</v>
      </c>
      <c r="I1568" t="s">
        <v>547</v>
      </c>
      <c r="J1568" t="s">
        <v>548</v>
      </c>
      <c r="K1568" t="s">
        <v>477</v>
      </c>
      <c r="M1568" t="str">
        <f t="shared" si="254"/>
        <v>INSERT INTO s_tab_cols_m (table_col_id,table_id,col_name,col_desc,data_type) VALUES (660007,66,'cr_by','CR_BY','N');</v>
      </c>
    </row>
    <row r="1569" spans="3:13" x14ac:dyDescent="0.25">
      <c r="D1569" t="str">
        <f t="shared" si="252"/>
        <v>public static final int C_ACCOUNT_LOAN_ROI_SLAB__COL__CR_DT=    660008;</v>
      </c>
      <c r="E1569" t="str">
        <f t="shared" si="251"/>
        <v>CR_DT</v>
      </c>
      <c r="F1569">
        <v>8</v>
      </c>
      <c r="G1569" t="str">
        <f t="shared" si="253"/>
        <v>660008</v>
      </c>
      <c r="H1569">
        <v>66</v>
      </c>
      <c r="I1569" t="s">
        <v>549</v>
      </c>
      <c r="J1569" t="s">
        <v>550</v>
      </c>
      <c r="K1569" t="s">
        <v>489</v>
      </c>
      <c r="M1569" t="str">
        <f t="shared" si="254"/>
        <v>INSERT INTO s_tab_cols_m (table_col_id,table_id,col_name,col_desc,data_type) VALUES (660008,66,'cr_dt','CR_DT','T');</v>
      </c>
    </row>
    <row r="1570" spans="3:13" x14ac:dyDescent="0.25">
      <c r="D1570" t="str">
        <f t="shared" si="252"/>
        <v>public static final int C_ACCOUNT_LOAN_ROI_SLAB__COL__UPD_BY=    660009;</v>
      </c>
      <c r="E1570" t="str">
        <f t="shared" si="251"/>
        <v>UPD_BY</v>
      </c>
      <c r="F1570">
        <v>9</v>
      </c>
      <c r="G1570" t="str">
        <f t="shared" si="253"/>
        <v>660009</v>
      </c>
      <c r="H1570">
        <v>66</v>
      </c>
      <c r="I1570" t="s">
        <v>551</v>
      </c>
      <c r="J1570" t="s">
        <v>552</v>
      </c>
      <c r="K1570" t="s">
        <v>477</v>
      </c>
      <c r="M1570" t="str">
        <f t="shared" si="254"/>
        <v>INSERT INTO s_tab_cols_m (table_col_id,table_id,col_name,col_desc,data_type) VALUES (660009,66,'upd_by','UPD_BY','N');</v>
      </c>
    </row>
    <row r="1571" spans="3:13" x14ac:dyDescent="0.25">
      <c r="D1571" t="str">
        <f t="shared" si="252"/>
        <v>public static final int C_ACCOUNT_LOAN_ROI_SLAB__COL__UPD_DT=    660010;</v>
      </c>
      <c r="E1571" t="str">
        <f t="shared" si="251"/>
        <v>UPD_DT</v>
      </c>
      <c r="F1571">
        <v>10</v>
      </c>
      <c r="G1571" t="str">
        <f t="shared" si="253"/>
        <v>660010</v>
      </c>
      <c r="H1571">
        <v>66</v>
      </c>
      <c r="I1571" t="s">
        <v>553</v>
      </c>
      <c r="J1571" t="s">
        <v>554</v>
      </c>
      <c r="K1571" t="s">
        <v>489</v>
      </c>
      <c r="M1571" t="str">
        <f t="shared" si="254"/>
        <v>INSERT INTO s_tab_cols_m (table_col_id,table_id,col_name,col_desc,data_type) VALUES (660010,66,'upd_dt','UPD_DT','T');</v>
      </c>
    </row>
    <row r="1572" spans="3:13" x14ac:dyDescent="0.25">
      <c r="D1572" t="str">
        <f t="shared" si="252"/>
        <v>public static final int C_ACCOUNT_LOAN_ROI_SLAB__COL__AUTH_BY=    660011;</v>
      </c>
      <c r="E1572" t="str">
        <f t="shared" si="251"/>
        <v>AUTH_BY</v>
      </c>
      <c r="F1572">
        <v>11</v>
      </c>
      <c r="G1572" t="str">
        <f t="shared" si="253"/>
        <v>660011</v>
      </c>
      <c r="H1572">
        <v>66</v>
      </c>
      <c r="I1572" t="s">
        <v>555</v>
      </c>
      <c r="J1572" t="s">
        <v>556</v>
      </c>
      <c r="K1572" t="s">
        <v>477</v>
      </c>
      <c r="M1572" t="str">
        <f t="shared" si="254"/>
        <v>INSERT INTO s_tab_cols_m (table_col_id,table_id,col_name,col_desc,data_type) VALUES (660011,66,'auth_by','AUTH_BY','N');</v>
      </c>
    </row>
    <row r="1573" spans="3:13" x14ac:dyDescent="0.25">
      <c r="D1573" t="str">
        <f t="shared" si="252"/>
        <v>public static final int C_ACCOUNT_LOAN_ROI_SLAB__COL__AUTH_DT=    660012;</v>
      </c>
      <c r="E1573" t="str">
        <f t="shared" si="251"/>
        <v>AUTH_DT</v>
      </c>
      <c r="F1573">
        <v>12</v>
      </c>
      <c r="G1573" t="str">
        <f t="shared" si="253"/>
        <v>660012</v>
      </c>
      <c r="H1573">
        <v>66</v>
      </c>
      <c r="I1573" t="s">
        <v>557</v>
      </c>
      <c r="J1573" t="s">
        <v>558</v>
      </c>
      <c r="K1573" t="s">
        <v>489</v>
      </c>
      <c r="M1573" t="str">
        <f t="shared" si="254"/>
        <v>INSERT INTO s_tab_cols_m (table_col_id,table_id,col_name,col_desc,data_type) VALUES (660012,66,'auth_dt','AUTH_DT','T');</v>
      </c>
    </row>
    <row r="1574" spans="3:13" x14ac:dyDescent="0.25">
      <c r="D1574" t="str">
        <f t="shared" si="252"/>
        <v>public static final int C_ACCOUNT_LOAN_ROI_SLAB__COL__CN_ID=    660013;</v>
      </c>
      <c r="E1574" t="str">
        <f t="shared" si="251"/>
        <v>CN_ID</v>
      </c>
      <c r="F1574">
        <v>13</v>
      </c>
      <c r="G1574" t="str">
        <f t="shared" si="253"/>
        <v>660013</v>
      </c>
      <c r="H1574">
        <v>66</v>
      </c>
      <c r="I1574" t="s">
        <v>559</v>
      </c>
      <c r="J1574" t="s">
        <v>560</v>
      </c>
      <c r="K1574" t="s">
        <v>477</v>
      </c>
      <c r="M1574" t="str">
        <f t="shared" si="254"/>
        <v>INSERT INTO s_tab_cols_m (table_col_id,table_id,col_name,col_desc,data_type) VALUES (660013,66,'cn_id','CN_ID','N');</v>
      </c>
    </row>
    <row r="1575" spans="3:13" x14ac:dyDescent="0.25">
      <c r="E1575" t="str">
        <f t="shared" si="251"/>
        <v/>
      </c>
    </row>
    <row r="1576" spans="3:13" x14ac:dyDescent="0.25">
      <c r="E1576" t="str">
        <f t="shared" si="251"/>
        <v/>
      </c>
    </row>
    <row r="1577" spans="3:13" x14ac:dyDescent="0.25">
      <c r="C1577" s="18" t="s">
        <v>317</v>
      </c>
      <c r="D1577" t="str">
        <f t="shared" ref="D1577:D1590" si="255">CONCATENATE("public static final int C_PIGMY_AGENT__COL__",E1577,"=    ",G1577,";")</f>
        <v>public static final int C_PIGMY_AGENT__COL__PIGMY_AGENT_ID=    670001;</v>
      </c>
      <c r="E1577" t="str">
        <f t="shared" si="251"/>
        <v>PIGMY_AGENT_ID</v>
      </c>
      <c r="F1577">
        <v>1</v>
      </c>
      <c r="G1577" t="str">
        <f t="shared" ref="G1577:G1590" si="256">CONCATENATE(H1577,REPT("0",4-LEN(F1577)),F1577)</f>
        <v>670001</v>
      </c>
      <c r="H1577">
        <v>67</v>
      </c>
      <c r="I1577" t="s">
        <v>1964</v>
      </c>
      <c r="J1577" t="s">
        <v>1965</v>
      </c>
      <c r="K1577" t="s">
        <v>477</v>
      </c>
      <c r="M1577" t="str">
        <f t="shared" ref="M1577:M1590" si="257">CONCATENATE("INSERT INTO s_tab_cols_m (table_col_id,table_id,col_name,col_desc,data_type) VALUES (",G1577&amp;","&amp;H1577&amp;",'"&amp;I1577&amp;"','"&amp;J1577&amp;"','"&amp;K1577&amp;"');")</f>
        <v>INSERT INTO s_tab_cols_m (table_col_id,table_id,col_name,col_desc,data_type) VALUES (670001,67,'pigmy_agent_id','PIGMY_AGENT_ID','N');</v>
      </c>
    </row>
    <row r="1578" spans="3:13" x14ac:dyDescent="0.25">
      <c r="D1578" t="str">
        <f t="shared" si="255"/>
        <v>public static final int C_PIGMY_AGENT__COL__CBR_ID=    670002;</v>
      </c>
      <c r="E1578" t="str">
        <f t="shared" si="251"/>
        <v>CBR_ID</v>
      </c>
      <c r="F1578">
        <v>2</v>
      </c>
      <c r="G1578" t="str">
        <f t="shared" si="256"/>
        <v>670002</v>
      </c>
      <c r="H1578">
        <v>67</v>
      </c>
      <c r="I1578" t="s">
        <v>475</v>
      </c>
      <c r="J1578" t="s">
        <v>476</v>
      </c>
      <c r="K1578" t="s">
        <v>477</v>
      </c>
      <c r="M1578" t="str">
        <f t="shared" si="257"/>
        <v>INSERT INTO s_tab_cols_m (table_col_id,table_id,col_name,col_desc,data_type) VALUES (670002,67,'cbr_id','CBR_ID','N');</v>
      </c>
    </row>
    <row r="1579" spans="3:13" x14ac:dyDescent="0.25">
      <c r="D1579" t="str">
        <f t="shared" si="255"/>
        <v>public static final int C_PIGMY_AGENT__COL__CUST_ID=    670003;</v>
      </c>
      <c r="E1579" t="str">
        <f t="shared" si="251"/>
        <v>CUST_ID</v>
      </c>
      <c r="F1579">
        <v>3</v>
      </c>
      <c r="G1579" t="str">
        <f t="shared" si="256"/>
        <v>670003</v>
      </c>
      <c r="H1579">
        <v>67</v>
      </c>
      <c r="I1579" t="s">
        <v>595</v>
      </c>
      <c r="J1579" t="s">
        <v>596</v>
      </c>
      <c r="K1579" t="s">
        <v>477</v>
      </c>
      <c r="M1579" t="str">
        <f t="shared" si="257"/>
        <v>INSERT INTO s_tab_cols_m (table_col_id,table_id,col_name,col_desc,data_type) VALUES (670003,67,'cust_id','CUST_ID','N');</v>
      </c>
    </row>
    <row r="1580" spans="3:13" x14ac:dyDescent="0.25">
      <c r="D1580" t="str">
        <f t="shared" si="255"/>
        <v>public static final int C_PIGMY_AGENT__COL__AGENT_NAME=    670004;</v>
      </c>
      <c r="E1580" t="str">
        <f t="shared" si="251"/>
        <v>AGENT_NAME</v>
      </c>
      <c r="F1580">
        <v>4</v>
      </c>
      <c r="G1580" t="str">
        <f t="shared" si="256"/>
        <v>670004</v>
      </c>
      <c r="H1580">
        <v>67</v>
      </c>
      <c r="I1580" t="s">
        <v>1966</v>
      </c>
      <c r="J1580" t="s">
        <v>1967</v>
      </c>
      <c r="K1580" t="s">
        <v>478</v>
      </c>
      <c r="M1580" t="str">
        <f t="shared" si="257"/>
        <v>INSERT INTO s_tab_cols_m (table_col_id,table_id,col_name,col_desc,data_type) VALUES (670004,67,'agent_name','AGENT_NAME','C');</v>
      </c>
    </row>
    <row r="1581" spans="3:13" x14ac:dyDescent="0.25">
      <c r="D1581" t="str">
        <f t="shared" si="255"/>
        <v>public static final int C_PIGMY_AGENT__COL__COMMISSION_ACCT_ID=    670005;</v>
      </c>
      <c r="E1581" t="str">
        <f t="shared" si="251"/>
        <v>COMMISSION_ACCT_ID</v>
      </c>
      <c r="F1581">
        <v>5</v>
      </c>
      <c r="G1581" t="str">
        <f t="shared" si="256"/>
        <v>670005</v>
      </c>
      <c r="H1581">
        <v>67</v>
      </c>
      <c r="I1581" t="s">
        <v>1968</v>
      </c>
      <c r="J1581" t="s">
        <v>1969</v>
      </c>
      <c r="K1581" t="s">
        <v>477</v>
      </c>
      <c r="M1581" t="str">
        <f t="shared" si="257"/>
        <v>INSERT INTO s_tab_cols_m (table_col_id,table_id,col_name,col_desc,data_type) VALUES (670005,67,'commission_acct_id','COMMISSION_ACCT_ID','N');</v>
      </c>
    </row>
    <row r="1582" spans="3:13" x14ac:dyDescent="0.25">
      <c r="D1582" t="str">
        <f t="shared" si="255"/>
        <v>public static final int C_PIGMY_AGENT__COL__COMMISION_PERCENT=    670006;</v>
      </c>
      <c r="E1582" t="str">
        <f t="shared" si="251"/>
        <v>COMMISION_PERCENT</v>
      </c>
      <c r="F1582">
        <v>6</v>
      </c>
      <c r="G1582" t="str">
        <f t="shared" si="256"/>
        <v>670006</v>
      </c>
      <c r="H1582">
        <v>67</v>
      </c>
      <c r="I1582" t="s">
        <v>1970</v>
      </c>
      <c r="J1582" t="s">
        <v>1971</v>
      </c>
      <c r="K1582" t="s">
        <v>477</v>
      </c>
      <c r="M1582" t="str">
        <f t="shared" si="257"/>
        <v>INSERT INTO s_tab_cols_m (table_col_id,table_id,col_name,col_desc,data_type) VALUES (670006,67,'commision_percent','COMMISION_PERCENT','N');</v>
      </c>
    </row>
    <row r="1583" spans="3:13" x14ac:dyDescent="0.25">
      <c r="D1583" t="str">
        <f t="shared" si="255"/>
        <v>public static final int C_PIGMY_AGENT__COL__AGENT_STATUS=    670007;</v>
      </c>
      <c r="E1583" t="str">
        <f t="shared" si="251"/>
        <v>AGENT_STATUS</v>
      </c>
      <c r="F1583">
        <v>7</v>
      </c>
      <c r="G1583" t="str">
        <f t="shared" si="256"/>
        <v>670007</v>
      </c>
      <c r="H1583">
        <v>67</v>
      </c>
      <c r="I1583" t="s">
        <v>1972</v>
      </c>
      <c r="J1583" t="s">
        <v>1973</v>
      </c>
      <c r="K1583" t="s">
        <v>478</v>
      </c>
      <c r="M1583" t="str">
        <f t="shared" si="257"/>
        <v>INSERT INTO s_tab_cols_m (table_col_id,table_id,col_name,col_desc,data_type) VALUES (670007,67,'agent_status','AGENT_STATUS','C');</v>
      </c>
    </row>
    <row r="1584" spans="3:13" x14ac:dyDescent="0.25">
      <c r="D1584" t="str">
        <f t="shared" si="255"/>
        <v>public static final int C_PIGMY_AGENT__COL__CR_BY=    670008;</v>
      </c>
      <c r="E1584" t="str">
        <f t="shared" si="251"/>
        <v>CR_BY</v>
      </c>
      <c r="F1584">
        <v>8</v>
      </c>
      <c r="G1584" t="str">
        <f t="shared" si="256"/>
        <v>670008</v>
      </c>
      <c r="H1584">
        <v>67</v>
      </c>
      <c r="I1584" t="s">
        <v>547</v>
      </c>
      <c r="J1584" t="s">
        <v>548</v>
      </c>
      <c r="K1584" t="s">
        <v>477</v>
      </c>
      <c r="M1584" t="str">
        <f t="shared" si="257"/>
        <v>INSERT INTO s_tab_cols_m (table_col_id,table_id,col_name,col_desc,data_type) VALUES (670008,67,'cr_by','CR_BY','N');</v>
      </c>
    </row>
    <row r="1585" spans="3:13" x14ac:dyDescent="0.25">
      <c r="D1585" t="str">
        <f t="shared" si="255"/>
        <v>public static final int C_PIGMY_AGENT__COL__CR_DT=    670009;</v>
      </c>
      <c r="E1585" t="str">
        <f t="shared" si="251"/>
        <v>CR_DT</v>
      </c>
      <c r="F1585">
        <v>9</v>
      </c>
      <c r="G1585" t="str">
        <f t="shared" si="256"/>
        <v>670009</v>
      </c>
      <c r="H1585">
        <v>67</v>
      </c>
      <c r="I1585" t="s">
        <v>549</v>
      </c>
      <c r="J1585" t="s">
        <v>550</v>
      </c>
      <c r="K1585" t="s">
        <v>489</v>
      </c>
      <c r="M1585" t="str">
        <f t="shared" si="257"/>
        <v>INSERT INTO s_tab_cols_m (table_col_id,table_id,col_name,col_desc,data_type) VALUES (670009,67,'cr_dt','CR_DT','T');</v>
      </c>
    </row>
    <row r="1586" spans="3:13" x14ac:dyDescent="0.25">
      <c r="D1586" t="str">
        <f t="shared" si="255"/>
        <v>public static final int C_PIGMY_AGENT__COL__UPD_BY=    670010;</v>
      </c>
      <c r="E1586" t="str">
        <f t="shared" si="251"/>
        <v>UPD_BY</v>
      </c>
      <c r="F1586">
        <v>10</v>
      </c>
      <c r="G1586" t="str">
        <f t="shared" si="256"/>
        <v>670010</v>
      </c>
      <c r="H1586">
        <v>67</v>
      </c>
      <c r="I1586" t="s">
        <v>551</v>
      </c>
      <c r="J1586" t="s">
        <v>552</v>
      </c>
      <c r="K1586" t="s">
        <v>477</v>
      </c>
      <c r="M1586" t="str">
        <f t="shared" si="257"/>
        <v>INSERT INTO s_tab_cols_m (table_col_id,table_id,col_name,col_desc,data_type) VALUES (670010,67,'upd_by','UPD_BY','N');</v>
      </c>
    </row>
    <row r="1587" spans="3:13" x14ac:dyDescent="0.25">
      <c r="D1587" t="str">
        <f t="shared" si="255"/>
        <v>public static final int C_PIGMY_AGENT__COL__UPD_DT=    670011;</v>
      </c>
      <c r="E1587" t="str">
        <f t="shared" si="251"/>
        <v>UPD_DT</v>
      </c>
      <c r="F1587">
        <v>11</v>
      </c>
      <c r="G1587" t="str">
        <f t="shared" si="256"/>
        <v>670011</v>
      </c>
      <c r="H1587">
        <v>67</v>
      </c>
      <c r="I1587" t="s">
        <v>553</v>
      </c>
      <c r="J1587" t="s">
        <v>554</v>
      </c>
      <c r="K1587" t="s">
        <v>489</v>
      </c>
      <c r="M1587" t="str">
        <f t="shared" si="257"/>
        <v>INSERT INTO s_tab_cols_m (table_col_id,table_id,col_name,col_desc,data_type) VALUES (670011,67,'upd_dt','UPD_DT','T');</v>
      </c>
    </row>
    <row r="1588" spans="3:13" x14ac:dyDescent="0.25">
      <c r="D1588" t="str">
        <f t="shared" si="255"/>
        <v>public static final int C_PIGMY_AGENT__COL__AUTH_BY=    670012;</v>
      </c>
      <c r="E1588" t="str">
        <f t="shared" si="251"/>
        <v>AUTH_BY</v>
      </c>
      <c r="F1588">
        <v>12</v>
      </c>
      <c r="G1588" t="str">
        <f t="shared" si="256"/>
        <v>670012</v>
      </c>
      <c r="H1588">
        <v>67</v>
      </c>
      <c r="I1588" t="s">
        <v>555</v>
      </c>
      <c r="J1588" t="s">
        <v>556</v>
      </c>
      <c r="K1588" t="s">
        <v>477</v>
      </c>
      <c r="M1588" t="str">
        <f t="shared" si="257"/>
        <v>INSERT INTO s_tab_cols_m (table_col_id,table_id,col_name,col_desc,data_type) VALUES (670012,67,'auth_by','AUTH_BY','N');</v>
      </c>
    </row>
    <row r="1589" spans="3:13" x14ac:dyDescent="0.25">
      <c r="D1589" t="str">
        <f t="shared" si="255"/>
        <v>public static final int C_PIGMY_AGENT__COL__AUTH_DT=    670013;</v>
      </c>
      <c r="E1589" t="str">
        <f t="shared" si="251"/>
        <v>AUTH_DT</v>
      </c>
      <c r="F1589">
        <v>13</v>
      </c>
      <c r="G1589" t="str">
        <f t="shared" si="256"/>
        <v>670013</v>
      </c>
      <c r="H1589">
        <v>67</v>
      </c>
      <c r="I1589" t="s">
        <v>557</v>
      </c>
      <c r="J1589" t="s">
        <v>558</v>
      </c>
      <c r="K1589" t="s">
        <v>489</v>
      </c>
      <c r="M1589" t="str">
        <f t="shared" si="257"/>
        <v>INSERT INTO s_tab_cols_m (table_col_id,table_id,col_name,col_desc,data_type) VALUES (670013,67,'auth_dt','AUTH_DT','T');</v>
      </c>
    </row>
    <row r="1590" spans="3:13" x14ac:dyDescent="0.25">
      <c r="D1590" t="str">
        <f t="shared" si="255"/>
        <v>public static final int C_PIGMY_AGENT__COL__CN_ID=    670014;</v>
      </c>
      <c r="E1590" t="str">
        <f t="shared" si="251"/>
        <v>CN_ID</v>
      </c>
      <c r="F1590">
        <v>14</v>
      </c>
      <c r="G1590" t="str">
        <f t="shared" si="256"/>
        <v>670014</v>
      </c>
      <c r="H1590">
        <v>67</v>
      </c>
      <c r="I1590" t="s">
        <v>559</v>
      </c>
      <c r="J1590" t="s">
        <v>560</v>
      </c>
      <c r="K1590" t="s">
        <v>477</v>
      </c>
      <c r="M1590" t="str">
        <f t="shared" si="257"/>
        <v>INSERT INTO s_tab_cols_m (table_col_id,table_id,col_name,col_desc,data_type) VALUES (670014,67,'cn_id','CN_ID','N');</v>
      </c>
    </row>
    <row r="1591" spans="3:13" x14ac:dyDescent="0.25">
      <c r="E1591" t="str">
        <f t="shared" si="251"/>
        <v/>
      </c>
    </row>
    <row r="1592" spans="3:13" x14ac:dyDescent="0.25">
      <c r="E1592" t="str">
        <f t="shared" si="251"/>
        <v/>
      </c>
    </row>
    <row r="1593" spans="3:13" x14ac:dyDescent="0.25">
      <c r="C1593" s="18" t="s">
        <v>320</v>
      </c>
      <c r="D1593" t="str">
        <f t="shared" ref="D1593:D1626" si="258">CONCATENATE("public static final int C_SUNDRY_PARTY__COL__",E1593,"=    ",G1593,";")</f>
        <v>public static final int C_SUNDRY_PARTY__COL__SUNDRY_PARTY_ID=    680001;</v>
      </c>
      <c r="E1593" t="str">
        <f t="shared" ref="E1593:E1626" si="259">UPPER(I1593)</f>
        <v>SUNDRY_PARTY_ID</v>
      </c>
      <c r="F1593">
        <v>1</v>
      </c>
      <c r="G1593" t="str">
        <f t="shared" ref="G1593:G1626" si="260">CONCATENATE(H1593,REPT("0",4-LEN(F1593)),F1593)</f>
        <v>680001</v>
      </c>
      <c r="H1593">
        <v>68</v>
      </c>
      <c r="I1593" t="s">
        <v>1974</v>
      </c>
      <c r="J1593" t="s">
        <v>1975</v>
      </c>
      <c r="K1593" t="s">
        <v>477</v>
      </c>
      <c r="M1593" t="str">
        <f t="shared" ref="M1593:M1626" si="261">CONCATENATE("INSERT INTO s_tab_cols_m (table_col_id,table_id,col_name,col_desc,data_type) VALUES (",G1593&amp;","&amp;H1593&amp;",'"&amp;I1593&amp;"','"&amp;J1593&amp;"','"&amp;K1593&amp;"');")</f>
        <v>INSERT INTO s_tab_cols_m (table_col_id,table_id,col_name,col_desc,data_type) VALUES (680001,68,'sundry_party_id','SUNDRY_PARTY_ID','N');</v>
      </c>
    </row>
    <row r="1594" spans="3:13" x14ac:dyDescent="0.25">
      <c r="D1594" t="str">
        <f t="shared" si="258"/>
        <v>public static final int C_SUNDRY_PARTY__COL__SUNDRY_PARTY_TYPE_ID=    680002;</v>
      </c>
      <c r="E1594" t="str">
        <f t="shared" si="259"/>
        <v>SUNDRY_PARTY_TYPE_ID</v>
      </c>
      <c r="F1594">
        <v>2</v>
      </c>
      <c r="G1594" t="str">
        <f t="shared" si="260"/>
        <v>680002</v>
      </c>
      <c r="H1594">
        <v>68</v>
      </c>
      <c r="I1594" t="s">
        <v>1976</v>
      </c>
      <c r="J1594" t="s">
        <v>1977</v>
      </c>
      <c r="K1594" t="s">
        <v>477</v>
      </c>
      <c r="M1594" t="str">
        <f t="shared" si="261"/>
        <v>INSERT INTO s_tab_cols_m (table_col_id,table_id,col_name,col_desc,data_type) VALUES (680002,68,'sundry_party_type_id','SUNDRY_PARTY_TYPE_ID','N');</v>
      </c>
    </row>
    <row r="1595" spans="3:13" x14ac:dyDescent="0.25">
      <c r="D1595" t="str">
        <f t="shared" si="258"/>
        <v>public static final int C_SUNDRY_PARTY__COL__FIRM_NAME=    680003;</v>
      </c>
      <c r="E1595" t="str">
        <f t="shared" si="259"/>
        <v>FIRM_NAME</v>
      </c>
      <c r="F1595">
        <v>3</v>
      </c>
      <c r="G1595" t="str">
        <f t="shared" si="260"/>
        <v>680003</v>
      </c>
      <c r="H1595">
        <v>68</v>
      </c>
      <c r="I1595" t="s">
        <v>1315</v>
      </c>
      <c r="J1595" t="s">
        <v>1316</v>
      </c>
      <c r="K1595" t="s">
        <v>478</v>
      </c>
      <c r="M1595" t="str">
        <f t="shared" si="261"/>
        <v>INSERT INTO s_tab_cols_m (table_col_id,table_id,col_name,col_desc,data_type) VALUES (680003,68,'firm_name','FIRM_NAME','C');</v>
      </c>
    </row>
    <row r="1596" spans="3:13" x14ac:dyDescent="0.25">
      <c r="D1596" t="str">
        <f t="shared" si="258"/>
        <v>public static final int C_SUNDRY_PARTY__COL__CONTACT_PERSON=    680004;</v>
      </c>
      <c r="E1596" t="str">
        <f t="shared" si="259"/>
        <v>CONTACT_PERSON</v>
      </c>
      <c r="F1596">
        <v>4</v>
      </c>
      <c r="G1596" t="str">
        <f t="shared" si="260"/>
        <v>680004</v>
      </c>
      <c r="H1596">
        <v>68</v>
      </c>
      <c r="I1596" t="s">
        <v>1978</v>
      </c>
      <c r="J1596" t="s">
        <v>1979</v>
      </c>
      <c r="K1596" t="s">
        <v>478</v>
      </c>
      <c r="M1596" t="str">
        <f t="shared" si="261"/>
        <v>INSERT INTO s_tab_cols_m (table_col_id,table_id,col_name,col_desc,data_type) VALUES (680004,68,'contact_person','CONTACT_PERSON','C');</v>
      </c>
    </row>
    <row r="1597" spans="3:13" x14ac:dyDescent="0.25">
      <c r="D1597" t="str">
        <f t="shared" si="258"/>
        <v>public static final int C_SUNDRY_PARTY__COL__MOBILE_NO=    680005;</v>
      </c>
      <c r="E1597" t="str">
        <f t="shared" si="259"/>
        <v>MOBILE_NO</v>
      </c>
      <c r="F1597">
        <v>5</v>
      </c>
      <c r="G1597" t="str">
        <f t="shared" si="260"/>
        <v>680005</v>
      </c>
      <c r="H1597">
        <v>68</v>
      </c>
      <c r="I1597" t="s">
        <v>541</v>
      </c>
      <c r="J1597" t="s">
        <v>542</v>
      </c>
      <c r="K1597" t="s">
        <v>477</v>
      </c>
      <c r="M1597" t="str">
        <f t="shared" si="261"/>
        <v>INSERT INTO s_tab_cols_m (table_col_id,table_id,col_name,col_desc,data_type) VALUES (680005,68,'mobile_no','MOBILE_NO','N');</v>
      </c>
    </row>
    <row r="1598" spans="3:13" x14ac:dyDescent="0.25">
      <c r="D1598" t="str">
        <f t="shared" si="258"/>
        <v>public static final int C_SUNDRY_PARTY__COL__EFFECTIVE_DATE=    680006;</v>
      </c>
      <c r="E1598" t="str">
        <f t="shared" si="259"/>
        <v>EFFECTIVE_DATE</v>
      </c>
      <c r="F1598">
        <v>6</v>
      </c>
      <c r="G1598" t="str">
        <f t="shared" si="260"/>
        <v>680006</v>
      </c>
      <c r="H1598">
        <v>68</v>
      </c>
      <c r="I1598" t="s">
        <v>1317</v>
      </c>
      <c r="J1598" t="s">
        <v>1318</v>
      </c>
      <c r="K1598" t="s">
        <v>482</v>
      </c>
      <c r="M1598" t="str">
        <f t="shared" si="261"/>
        <v>INSERT INTO s_tab_cols_m (table_col_id,table_id,col_name,col_desc,data_type) VALUES (680006,68,'effective_date','EFFECTIVE_DATE','D');</v>
      </c>
    </row>
    <row r="1599" spans="3:13" x14ac:dyDescent="0.25">
      <c r="D1599" t="str">
        <f t="shared" si="258"/>
        <v>public static final int C_SUNDRY_PARTY__COL__PAYMENT_MODE_ID=    680007;</v>
      </c>
      <c r="E1599" t="str">
        <f t="shared" si="259"/>
        <v>PAYMENT_MODE_ID</v>
      </c>
      <c r="F1599">
        <v>7</v>
      </c>
      <c r="G1599" t="str">
        <f t="shared" si="260"/>
        <v>680007</v>
      </c>
      <c r="H1599">
        <v>68</v>
      </c>
      <c r="I1599" t="s">
        <v>1778</v>
      </c>
      <c r="J1599" t="s">
        <v>1779</v>
      </c>
      <c r="K1599" t="s">
        <v>477</v>
      </c>
      <c r="M1599" t="str">
        <f t="shared" si="261"/>
        <v>INSERT INTO s_tab_cols_m (table_col_id,table_id,col_name,col_desc,data_type) VALUES (680007,68,'payment_mode_id','PAYMENT_MODE_ID','N');</v>
      </c>
    </row>
    <row r="1600" spans="3:13" x14ac:dyDescent="0.25">
      <c r="D1600" t="str">
        <f t="shared" si="258"/>
        <v>public static final int C_SUNDRY_PARTY__COL__PAYMENT_REF_ID=    680008;</v>
      </c>
      <c r="E1600" t="str">
        <f t="shared" si="259"/>
        <v>PAYMENT_REF_ID</v>
      </c>
      <c r="F1600">
        <v>8</v>
      </c>
      <c r="G1600" t="str">
        <f t="shared" si="260"/>
        <v>680008</v>
      </c>
      <c r="H1600">
        <v>68</v>
      </c>
      <c r="I1600" t="s">
        <v>1724</v>
      </c>
      <c r="J1600" t="s">
        <v>1725</v>
      </c>
      <c r="K1600" t="s">
        <v>477</v>
      </c>
      <c r="M1600" t="str">
        <f t="shared" si="261"/>
        <v>INSERT INTO s_tab_cols_m (table_col_id,table_id,col_name,col_desc,data_type) VALUES (680008,68,'payment_ref_id','PAYMENT_REF_ID','N');</v>
      </c>
    </row>
    <row r="1601" spans="4:13" x14ac:dyDescent="0.25">
      <c r="D1601" t="str">
        <f t="shared" si="258"/>
        <v>public static final int C_SUNDRY_PARTY__COL__IT_PAN=    680009;</v>
      </c>
      <c r="E1601" t="str">
        <f t="shared" si="259"/>
        <v>IT_PAN</v>
      </c>
      <c r="F1601">
        <v>9</v>
      </c>
      <c r="G1601" t="str">
        <f t="shared" si="260"/>
        <v>680009</v>
      </c>
      <c r="H1601">
        <v>68</v>
      </c>
      <c r="I1601" t="s">
        <v>1980</v>
      </c>
      <c r="J1601" t="s">
        <v>1981</v>
      </c>
      <c r="K1601" t="s">
        <v>478</v>
      </c>
      <c r="M1601" t="str">
        <f t="shared" si="261"/>
        <v>INSERT INTO s_tab_cols_m (table_col_id,table_id,col_name,col_desc,data_type) VALUES (680009,68,'it_pan','IT_PAN','C');</v>
      </c>
    </row>
    <row r="1602" spans="4:13" x14ac:dyDescent="0.25">
      <c r="D1602" t="str">
        <f t="shared" si="258"/>
        <v>public static final int C_SUNDRY_PARTY__COL__GSTIN=    680010;</v>
      </c>
      <c r="E1602" t="str">
        <f t="shared" si="259"/>
        <v>GSTIN</v>
      </c>
      <c r="F1602">
        <v>10</v>
      </c>
      <c r="G1602" t="str">
        <f t="shared" si="260"/>
        <v>680010</v>
      </c>
      <c r="H1602">
        <v>68</v>
      </c>
      <c r="I1602" t="s">
        <v>518</v>
      </c>
      <c r="J1602" t="s">
        <v>519</v>
      </c>
      <c r="K1602" t="s">
        <v>478</v>
      </c>
      <c r="M1602" t="str">
        <f t="shared" si="261"/>
        <v>INSERT INTO s_tab_cols_m (table_col_id,table_id,col_name,col_desc,data_type) VALUES (680010,68,'gstin','GSTIN','C');</v>
      </c>
    </row>
    <row r="1603" spans="4:13" x14ac:dyDescent="0.25">
      <c r="D1603" t="str">
        <f t="shared" si="258"/>
        <v>public static final int C_SUNDRY_PARTY__COL__LICENSE_NO1=    680011;</v>
      </c>
      <c r="E1603" t="str">
        <f t="shared" si="259"/>
        <v>LICENSE_NO1</v>
      </c>
      <c r="F1603">
        <v>11</v>
      </c>
      <c r="G1603" t="str">
        <f t="shared" si="260"/>
        <v>680011</v>
      </c>
      <c r="H1603">
        <v>68</v>
      </c>
      <c r="I1603" t="s">
        <v>1982</v>
      </c>
      <c r="J1603" t="s">
        <v>1983</v>
      </c>
      <c r="K1603" t="s">
        <v>478</v>
      </c>
      <c r="M1603" t="str">
        <f t="shared" si="261"/>
        <v>INSERT INTO s_tab_cols_m (table_col_id,table_id,col_name,col_desc,data_type) VALUES (680011,68,'license_no1','LICENSE_NO1','C');</v>
      </c>
    </row>
    <row r="1604" spans="4:13" x14ac:dyDescent="0.25">
      <c r="D1604" t="str">
        <f t="shared" si="258"/>
        <v>public static final int C_SUNDRY_PARTY__COL__LICENSE_NO2=    680012;</v>
      </c>
      <c r="E1604" t="str">
        <f t="shared" si="259"/>
        <v>LICENSE_NO2</v>
      </c>
      <c r="F1604">
        <v>12</v>
      </c>
      <c r="G1604" t="str">
        <f t="shared" si="260"/>
        <v>680012</v>
      </c>
      <c r="H1604">
        <v>68</v>
      </c>
      <c r="I1604" t="s">
        <v>1984</v>
      </c>
      <c r="J1604" t="s">
        <v>1985</v>
      </c>
      <c r="K1604" t="s">
        <v>478</v>
      </c>
      <c r="M1604" t="str">
        <f t="shared" si="261"/>
        <v>INSERT INTO s_tab_cols_m (table_col_id,table_id,col_name,col_desc,data_type) VALUES (680012,68,'license_no2','LICENSE_NO2','C');</v>
      </c>
    </row>
    <row r="1605" spans="4:13" x14ac:dyDescent="0.25">
      <c r="D1605" t="str">
        <f t="shared" si="258"/>
        <v>public static final int C_SUNDRY_PARTY__COL__BANK_ACCT_NUMBER=    680013;</v>
      </c>
      <c r="E1605" t="str">
        <f t="shared" si="259"/>
        <v>BANK_ACCT_NUMBER</v>
      </c>
      <c r="F1605">
        <v>13</v>
      </c>
      <c r="G1605" t="str">
        <f t="shared" si="260"/>
        <v>680013</v>
      </c>
      <c r="H1605">
        <v>68</v>
      </c>
      <c r="I1605" t="s">
        <v>1986</v>
      </c>
      <c r="J1605" t="s">
        <v>1987</v>
      </c>
      <c r="K1605" t="s">
        <v>477</v>
      </c>
      <c r="M1605" t="str">
        <f t="shared" si="261"/>
        <v>INSERT INTO s_tab_cols_m (table_col_id,table_id,col_name,col_desc,data_type) VALUES (680013,68,'bank_acct_number','BANK_ACCT_NUMBER','N');</v>
      </c>
    </row>
    <row r="1606" spans="4:13" x14ac:dyDescent="0.25">
      <c r="D1606" t="str">
        <f t="shared" si="258"/>
        <v>public static final int C_SUNDRY_PARTY__COL__BANK_IFSC=    680014;</v>
      </c>
      <c r="E1606" t="str">
        <f t="shared" si="259"/>
        <v>BANK_IFSC</v>
      </c>
      <c r="F1606">
        <v>14</v>
      </c>
      <c r="G1606" t="str">
        <f t="shared" si="260"/>
        <v>680014</v>
      </c>
      <c r="H1606">
        <v>68</v>
      </c>
      <c r="I1606" t="s">
        <v>1988</v>
      </c>
      <c r="J1606" t="s">
        <v>1989</v>
      </c>
      <c r="K1606" t="s">
        <v>478</v>
      </c>
      <c r="M1606" t="str">
        <f t="shared" si="261"/>
        <v>INSERT INTO s_tab_cols_m (table_col_id,table_id,col_name,col_desc,data_type) VALUES (680014,68,'bank_ifsc','BANK_IFSC','C');</v>
      </c>
    </row>
    <row r="1607" spans="4:13" x14ac:dyDescent="0.25">
      <c r="D1607" t="str">
        <f t="shared" si="258"/>
        <v>public static final int C_SUNDRY_PARTY__COL__ADDRESS1=    680015;</v>
      </c>
      <c r="E1607" t="str">
        <f t="shared" si="259"/>
        <v>ADDRESS1</v>
      </c>
      <c r="F1607">
        <v>15</v>
      </c>
      <c r="G1607" t="str">
        <f t="shared" si="260"/>
        <v>680015</v>
      </c>
      <c r="H1607">
        <v>68</v>
      </c>
      <c r="I1607" t="s">
        <v>520</v>
      </c>
      <c r="J1607" t="s">
        <v>521</v>
      </c>
      <c r="K1607" t="s">
        <v>478</v>
      </c>
      <c r="M1607" t="str">
        <f t="shared" si="261"/>
        <v>INSERT INTO s_tab_cols_m (table_col_id,table_id,col_name,col_desc,data_type) VALUES (680015,68,'address1','ADDRESS1','C');</v>
      </c>
    </row>
    <row r="1608" spans="4:13" x14ac:dyDescent="0.25">
      <c r="D1608" t="str">
        <f t="shared" si="258"/>
        <v>public static final int C_SUNDRY_PARTY__COL__ADDRESS2=    680016;</v>
      </c>
      <c r="E1608" t="str">
        <f t="shared" si="259"/>
        <v>ADDRESS2</v>
      </c>
      <c r="F1608">
        <v>16</v>
      </c>
      <c r="G1608" t="str">
        <f t="shared" si="260"/>
        <v>680016</v>
      </c>
      <c r="H1608">
        <v>68</v>
      </c>
      <c r="I1608" t="s">
        <v>522</v>
      </c>
      <c r="J1608" t="s">
        <v>523</v>
      </c>
      <c r="K1608" t="s">
        <v>478</v>
      </c>
      <c r="M1608" t="str">
        <f t="shared" si="261"/>
        <v>INSERT INTO s_tab_cols_m (table_col_id,table_id,col_name,col_desc,data_type) VALUES (680016,68,'address2','ADDRESS2','C');</v>
      </c>
    </row>
    <row r="1609" spans="4:13" x14ac:dyDescent="0.25">
      <c r="D1609" t="str">
        <f t="shared" si="258"/>
        <v>public static final int C_SUNDRY_PARTY__COL__ADDRESS3=    680017;</v>
      </c>
      <c r="E1609" t="str">
        <f t="shared" si="259"/>
        <v>ADDRESS3</v>
      </c>
      <c r="F1609">
        <v>17</v>
      </c>
      <c r="G1609" t="str">
        <f t="shared" si="260"/>
        <v>680017</v>
      </c>
      <c r="H1609">
        <v>68</v>
      </c>
      <c r="I1609" t="s">
        <v>525</v>
      </c>
      <c r="J1609" t="s">
        <v>526</v>
      </c>
      <c r="K1609" t="s">
        <v>478</v>
      </c>
      <c r="M1609" t="str">
        <f t="shared" si="261"/>
        <v>INSERT INTO s_tab_cols_m (table_col_id,table_id,col_name,col_desc,data_type) VALUES (680017,68,'address3','ADDRESS3','C');</v>
      </c>
    </row>
    <row r="1610" spans="4:13" x14ac:dyDescent="0.25">
      <c r="D1610" t="str">
        <f t="shared" si="258"/>
        <v>public static final int C_SUNDRY_PARTY__COL__PIN_CODE=    680018;</v>
      </c>
      <c r="E1610" t="str">
        <f t="shared" si="259"/>
        <v>PIN_CODE</v>
      </c>
      <c r="F1610">
        <v>18</v>
      </c>
      <c r="G1610" t="str">
        <f t="shared" si="260"/>
        <v>680018</v>
      </c>
      <c r="H1610">
        <v>68</v>
      </c>
      <c r="I1610" t="s">
        <v>527</v>
      </c>
      <c r="J1610" t="s">
        <v>528</v>
      </c>
      <c r="K1610" t="s">
        <v>477</v>
      </c>
      <c r="M1610" t="str">
        <f t="shared" si="261"/>
        <v>INSERT INTO s_tab_cols_m (table_col_id,table_id,col_name,col_desc,data_type) VALUES (680018,68,'pin_code','PIN_CODE','N');</v>
      </c>
    </row>
    <row r="1611" spans="4:13" x14ac:dyDescent="0.25">
      <c r="D1611" t="str">
        <f t="shared" si="258"/>
        <v>public static final int C_SUNDRY_PARTY__COL__CITY_ID=    680019;</v>
      </c>
      <c r="E1611" t="str">
        <f t="shared" si="259"/>
        <v>CITY_ID</v>
      </c>
      <c r="F1611">
        <v>19</v>
      </c>
      <c r="G1611" t="str">
        <f t="shared" si="260"/>
        <v>680019</v>
      </c>
      <c r="H1611">
        <v>68</v>
      </c>
      <c r="I1611" t="s">
        <v>533</v>
      </c>
      <c r="J1611" t="s">
        <v>534</v>
      </c>
      <c r="K1611" t="s">
        <v>477</v>
      </c>
      <c r="M1611" t="str">
        <f t="shared" si="261"/>
        <v>INSERT INTO s_tab_cols_m (table_col_id,table_id,col_name,col_desc,data_type) VALUES (680019,68,'city_id','CITY_ID','N');</v>
      </c>
    </row>
    <row r="1612" spans="4:13" x14ac:dyDescent="0.25">
      <c r="D1612" t="str">
        <f t="shared" si="258"/>
        <v>public static final int C_SUNDRY_PARTY__COL__DISTRICT_ID=    680020;</v>
      </c>
      <c r="E1612" t="str">
        <f t="shared" si="259"/>
        <v>DISTRICT_ID</v>
      </c>
      <c r="F1612">
        <v>20</v>
      </c>
      <c r="G1612" t="str">
        <f t="shared" si="260"/>
        <v>680020</v>
      </c>
      <c r="H1612">
        <v>68</v>
      </c>
      <c r="I1612" t="s">
        <v>535</v>
      </c>
      <c r="J1612" t="s">
        <v>536</v>
      </c>
      <c r="K1612" t="s">
        <v>477</v>
      </c>
      <c r="M1612" t="str">
        <f t="shared" si="261"/>
        <v>INSERT INTO s_tab_cols_m (table_col_id,table_id,col_name,col_desc,data_type) VALUES (680020,68,'district_id','DISTRICT_ID','N');</v>
      </c>
    </row>
    <row r="1613" spans="4:13" x14ac:dyDescent="0.25">
      <c r="D1613" t="str">
        <f t="shared" si="258"/>
        <v>public static final int C_SUNDRY_PARTY__COL__STATE_ID=    680021;</v>
      </c>
      <c r="E1613" t="str">
        <f t="shared" si="259"/>
        <v>STATE_ID</v>
      </c>
      <c r="F1613">
        <v>21</v>
      </c>
      <c r="G1613" t="str">
        <f t="shared" si="260"/>
        <v>680021</v>
      </c>
      <c r="H1613">
        <v>68</v>
      </c>
      <c r="I1613" t="s">
        <v>537</v>
      </c>
      <c r="J1613" t="s">
        <v>538</v>
      </c>
      <c r="K1613" t="s">
        <v>477</v>
      </c>
      <c r="M1613" t="str">
        <f t="shared" si="261"/>
        <v>INSERT INTO s_tab_cols_m (table_col_id,table_id,col_name,col_desc,data_type) VALUES (680021,68,'state_id','STATE_ID','N');</v>
      </c>
    </row>
    <row r="1614" spans="4:13" x14ac:dyDescent="0.25">
      <c r="D1614" t="str">
        <f t="shared" si="258"/>
        <v>public static final int C_SUNDRY_PARTY__COL__EMAIL_ID=    680022;</v>
      </c>
      <c r="E1614" t="str">
        <f t="shared" si="259"/>
        <v>EMAIL_ID</v>
      </c>
      <c r="F1614">
        <v>22</v>
      </c>
      <c r="G1614" t="str">
        <f t="shared" si="260"/>
        <v>680022</v>
      </c>
      <c r="H1614">
        <v>68</v>
      </c>
      <c r="I1614" t="s">
        <v>1059</v>
      </c>
      <c r="J1614" t="s">
        <v>1060</v>
      </c>
      <c r="K1614" t="s">
        <v>478</v>
      </c>
      <c r="M1614" t="str">
        <f t="shared" si="261"/>
        <v>INSERT INTO s_tab_cols_m (table_col_id,table_id,col_name,col_desc,data_type) VALUES (680022,68,'email_id','EMAIL_ID','C');</v>
      </c>
    </row>
    <row r="1615" spans="4:13" x14ac:dyDescent="0.25">
      <c r="D1615" t="str">
        <f t="shared" si="258"/>
        <v>public static final int C_SUNDRY_PARTY__COL__PHONE_NO=    680023;</v>
      </c>
      <c r="E1615" t="str">
        <f t="shared" si="259"/>
        <v>PHONE_NO</v>
      </c>
      <c r="F1615">
        <v>23</v>
      </c>
      <c r="G1615" t="str">
        <f t="shared" si="260"/>
        <v>680023</v>
      </c>
      <c r="H1615">
        <v>68</v>
      </c>
      <c r="I1615" t="s">
        <v>539</v>
      </c>
      <c r="J1615" t="s">
        <v>540</v>
      </c>
      <c r="K1615" t="s">
        <v>477</v>
      </c>
      <c r="M1615" t="str">
        <f t="shared" si="261"/>
        <v>INSERT INTO s_tab_cols_m (table_col_id,table_id,col_name,col_desc,data_type) VALUES (680023,68,'phone_no','PHONE_NO','N');</v>
      </c>
    </row>
    <row r="1616" spans="4:13" x14ac:dyDescent="0.25">
      <c r="D1616" t="str">
        <f t="shared" si="258"/>
        <v>public static final int C_SUNDRY_PARTY__COL__IS_TAX_APPLICABLE=    680024;</v>
      </c>
      <c r="E1616" t="str">
        <f t="shared" si="259"/>
        <v>IS_TAX_APPLICABLE</v>
      </c>
      <c r="F1616">
        <v>24</v>
      </c>
      <c r="G1616" t="str">
        <f t="shared" si="260"/>
        <v>680024</v>
      </c>
      <c r="H1616">
        <v>68</v>
      </c>
      <c r="I1616" t="s">
        <v>1990</v>
      </c>
      <c r="J1616" t="s">
        <v>1991</v>
      </c>
      <c r="K1616" t="s">
        <v>477</v>
      </c>
      <c r="M1616" t="str">
        <f t="shared" si="261"/>
        <v>INSERT INTO s_tab_cols_m (table_col_id,table_id,col_name,col_desc,data_type) VALUES (680024,68,'is_tax_applicable','IS_TAX_APPLICABLE','N');</v>
      </c>
    </row>
    <row r="1617" spans="4:13" x14ac:dyDescent="0.25">
      <c r="D1617" t="str">
        <f t="shared" si="258"/>
        <v>public static final int C_SUNDRY_PARTY__COL__SP_STATUS=    680025;</v>
      </c>
      <c r="E1617" t="str">
        <f t="shared" si="259"/>
        <v>SP_STATUS</v>
      </c>
      <c r="F1617">
        <v>25</v>
      </c>
      <c r="G1617" t="str">
        <f t="shared" si="260"/>
        <v>680025</v>
      </c>
      <c r="H1617">
        <v>68</v>
      </c>
      <c r="I1617" t="s">
        <v>1992</v>
      </c>
      <c r="J1617" t="s">
        <v>1993</v>
      </c>
      <c r="K1617" t="s">
        <v>478</v>
      </c>
      <c r="M1617" t="str">
        <f t="shared" si="261"/>
        <v>INSERT INTO s_tab_cols_m (table_col_id,table_id,col_name,col_desc,data_type) VALUES (680025,68,'sp_status','SP_STATUS','C');</v>
      </c>
    </row>
    <row r="1618" spans="4:13" x14ac:dyDescent="0.25">
      <c r="D1618" t="str">
        <f t="shared" si="258"/>
        <v>public static final int C_SUNDRY_PARTY__COL__CR_BY=    680026;</v>
      </c>
      <c r="E1618" t="str">
        <f t="shared" si="259"/>
        <v>CR_BY</v>
      </c>
      <c r="F1618">
        <v>26</v>
      </c>
      <c r="G1618" t="str">
        <f t="shared" si="260"/>
        <v>680026</v>
      </c>
      <c r="H1618">
        <v>68</v>
      </c>
      <c r="I1618" t="s">
        <v>547</v>
      </c>
      <c r="J1618" t="s">
        <v>548</v>
      </c>
      <c r="K1618" t="s">
        <v>477</v>
      </c>
      <c r="M1618" t="str">
        <f t="shared" si="261"/>
        <v>INSERT INTO s_tab_cols_m (table_col_id,table_id,col_name,col_desc,data_type) VALUES (680026,68,'cr_by','CR_BY','N');</v>
      </c>
    </row>
    <row r="1619" spans="4:13" x14ac:dyDescent="0.25">
      <c r="D1619" t="str">
        <f t="shared" si="258"/>
        <v>public static final int C_SUNDRY_PARTY__COL__CR_DT=    680027;</v>
      </c>
      <c r="E1619" t="str">
        <f t="shared" si="259"/>
        <v>CR_DT</v>
      </c>
      <c r="F1619">
        <v>27</v>
      </c>
      <c r="G1619" t="str">
        <f t="shared" si="260"/>
        <v>680027</v>
      </c>
      <c r="H1619">
        <v>68</v>
      </c>
      <c r="I1619" t="s">
        <v>549</v>
      </c>
      <c r="J1619" t="s">
        <v>550</v>
      </c>
      <c r="K1619" t="s">
        <v>489</v>
      </c>
      <c r="M1619" t="str">
        <f t="shared" si="261"/>
        <v>INSERT INTO s_tab_cols_m (table_col_id,table_id,col_name,col_desc,data_type) VALUES (680027,68,'cr_dt','CR_DT','T');</v>
      </c>
    </row>
    <row r="1620" spans="4:13" x14ac:dyDescent="0.25">
      <c r="D1620" t="str">
        <f t="shared" si="258"/>
        <v>public static final int C_SUNDRY_PARTY__COL__UPD_BY=    680028;</v>
      </c>
      <c r="E1620" t="str">
        <f t="shared" si="259"/>
        <v>UPD_BY</v>
      </c>
      <c r="F1620">
        <v>28</v>
      </c>
      <c r="G1620" t="str">
        <f t="shared" si="260"/>
        <v>680028</v>
      </c>
      <c r="H1620">
        <v>68</v>
      </c>
      <c r="I1620" t="s">
        <v>551</v>
      </c>
      <c r="J1620" t="s">
        <v>552</v>
      </c>
      <c r="K1620" t="s">
        <v>477</v>
      </c>
      <c r="M1620" t="str">
        <f t="shared" si="261"/>
        <v>INSERT INTO s_tab_cols_m (table_col_id,table_id,col_name,col_desc,data_type) VALUES (680028,68,'upd_by','UPD_BY','N');</v>
      </c>
    </row>
    <row r="1621" spans="4:13" x14ac:dyDescent="0.25">
      <c r="D1621" t="str">
        <f t="shared" si="258"/>
        <v>public static final int C_SUNDRY_PARTY__COL__UPD_DT=    680029;</v>
      </c>
      <c r="E1621" t="str">
        <f t="shared" si="259"/>
        <v>UPD_DT</v>
      </c>
      <c r="F1621">
        <v>29</v>
      </c>
      <c r="G1621" t="str">
        <f t="shared" si="260"/>
        <v>680029</v>
      </c>
      <c r="H1621">
        <v>68</v>
      </c>
      <c r="I1621" t="s">
        <v>553</v>
      </c>
      <c r="J1621" t="s">
        <v>554</v>
      </c>
      <c r="K1621" t="s">
        <v>489</v>
      </c>
      <c r="M1621" t="str">
        <f t="shared" si="261"/>
        <v>INSERT INTO s_tab_cols_m (table_col_id,table_id,col_name,col_desc,data_type) VALUES (680029,68,'upd_dt','UPD_DT','T');</v>
      </c>
    </row>
    <row r="1622" spans="4:13" x14ac:dyDescent="0.25">
      <c r="D1622" t="str">
        <f t="shared" si="258"/>
        <v>public static final int C_SUNDRY_PARTY__COL__AUTH_BY=    680030;</v>
      </c>
      <c r="E1622" t="str">
        <f t="shared" si="259"/>
        <v>AUTH_BY</v>
      </c>
      <c r="F1622">
        <v>30</v>
      </c>
      <c r="G1622" t="str">
        <f t="shared" si="260"/>
        <v>680030</v>
      </c>
      <c r="H1622">
        <v>68</v>
      </c>
      <c r="I1622" t="s">
        <v>555</v>
      </c>
      <c r="J1622" t="s">
        <v>556</v>
      </c>
      <c r="K1622" t="s">
        <v>477</v>
      </c>
      <c r="M1622" t="str">
        <f t="shared" si="261"/>
        <v>INSERT INTO s_tab_cols_m (table_col_id,table_id,col_name,col_desc,data_type) VALUES (680030,68,'auth_by','AUTH_BY','N');</v>
      </c>
    </row>
    <row r="1623" spans="4:13" x14ac:dyDescent="0.25">
      <c r="D1623" t="str">
        <f t="shared" si="258"/>
        <v>public static final int C_SUNDRY_PARTY__COL__AUTH_DT=    680031;</v>
      </c>
      <c r="E1623" t="str">
        <f t="shared" si="259"/>
        <v>AUTH_DT</v>
      </c>
      <c r="F1623">
        <v>31</v>
      </c>
      <c r="G1623" t="str">
        <f t="shared" si="260"/>
        <v>680031</v>
      </c>
      <c r="H1623">
        <v>68</v>
      </c>
      <c r="I1623" t="s">
        <v>557</v>
      </c>
      <c r="J1623" t="s">
        <v>558</v>
      </c>
      <c r="K1623" t="s">
        <v>489</v>
      </c>
      <c r="M1623" t="str">
        <f t="shared" si="261"/>
        <v>INSERT INTO s_tab_cols_m (table_col_id,table_id,col_name,col_desc,data_type) VALUES (680031,68,'auth_dt','AUTH_DT','T');</v>
      </c>
    </row>
    <row r="1624" spans="4:13" x14ac:dyDescent="0.25">
      <c r="D1624" t="str">
        <f t="shared" si="258"/>
        <v>public static final int C_SUNDRY_PARTY__COL__CN_ID=    680032;</v>
      </c>
      <c r="E1624" t="str">
        <f t="shared" si="259"/>
        <v>CN_ID</v>
      </c>
      <c r="F1624">
        <v>32</v>
      </c>
      <c r="G1624" t="str">
        <f t="shared" si="260"/>
        <v>680032</v>
      </c>
      <c r="H1624">
        <v>68</v>
      </c>
      <c r="I1624" t="s">
        <v>559</v>
      </c>
      <c r="J1624" t="s">
        <v>560</v>
      </c>
      <c r="K1624" t="s">
        <v>477</v>
      </c>
      <c r="M1624" t="str">
        <f t="shared" si="261"/>
        <v>INSERT INTO s_tab_cols_m (table_col_id,table_id,col_name,col_desc,data_type) VALUES (680032,68,'cn_id','CN_ID','N');</v>
      </c>
    </row>
    <row r="1625" spans="4:13" x14ac:dyDescent="0.25">
      <c r="D1625" t="str">
        <f t="shared" si="258"/>
        <v>public static final int C_SUNDRY_PARTY__COL__SUNDRY_PARTY_NAME=    680033;</v>
      </c>
      <c r="E1625" t="str">
        <f t="shared" si="259"/>
        <v>SUNDRY_PARTY_NAME</v>
      </c>
      <c r="F1625">
        <v>33</v>
      </c>
      <c r="G1625" t="str">
        <f t="shared" si="260"/>
        <v>680033</v>
      </c>
      <c r="H1625">
        <v>68</v>
      </c>
      <c r="I1625" t="s">
        <v>1994</v>
      </c>
      <c r="J1625" t="s">
        <v>1995</v>
      </c>
      <c r="K1625" t="s">
        <v>478</v>
      </c>
      <c r="M1625" t="str">
        <f t="shared" si="261"/>
        <v>INSERT INTO s_tab_cols_m (table_col_id,table_id,col_name,col_desc,data_type) VALUES (680033,68,'sundry_party_name','SUNDRY_PARTY_NAME','C');</v>
      </c>
    </row>
    <row r="1626" spans="4:13" x14ac:dyDescent="0.25">
      <c r="D1626" t="str">
        <f t="shared" si="258"/>
        <v>public static final int C_SUNDRY_PARTY__COL__AREA_ID=    680034;</v>
      </c>
      <c r="E1626" t="str">
        <f t="shared" si="259"/>
        <v>AREA_ID</v>
      </c>
      <c r="F1626">
        <v>34</v>
      </c>
      <c r="G1626" t="str">
        <f t="shared" si="260"/>
        <v>680034</v>
      </c>
      <c r="H1626">
        <v>68</v>
      </c>
      <c r="I1626" t="s">
        <v>530</v>
      </c>
      <c r="J1626" t="s">
        <v>531</v>
      </c>
      <c r="K1626" t="s">
        <v>477</v>
      </c>
      <c r="M1626" t="str">
        <f t="shared" si="261"/>
        <v>INSERT INTO s_tab_cols_m (table_col_id,table_id,col_name,col_desc,data_type) VALUES (680034,68,'area_id','AREA_ID','N');</v>
      </c>
    </row>
    <row r="1632" spans="4:13" x14ac:dyDescent="0.25">
      <c r="E1632" t="str">
        <f t="shared" ref="E1632:E1663" si="262">UPPER(I1632)</f>
        <v/>
      </c>
    </row>
    <row r="1633" spans="3:13" x14ac:dyDescent="0.25">
      <c r="C1633" s="18" t="s">
        <v>323</v>
      </c>
      <c r="D1633" t="str">
        <f t="shared" ref="D1633:D1666" si="263">CONCATENATE("public static final int C_ACCOUNT_ASSET_DEAD_STOCK__COL__",E1633,"=    ",G1633,";")</f>
        <v>public static final int C_ACCOUNT_ASSET_DEAD_STOCK__COL__ACCT_ID=    690028;</v>
      </c>
      <c r="E1633" t="str">
        <f t="shared" si="262"/>
        <v>ACCT_ID</v>
      </c>
      <c r="F1633">
        <v>28</v>
      </c>
      <c r="G1633" t="str">
        <f t="shared" ref="G1633:G1666" si="264">CONCATENATE(H1633,REPT("0",4-LEN(F1633)),F1633)</f>
        <v>690028</v>
      </c>
      <c r="H1633">
        <v>69</v>
      </c>
      <c r="I1633" t="s">
        <v>781</v>
      </c>
      <c r="J1633" t="s">
        <v>782</v>
      </c>
      <c r="K1633" t="s">
        <v>477</v>
      </c>
      <c r="M1633" t="str">
        <f t="shared" ref="M1633:M1666" si="265">CONCATENATE("INSERT INTO s_tab_cols_m (table_col_id,table_id,col_name,col_desc,data_type) VALUES (",G1633&amp;","&amp;H1633&amp;",'"&amp;I1633&amp;"','"&amp;J1633&amp;"','"&amp;K1633&amp;"');")</f>
        <v>INSERT INTO s_tab_cols_m (table_col_id,table_id,col_name,col_desc,data_type) VALUES (690028,69,'acct_id','ACCT_ID','N');</v>
      </c>
    </row>
    <row r="1634" spans="3:13" x14ac:dyDescent="0.25">
      <c r="D1634" t="str">
        <f t="shared" si="263"/>
        <v>public static final int C_ACCOUNT_ASSET_DEAD_STOCK__COL__OWNING_CBR_ID=    690029;</v>
      </c>
      <c r="E1634" t="str">
        <f t="shared" si="262"/>
        <v>OWNING_CBR_ID</v>
      </c>
      <c r="F1634">
        <v>29</v>
      </c>
      <c r="G1634" t="str">
        <f t="shared" si="264"/>
        <v>690029</v>
      </c>
      <c r="H1634">
        <v>69</v>
      </c>
      <c r="I1634" t="s">
        <v>1996</v>
      </c>
      <c r="J1634" t="s">
        <v>1997</v>
      </c>
      <c r="K1634" t="s">
        <v>477</v>
      </c>
      <c r="M1634" t="str">
        <f t="shared" si="265"/>
        <v>INSERT INTO s_tab_cols_m (table_col_id,table_id,col_name,col_desc,data_type) VALUES (690029,69,'owning_cbr_id','OWNING_CBR_ID','N');</v>
      </c>
    </row>
    <row r="1635" spans="3:13" x14ac:dyDescent="0.25">
      <c r="D1635" t="str">
        <f t="shared" si="263"/>
        <v>public static final int C_ACCOUNT_ASSET_DEAD_STOCK__COL__ASSET_NAME=    690030;</v>
      </c>
      <c r="E1635" t="str">
        <f t="shared" si="262"/>
        <v>ASSET_NAME</v>
      </c>
      <c r="F1635">
        <v>30</v>
      </c>
      <c r="G1635" t="str">
        <f t="shared" si="264"/>
        <v>690030</v>
      </c>
      <c r="H1635">
        <v>69</v>
      </c>
      <c r="I1635" t="s">
        <v>1998</v>
      </c>
      <c r="J1635" t="s">
        <v>1999</v>
      </c>
      <c r="K1635" t="s">
        <v>478</v>
      </c>
      <c r="M1635" t="str">
        <f t="shared" si="265"/>
        <v>INSERT INTO s_tab_cols_m (table_col_id,table_id,col_name,col_desc,data_type) VALUES (690030,69,'asset_name','ASSET_NAME','C');</v>
      </c>
    </row>
    <row r="1636" spans="3:13" x14ac:dyDescent="0.25">
      <c r="D1636" t="str">
        <f t="shared" si="263"/>
        <v>public static final int C_ACCOUNT_ASSET_DEAD_STOCK__COL__ASSET_ID_CODE=    690031;</v>
      </c>
      <c r="E1636" t="str">
        <f t="shared" si="262"/>
        <v>ASSET_ID_CODE</v>
      </c>
      <c r="F1636">
        <v>31</v>
      </c>
      <c r="G1636" t="str">
        <f t="shared" si="264"/>
        <v>690031</v>
      </c>
      <c r="H1636">
        <v>69</v>
      </c>
      <c r="I1636" t="s">
        <v>2000</v>
      </c>
      <c r="J1636" t="s">
        <v>2001</v>
      </c>
      <c r="K1636" t="s">
        <v>478</v>
      </c>
      <c r="M1636" t="str">
        <f t="shared" si="265"/>
        <v>INSERT INTO s_tab_cols_m (table_col_id,table_id,col_name,col_desc,data_type) VALUES (690031,69,'asset_id_code','ASSET_ID_CODE','C');</v>
      </c>
    </row>
    <row r="1637" spans="3:13" x14ac:dyDescent="0.25">
      <c r="D1637" t="str">
        <f t="shared" si="263"/>
        <v>public static final int C_ACCOUNT_ASSET_DEAD_STOCK__COL__ASSET_TYPE_ID=    690032;</v>
      </c>
      <c r="E1637" t="str">
        <f t="shared" si="262"/>
        <v>ASSET_TYPE_ID</v>
      </c>
      <c r="F1637">
        <v>32</v>
      </c>
      <c r="G1637" t="str">
        <f t="shared" si="264"/>
        <v>690032</v>
      </c>
      <c r="H1637">
        <v>69</v>
      </c>
      <c r="I1637" t="s">
        <v>2002</v>
      </c>
      <c r="J1637" t="s">
        <v>2003</v>
      </c>
      <c r="K1637" t="s">
        <v>477</v>
      </c>
      <c r="M1637" t="str">
        <f t="shared" si="265"/>
        <v>INSERT INTO s_tab_cols_m (table_col_id,table_id,col_name,col_desc,data_type) VALUES (690032,69,'asset_type_id','ASSET_TYPE_ID','N');</v>
      </c>
    </row>
    <row r="1638" spans="3:13" x14ac:dyDescent="0.25">
      <c r="D1638" t="str">
        <f t="shared" si="263"/>
        <v>public static final int C_ACCOUNT_ASSET_DEAD_STOCK__COL__ASSET_SUB_TYPE_ID=    690033;</v>
      </c>
      <c r="E1638" t="str">
        <f t="shared" si="262"/>
        <v>ASSET_SUB_TYPE_ID</v>
      </c>
      <c r="F1638">
        <v>33</v>
      </c>
      <c r="G1638" t="str">
        <f t="shared" si="264"/>
        <v>690033</v>
      </c>
      <c r="H1638">
        <v>69</v>
      </c>
      <c r="I1638" t="s">
        <v>2004</v>
      </c>
      <c r="J1638" t="s">
        <v>2005</v>
      </c>
      <c r="K1638" t="s">
        <v>477</v>
      </c>
      <c r="M1638" t="str">
        <f t="shared" si="265"/>
        <v>INSERT INTO s_tab_cols_m (table_col_id,table_id,col_name,col_desc,data_type) VALUES (690033,69,'asset_sub_type_id','ASSET_SUB_TYPE_ID','N');</v>
      </c>
    </row>
    <row r="1639" spans="3:13" x14ac:dyDescent="0.25">
      <c r="D1639" t="str">
        <f t="shared" si="263"/>
        <v>public static final int C_ACCOUNT_ASSET_DEAD_STOCK__COL__ASSET_LOCATION_ID=    690034;</v>
      </c>
      <c r="E1639" t="str">
        <f t="shared" si="262"/>
        <v>ASSET_LOCATION_ID</v>
      </c>
      <c r="F1639">
        <v>34</v>
      </c>
      <c r="G1639" t="str">
        <f t="shared" si="264"/>
        <v>690034</v>
      </c>
      <c r="H1639">
        <v>69</v>
      </c>
      <c r="I1639" t="s">
        <v>2006</v>
      </c>
      <c r="J1639" t="s">
        <v>2007</v>
      </c>
      <c r="K1639" t="s">
        <v>477</v>
      </c>
      <c r="M1639" t="str">
        <f t="shared" si="265"/>
        <v>INSERT INTO s_tab_cols_m (table_col_id,table_id,col_name,col_desc,data_type) VALUES (690034,69,'asset_location_id','ASSET_LOCATION_ID','N');</v>
      </c>
    </row>
    <row r="1640" spans="3:13" x14ac:dyDescent="0.25">
      <c r="D1640" t="str">
        <f t="shared" si="263"/>
        <v>public static final int C_ACCOUNT_ASSET_DEAD_STOCK__COL__VENDOR_ID=    690035;</v>
      </c>
      <c r="E1640" t="str">
        <f t="shared" si="262"/>
        <v>VENDOR_ID</v>
      </c>
      <c r="F1640">
        <v>35</v>
      </c>
      <c r="G1640" t="str">
        <f t="shared" si="264"/>
        <v>690035</v>
      </c>
      <c r="H1640">
        <v>69</v>
      </c>
      <c r="I1640" t="s">
        <v>2008</v>
      </c>
      <c r="J1640" t="s">
        <v>2009</v>
      </c>
      <c r="K1640" t="s">
        <v>477</v>
      </c>
      <c r="M1640" t="str">
        <f t="shared" si="265"/>
        <v>INSERT INTO s_tab_cols_m (table_col_id,table_id,col_name,col_desc,data_type) VALUES (690035,69,'vendor_id','VENDOR_ID','N');</v>
      </c>
    </row>
    <row r="1641" spans="3:13" x14ac:dyDescent="0.25">
      <c r="D1641" t="str">
        <f t="shared" si="263"/>
        <v>public static final int C_ACCOUNT_ASSET_DEAD_STOCK__COL__VENDOR_NAME=    690036;</v>
      </c>
      <c r="E1641" t="str">
        <f t="shared" si="262"/>
        <v>VENDOR_NAME</v>
      </c>
      <c r="F1641">
        <v>36</v>
      </c>
      <c r="G1641" t="str">
        <f t="shared" si="264"/>
        <v>690036</v>
      </c>
      <c r="H1641">
        <v>69</v>
      </c>
      <c r="I1641" t="s">
        <v>2010</v>
      </c>
      <c r="J1641" t="s">
        <v>2011</v>
      </c>
      <c r="K1641" t="s">
        <v>478</v>
      </c>
      <c r="M1641" t="str">
        <f t="shared" si="265"/>
        <v>INSERT INTO s_tab_cols_m (table_col_id,table_id,col_name,col_desc,data_type) VALUES (690036,69,'vendor_name','VENDOR_NAME','C');</v>
      </c>
    </row>
    <row r="1642" spans="3:13" x14ac:dyDescent="0.25">
      <c r="D1642" t="str">
        <f t="shared" si="263"/>
        <v>public static final int C_ACCOUNT_ASSET_DEAD_STOCK__COL__SANCTION_AUTHORITY_ID=    690037;</v>
      </c>
      <c r="E1642" t="str">
        <f t="shared" si="262"/>
        <v>SANCTION_AUTHORITY_ID</v>
      </c>
      <c r="F1642">
        <v>37</v>
      </c>
      <c r="G1642" t="str">
        <f t="shared" si="264"/>
        <v>690037</v>
      </c>
      <c r="H1642">
        <v>69</v>
      </c>
      <c r="I1642" t="s">
        <v>1159</v>
      </c>
      <c r="J1642" t="s">
        <v>1160</v>
      </c>
      <c r="K1642" t="s">
        <v>477</v>
      </c>
      <c r="M1642" t="str">
        <f t="shared" si="265"/>
        <v>INSERT INTO s_tab_cols_m (table_col_id,table_id,col_name,col_desc,data_type) VALUES (690037,69,'sanction_authority_id','SANCTION_AUTHORITY_ID','N');</v>
      </c>
    </row>
    <row r="1643" spans="3:13" x14ac:dyDescent="0.25">
      <c r="D1643" t="str">
        <f t="shared" si="263"/>
        <v>public static final int C_ACCOUNT_ASSET_DEAD_STOCK__COL__IS_WARRANTY_APPLICABLE=    690038;</v>
      </c>
      <c r="E1643" t="str">
        <f t="shared" si="262"/>
        <v>IS_WARRANTY_APPLICABLE</v>
      </c>
      <c r="F1643">
        <v>38</v>
      </c>
      <c r="G1643" t="str">
        <f t="shared" si="264"/>
        <v>690038</v>
      </c>
      <c r="H1643">
        <v>69</v>
      </c>
      <c r="I1643" t="s">
        <v>2012</v>
      </c>
      <c r="J1643" t="s">
        <v>2013</v>
      </c>
      <c r="K1643" t="s">
        <v>477</v>
      </c>
      <c r="M1643" t="str">
        <f t="shared" si="265"/>
        <v>INSERT INTO s_tab_cols_m (table_col_id,table_id,col_name,col_desc,data_type) VALUES (690038,69,'is_warranty_applicable','IS_WARRANTY_APPLICABLE','N');</v>
      </c>
    </row>
    <row r="1644" spans="3:13" x14ac:dyDescent="0.25">
      <c r="D1644" t="str">
        <f t="shared" si="263"/>
        <v>public static final int C_ACCOUNT_ASSET_DEAD_STOCK__COL__WARRANTY_PERIOD_MONTHS=    690039;</v>
      </c>
      <c r="E1644" t="str">
        <f t="shared" si="262"/>
        <v>WARRANTY_PERIOD_MONTHS</v>
      </c>
      <c r="F1644">
        <v>39</v>
      </c>
      <c r="G1644" t="str">
        <f t="shared" si="264"/>
        <v>690039</v>
      </c>
      <c r="H1644">
        <v>69</v>
      </c>
      <c r="I1644" t="s">
        <v>2014</v>
      </c>
      <c r="J1644" t="s">
        <v>2015</v>
      </c>
      <c r="K1644" t="s">
        <v>477</v>
      </c>
      <c r="M1644" t="str">
        <f t="shared" si="265"/>
        <v>INSERT INTO s_tab_cols_m (table_col_id,table_id,col_name,col_desc,data_type) VALUES (690039,69,'warranty_period_months','WARRANTY_PERIOD_MONTHS','N');</v>
      </c>
    </row>
    <row r="1645" spans="3:13" x14ac:dyDescent="0.25">
      <c r="D1645" t="str">
        <f t="shared" si="263"/>
        <v>public static final int C_ACCOUNT_ASSET_DEAD_STOCK__COL__WARRANTY_EXPIRY_DATE=    690040;</v>
      </c>
      <c r="E1645" t="str">
        <f t="shared" si="262"/>
        <v>WARRANTY_EXPIRY_DATE</v>
      </c>
      <c r="F1645">
        <v>40</v>
      </c>
      <c r="G1645" t="str">
        <f t="shared" si="264"/>
        <v>690040</v>
      </c>
      <c r="H1645">
        <v>69</v>
      </c>
      <c r="I1645" t="s">
        <v>2016</v>
      </c>
      <c r="J1645" t="s">
        <v>2017</v>
      </c>
      <c r="K1645" t="s">
        <v>482</v>
      </c>
      <c r="M1645" t="str">
        <f t="shared" si="265"/>
        <v>INSERT INTO s_tab_cols_m (table_col_id,table_id,col_name,col_desc,data_type) VALUES (690040,69,'warranty_expiry_date','WARRANTY_EXPIRY_DATE','D');</v>
      </c>
    </row>
    <row r="1646" spans="3:13" x14ac:dyDescent="0.25">
      <c r="D1646" t="str">
        <f t="shared" si="263"/>
        <v>public static final int C_ACCOUNT_ASSET_DEAD_STOCK__COL__VALUATION_DATE=    690041;</v>
      </c>
      <c r="E1646" t="str">
        <f t="shared" si="262"/>
        <v>VALUATION_DATE</v>
      </c>
      <c r="F1646">
        <v>41</v>
      </c>
      <c r="G1646" t="str">
        <f t="shared" si="264"/>
        <v>690041</v>
      </c>
      <c r="H1646">
        <v>69</v>
      </c>
      <c r="I1646" t="s">
        <v>1409</v>
      </c>
      <c r="J1646" t="s">
        <v>1410</v>
      </c>
      <c r="K1646" t="s">
        <v>482</v>
      </c>
      <c r="M1646" t="str">
        <f t="shared" si="265"/>
        <v>INSERT INTO s_tab_cols_m (table_col_id,table_id,col_name,col_desc,data_type) VALUES (690041,69,'valuation_date','VALUATION_DATE','D');</v>
      </c>
    </row>
    <row r="1647" spans="3:13" x14ac:dyDescent="0.25">
      <c r="D1647" t="str">
        <f t="shared" si="263"/>
        <v>public static final int C_ACCOUNT_ASSET_DEAD_STOCK__COL__IS_AMC_APPLICABLE=    690042;</v>
      </c>
      <c r="E1647" t="str">
        <f t="shared" si="262"/>
        <v>IS_AMC_APPLICABLE</v>
      </c>
      <c r="F1647">
        <v>42</v>
      </c>
      <c r="G1647" t="str">
        <f t="shared" si="264"/>
        <v>690042</v>
      </c>
      <c r="H1647">
        <v>69</v>
      </c>
      <c r="I1647" t="s">
        <v>2018</v>
      </c>
      <c r="J1647" t="s">
        <v>2019</v>
      </c>
      <c r="K1647" t="s">
        <v>477</v>
      </c>
      <c r="M1647" t="str">
        <f t="shared" si="265"/>
        <v>INSERT INTO s_tab_cols_m (table_col_id,table_id,col_name,col_desc,data_type) VALUES (690042,69,'is_amc_applicable','IS_AMC_APPLICABLE','N');</v>
      </c>
    </row>
    <row r="1648" spans="3:13" x14ac:dyDescent="0.25">
      <c r="D1648" t="str">
        <f t="shared" si="263"/>
        <v>public static final int C_ACCOUNT_ASSET_DEAD_STOCK__COL__AMC_AMOUNT=    690043;</v>
      </c>
      <c r="E1648" t="str">
        <f t="shared" si="262"/>
        <v>AMC_AMOUNT</v>
      </c>
      <c r="F1648">
        <v>43</v>
      </c>
      <c r="G1648" t="str">
        <f t="shared" si="264"/>
        <v>690043</v>
      </c>
      <c r="H1648">
        <v>69</v>
      </c>
      <c r="I1648" t="s">
        <v>2020</v>
      </c>
      <c r="J1648" t="s">
        <v>2021</v>
      </c>
      <c r="K1648" t="s">
        <v>477</v>
      </c>
      <c r="M1648" t="str">
        <f t="shared" si="265"/>
        <v>INSERT INTO s_tab_cols_m (table_col_id,table_id,col_name,col_desc,data_type) VALUES (690043,69,'amc_amount','AMC_AMOUNT','N');</v>
      </c>
    </row>
    <row r="1649" spans="4:13" x14ac:dyDescent="0.25">
      <c r="D1649" t="str">
        <f t="shared" si="263"/>
        <v>public static final int C_ACCOUNT_ASSET_DEAD_STOCK__COL__AMC_EXPIRY_DATE=    690044;</v>
      </c>
      <c r="E1649" t="str">
        <f t="shared" si="262"/>
        <v>AMC_EXPIRY_DATE</v>
      </c>
      <c r="F1649">
        <v>44</v>
      </c>
      <c r="G1649" t="str">
        <f t="shared" si="264"/>
        <v>690044</v>
      </c>
      <c r="H1649">
        <v>69</v>
      </c>
      <c r="I1649" t="s">
        <v>2022</v>
      </c>
      <c r="J1649" t="s">
        <v>2023</v>
      </c>
      <c r="K1649" t="s">
        <v>482</v>
      </c>
      <c r="M1649" t="str">
        <f t="shared" si="265"/>
        <v>INSERT INTO s_tab_cols_m (table_col_id,table_id,col_name,col_desc,data_type) VALUES (690044,69,'amc_expiry_date','AMC_EXPIRY_DATE','D');</v>
      </c>
    </row>
    <row r="1650" spans="4:13" x14ac:dyDescent="0.25">
      <c r="D1650" t="str">
        <f t="shared" si="263"/>
        <v>public static final int C_ACCOUNT_ASSET_DEAD_STOCK__COL__AMC_VENDOR_ID=    690045;</v>
      </c>
      <c r="E1650" t="str">
        <f t="shared" si="262"/>
        <v>AMC_VENDOR_ID</v>
      </c>
      <c r="F1650">
        <v>45</v>
      </c>
      <c r="G1650" t="str">
        <f t="shared" si="264"/>
        <v>690045</v>
      </c>
      <c r="H1650">
        <v>69</v>
      </c>
      <c r="I1650" t="s">
        <v>2024</v>
      </c>
      <c r="J1650" t="s">
        <v>2025</v>
      </c>
      <c r="K1650" t="s">
        <v>477</v>
      </c>
      <c r="M1650" t="str">
        <f t="shared" si="265"/>
        <v>INSERT INTO s_tab_cols_m (table_col_id,table_id,col_name,col_desc,data_type) VALUES (690045,69,'amc_vendor_id','AMC_VENDOR_ID','N');</v>
      </c>
    </row>
    <row r="1651" spans="4:13" x14ac:dyDescent="0.25">
      <c r="D1651" t="str">
        <f t="shared" si="263"/>
        <v>public static final int C_ACCOUNT_ASSET_DEAD_STOCK__COL__PURCHASE_DATE=    690046;</v>
      </c>
      <c r="E1651" t="str">
        <f t="shared" si="262"/>
        <v>PURCHASE_DATE</v>
      </c>
      <c r="F1651">
        <v>46</v>
      </c>
      <c r="G1651" t="str">
        <f t="shared" si="264"/>
        <v>690046</v>
      </c>
      <c r="H1651">
        <v>69</v>
      </c>
      <c r="I1651" t="s">
        <v>2026</v>
      </c>
      <c r="J1651" t="s">
        <v>2027</v>
      </c>
      <c r="K1651" t="s">
        <v>482</v>
      </c>
      <c r="M1651" t="str">
        <f t="shared" si="265"/>
        <v>INSERT INTO s_tab_cols_m (table_col_id,table_id,col_name,col_desc,data_type) VALUES (690046,69,'purchase_date','PURCHASE_DATE','D');</v>
      </c>
    </row>
    <row r="1652" spans="4:13" x14ac:dyDescent="0.25">
      <c r="D1652" t="str">
        <f t="shared" si="263"/>
        <v>public static final int C_ACCOUNT_ASSET_DEAD_STOCK__COL__UNIT_TYPE_ID=    690047;</v>
      </c>
      <c r="E1652" t="str">
        <f t="shared" si="262"/>
        <v>UNIT_TYPE_ID</v>
      </c>
      <c r="F1652">
        <v>47</v>
      </c>
      <c r="G1652" t="str">
        <f t="shared" si="264"/>
        <v>690047</v>
      </c>
      <c r="H1652">
        <v>69</v>
      </c>
      <c r="I1652" t="s">
        <v>1566</v>
      </c>
      <c r="J1652" t="s">
        <v>1567</v>
      </c>
      <c r="K1652" t="s">
        <v>477</v>
      </c>
      <c r="M1652" t="str">
        <f t="shared" si="265"/>
        <v>INSERT INTO s_tab_cols_m (table_col_id,table_id,col_name,col_desc,data_type) VALUES (690047,69,'unit_type_id','UNIT_TYPE_ID','N');</v>
      </c>
    </row>
    <row r="1653" spans="4:13" x14ac:dyDescent="0.25">
      <c r="D1653" t="str">
        <f t="shared" si="263"/>
        <v>public static final int C_ACCOUNT_ASSET_DEAD_STOCK__COL__UNIT_QTY=    690048;</v>
      </c>
      <c r="E1653" t="str">
        <f t="shared" si="262"/>
        <v>UNIT_QTY</v>
      </c>
      <c r="F1653">
        <v>48</v>
      </c>
      <c r="G1653" t="str">
        <f t="shared" si="264"/>
        <v>690048</v>
      </c>
      <c r="H1653">
        <v>69</v>
      </c>
      <c r="I1653" t="s">
        <v>2028</v>
      </c>
      <c r="J1653" t="s">
        <v>2029</v>
      </c>
      <c r="K1653" t="s">
        <v>477</v>
      </c>
      <c r="M1653" t="str">
        <f t="shared" si="265"/>
        <v>INSERT INTO s_tab_cols_m (table_col_id,table_id,col_name,col_desc,data_type) VALUES (690048,69,'unit_qty','UNIT_QTY','N');</v>
      </c>
    </row>
    <row r="1654" spans="4:13" x14ac:dyDescent="0.25">
      <c r="D1654" t="str">
        <f t="shared" si="263"/>
        <v>public static final int C_ACCOUNT_ASSET_DEAD_STOCK__COL__PER_UNIT_VALUE=    690049;</v>
      </c>
      <c r="E1654" t="str">
        <f t="shared" si="262"/>
        <v>PER_UNIT_VALUE</v>
      </c>
      <c r="F1654">
        <v>49</v>
      </c>
      <c r="G1654" t="str">
        <f t="shared" si="264"/>
        <v>690049</v>
      </c>
      <c r="H1654">
        <v>69</v>
      </c>
      <c r="I1654" t="s">
        <v>2030</v>
      </c>
      <c r="J1654" t="s">
        <v>2031</v>
      </c>
      <c r="K1654" t="s">
        <v>477</v>
      </c>
      <c r="M1654" t="str">
        <f t="shared" si="265"/>
        <v>INSERT INTO s_tab_cols_m (table_col_id,table_id,col_name,col_desc,data_type) VALUES (690049,69,'per_unit_value','PER_UNIT_VALUE','N');</v>
      </c>
    </row>
    <row r="1655" spans="4:13" x14ac:dyDescent="0.25">
      <c r="D1655" t="str">
        <f t="shared" si="263"/>
        <v>public static final int C_ACCOUNT_ASSET_DEAD_STOCK__COL__PURCHASE_VALUE=    690050;</v>
      </c>
      <c r="E1655" t="str">
        <f t="shared" si="262"/>
        <v>PURCHASE_VALUE</v>
      </c>
      <c r="F1655">
        <v>50</v>
      </c>
      <c r="G1655" t="str">
        <f t="shared" si="264"/>
        <v>690050</v>
      </c>
      <c r="H1655">
        <v>69</v>
      </c>
      <c r="I1655" t="s">
        <v>2032</v>
      </c>
      <c r="J1655" t="s">
        <v>2033</v>
      </c>
      <c r="K1655" t="s">
        <v>477</v>
      </c>
      <c r="M1655" t="str">
        <f t="shared" si="265"/>
        <v>INSERT INTO s_tab_cols_m (table_col_id,table_id,col_name,col_desc,data_type) VALUES (690050,69,'purchase_value','PURCHASE_VALUE','N');</v>
      </c>
    </row>
    <row r="1656" spans="4:13" x14ac:dyDescent="0.25">
      <c r="D1656" t="str">
        <f t="shared" si="263"/>
        <v>public static final int C_ACCOUNT_ASSET_DEAD_STOCK__COL__DEPRECIATION_METHOD_ID=    690051;</v>
      </c>
      <c r="E1656" t="str">
        <f t="shared" si="262"/>
        <v>DEPRECIATION_METHOD_ID</v>
      </c>
      <c r="F1656">
        <v>51</v>
      </c>
      <c r="G1656" t="str">
        <f t="shared" si="264"/>
        <v>690051</v>
      </c>
      <c r="H1656">
        <v>69</v>
      </c>
      <c r="I1656" t="s">
        <v>2034</v>
      </c>
      <c r="J1656" t="s">
        <v>2035</v>
      </c>
      <c r="K1656" t="s">
        <v>477</v>
      </c>
      <c r="M1656" t="str">
        <f t="shared" si="265"/>
        <v>INSERT INTO s_tab_cols_m (table_col_id,table_id,col_name,col_desc,data_type) VALUES (690051,69,'depreciation_method_id','DEPRECIATION_METHOD_ID','N');</v>
      </c>
    </row>
    <row r="1657" spans="4:13" x14ac:dyDescent="0.25">
      <c r="D1657" t="str">
        <f t="shared" si="263"/>
        <v>public static final int C_ACCOUNT_ASSET_DEAD_STOCK__COL__DEPRECIATION_PERCENT=    690052;</v>
      </c>
      <c r="E1657" t="str">
        <f t="shared" si="262"/>
        <v>DEPRECIATION_PERCENT</v>
      </c>
      <c r="F1657">
        <v>52</v>
      </c>
      <c r="G1657" t="str">
        <f t="shared" si="264"/>
        <v>690052</v>
      </c>
      <c r="H1657">
        <v>69</v>
      </c>
      <c r="I1657" t="s">
        <v>1405</v>
      </c>
      <c r="J1657" t="s">
        <v>1406</v>
      </c>
      <c r="K1657" t="s">
        <v>477</v>
      </c>
      <c r="M1657" t="str">
        <f t="shared" si="265"/>
        <v>INSERT INTO s_tab_cols_m (table_col_id,table_id,col_name,col_desc,data_type) VALUES (690052,69,'depreciation_percent','DEPRECIATION_PERCENT','N');</v>
      </c>
    </row>
    <row r="1658" spans="4:13" x14ac:dyDescent="0.25">
      <c r="D1658" t="str">
        <f t="shared" si="263"/>
        <v>public static final int C_ACCOUNT_ASSET_DEAD_STOCK__COL__ASSET_REMARK=    690053;</v>
      </c>
      <c r="E1658" t="str">
        <f t="shared" si="262"/>
        <v>ASSET_REMARK</v>
      </c>
      <c r="F1658">
        <v>53</v>
      </c>
      <c r="G1658" t="str">
        <f t="shared" si="264"/>
        <v>690053</v>
      </c>
      <c r="H1658">
        <v>69</v>
      </c>
      <c r="I1658" t="s">
        <v>2036</v>
      </c>
      <c r="J1658" t="s">
        <v>2037</v>
      </c>
      <c r="K1658" t="s">
        <v>478</v>
      </c>
      <c r="M1658" t="str">
        <f t="shared" si="265"/>
        <v>INSERT INTO s_tab_cols_m (table_col_id,table_id,col_name,col_desc,data_type) VALUES (690053,69,'asset_remark','ASSET_REMARK','C');</v>
      </c>
    </row>
    <row r="1659" spans="4:13" x14ac:dyDescent="0.25">
      <c r="D1659" t="str">
        <f t="shared" si="263"/>
        <v>public static final int C_ACCOUNT_ASSET_DEAD_STOCK__COL__ASSET_STATUS=    690054;</v>
      </c>
      <c r="E1659" t="str">
        <f t="shared" si="262"/>
        <v>ASSET_STATUS</v>
      </c>
      <c r="F1659">
        <v>54</v>
      </c>
      <c r="G1659" t="str">
        <f t="shared" si="264"/>
        <v>690054</v>
      </c>
      <c r="H1659">
        <v>69</v>
      </c>
      <c r="I1659" t="s">
        <v>2038</v>
      </c>
      <c r="J1659" t="s">
        <v>2039</v>
      </c>
      <c r="K1659" t="s">
        <v>478</v>
      </c>
      <c r="M1659" t="str">
        <f t="shared" si="265"/>
        <v>INSERT INTO s_tab_cols_m (table_col_id,table_id,col_name,col_desc,data_type) VALUES (690054,69,'asset_status','ASSET_STATUS','C');</v>
      </c>
    </row>
    <row r="1660" spans="4:13" x14ac:dyDescent="0.25">
      <c r="D1660" t="str">
        <f t="shared" si="263"/>
        <v>public static final int C_ACCOUNT_ASSET_DEAD_STOCK__COL__CR_BY=    690055;</v>
      </c>
      <c r="E1660" t="str">
        <f t="shared" si="262"/>
        <v>CR_BY</v>
      </c>
      <c r="F1660">
        <v>55</v>
      </c>
      <c r="G1660" t="str">
        <f t="shared" si="264"/>
        <v>690055</v>
      </c>
      <c r="H1660">
        <v>69</v>
      </c>
      <c r="I1660" t="s">
        <v>547</v>
      </c>
      <c r="J1660" t="s">
        <v>548</v>
      </c>
      <c r="K1660" t="s">
        <v>477</v>
      </c>
      <c r="M1660" t="str">
        <f t="shared" si="265"/>
        <v>INSERT INTO s_tab_cols_m (table_col_id,table_id,col_name,col_desc,data_type) VALUES (690055,69,'cr_by','CR_BY','N');</v>
      </c>
    </row>
    <row r="1661" spans="4:13" x14ac:dyDescent="0.25">
      <c r="D1661" t="str">
        <f t="shared" si="263"/>
        <v>public static final int C_ACCOUNT_ASSET_DEAD_STOCK__COL__CR_DT=    690056;</v>
      </c>
      <c r="E1661" t="str">
        <f t="shared" si="262"/>
        <v>CR_DT</v>
      </c>
      <c r="F1661">
        <v>56</v>
      </c>
      <c r="G1661" t="str">
        <f t="shared" si="264"/>
        <v>690056</v>
      </c>
      <c r="H1661">
        <v>69</v>
      </c>
      <c r="I1661" t="s">
        <v>549</v>
      </c>
      <c r="J1661" t="s">
        <v>550</v>
      </c>
      <c r="K1661" t="s">
        <v>489</v>
      </c>
      <c r="M1661" t="str">
        <f t="shared" si="265"/>
        <v>INSERT INTO s_tab_cols_m (table_col_id,table_id,col_name,col_desc,data_type) VALUES (690056,69,'cr_dt','CR_DT','T');</v>
      </c>
    </row>
    <row r="1662" spans="4:13" x14ac:dyDescent="0.25">
      <c r="D1662" t="str">
        <f t="shared" si="263"/>
        <v>public static final int C_ACCOUNT_ASSET_DEAD_STOCK__COL__UPD_BY=    690057;</v>
      </c>
      <c r="E1662" t="str">
        <f t="shared" si="262"/>
        <v>UPD_BY</v>
      </c>
      <c r="F1662">
        <v>57</v>
      </c>
      <c r="G1662" t="str">
        <f t="shared" si="264"/>
        <v>690057</v>
      </c>
      <c r="H1662">
        <v>69</v>
      </c>
      <c r="I1662" t="s">
        <v>551</v>
      </c>
      <c r="J1662" t="s">
        <v>552</v>
      </c>
      <c r="K1662" t="s">
        <v>477</v>
      </c>
      <c r="M1662" t="str">
        <f t="shared" si="265"/>
        <v>INSERT INTO s_tab_cols_m (table_col_id,table_id,col_name,col_desc,data_type) VALUES (690057,69,'upd_by','UPD_BY','N');</v>
      </c>
    </row>
    <row r="1663" spans="4:13" x14ac:dyDescent="0.25">
      <c r="D1663" t="str">
        <f t="shared" si="263"/>
        <v>public static final int C_ACCOUNT_ASSET_DEAD_STOCK__COL__UPD_DT=    690058;</v>
      </c>
      <c r="E1663" t="str">
        <f t="shared" si="262"/>
        <v>UPD_DT</v>
      </c>
      <c r="F1663">
        <v>58</v>
      </c>
      <c r="G1663" t="str">
        <f t="shared" si="264"/>
        <v>690058</v>
      </c>
      <c r="H1663">
        <v>69</v>
      </c>
      <c r="I1663" t="s">
        <v>553</v>
      </c>
      <c r="J1663" t="s">
        <v>554</v>
      </c>
      <c r="K1663" t="s">
        <v>489</v>
      </c>
      <c r="M1663" t="str">
        <f t="shared" si="265"/>
        <v>INSERT INTO s_tab_cols_m (table_col_id,table_id,col_name,col_desc,data_type) VALUES (690058,69,'upd_dt','UPD_DT','T');</v>
      </c>
    </row>
    <row r="1664" spans="4:13" x14ac:dyDescent="0.25">
      <c r="D1664" t="str">
        <f t="shared" si="263"/>
        <v>public static final int C_ACCOUNT_ASSET_DEAD_STOCK__COL__AUTH_BY=    690059;</v>
      </c>
      <c r="E1664" t="str">
        <f t="shared" ref="E1664:E1695" si="266">UPPER(I1664)</f>
        <v>AUTH_BY</v>
      </c>
      <c r="F1664">
        <v>59</v>
      </c>
      <c r="G1664" t="str">
        <f t="shared" si="264"/>
        <v>690059</v>
      </c>
      <c r="H1664">
        <v>69</v>
      </c>
      <c r="I1664" t="s">
        <v>555</v>
      </c>
      <c r="J1664" t="s">
        <v>556</v>
      </c>
      <c r="K1664" t="s">
        <v>477</v>
      </c>
      <c r="M1664" t="str">
        <f t="shared" si="265"/>
        <v>INSERT INTO s_tab_cols_m (table_col_id,table_id,col_name,col_desc,data_type) VALUES (690059,69,'auth_by','AUTH_BY','N');</v>
      </c>
    </row>
    <row r="1665" spans="3:13" x14ac:dyDescent="0.25">
      <c r="D1665" t="str">
        <f t="shared" si="263"/>
        <v>public static final int C_ACCOUNT_ASSET_DEAD_STOCK__COL__AUTH_DT=    690060;</v>
      </c>
      <c r="E1665" t="str">
        <f t="shared" si="266"/>
        <v>AUTH_DT</v>
      </c>
      <c r="F1665">
        <v>60</v>
      </c>
      <c r="G1665" t="str">
        <f t="shared" si="264"/>
        <v>690060</v>
      </c>
      <c r="H1665">
        <v>69</v>
      </c>
      <c r="I1665" t="s">
        <v>557</v>
      </c>
      <c r="J1665" t="s">
        <v>558</v>
      </c>
      <c r="K1665" t="s">
        <v>489</v>
      </c>
      <c r="M1665" t="str">
        <f t="shared" si="265"/>
        <v>INSERT INTO s_tab_cols_m (table_col_id,table_id,col_name,col_desc,data_type) VALUES (690060,69,'auth_dt','AUTH_DT','T');</v>
      </c>
    </row>
    <row r="1666" spans="3:13" x14ac:dyDescent="0.25">
      <c r="D1666" t="str">
        <f t="shared" si="263"/>
        <v>public static final int C_ACCOUNT_ASSET_DEAD_STOCK__COL__CN_ID=    690061;</v>
      </c>
      <c r="E1666" t="str">
        <f t="shared" si="266"/>
        <v>CN_ID</v>
      </c>
      <c r="F1666">
        <v>61</v>
      </c>
      <c r="G1666" t="str">
        <f t="shared" si="264"/>
        <v>690061</v>
      </c>
      <c r="H1666">
        <v>69</v>
      </c>
      <c r="I1666" t="s">
        <v>559</v>
      </c>
      <c r="J1666" t="s">
        <v>560</v>
      </c>
      <c r="K1666" t="s">
        <v>477</v>
      </c>
      <c r="M1666" t="str">
        <f t="shared" si="265"/>
        <v>INSERT INTO s_tab_cols_m (table_col_id,table_id,col_name,col_desc,data_type) VALUES (690061,69,'cn_id','CN_ID','N');</v>
      </c>
    </row>
    <row r="1667" spans="3:13" x14ac:dyDescent="0.25">
      <c r="E1667" t="str">
        <f t="shared" si="266"/>
        <v/>
      </c>
    </row>
    <row r="1668" spans="3:13" x14ac:dyDescent="0.25">
      <c r="E1668" t="str">
        <f t="shared" si="266"/>
        <v/>
      </c>
    </row>
    <row r="1669" spans="3:13" x14ac:dyDescent="0.25">
      <c r="C1669" s="18" t="s">
        <v>326</v>
      </c>
      <c r="D1669" t="str">
        <f t="shared" ref="D1669:D1680" si="267">CONCATENATE("public static final int C_TAX_TYPE__COL__",E1669,"=    ",G1669,";")</f>
        <v>public static final int C_TAX_TYPE__COL__TAX_TYPE_ID=    700001;</v>
      </c>
      <c r="E1669" t="str">
        <f t="shared" si="266"/>
        <v>TAX_TYPE_ID</v>
      </c>
      <c r="F1669">
        <v>1</v>
      </c>
      <c r="G1669" t="str">
        <f t="shared" ref="G1669:G1680" si="268">CONCATENATE(H1669,REPT("0",4-LEN(F1669)),F1669)</f>
        <v>700001</v>
      </c>
      <c r="H1669">
        <v>70</v>
      </c>
      <c r="I1669" t="s">
        <v>2040</v>
      </c>
      <c r="J1669" t="s">
        <v>2041</v>
      </c>
      <c r="K1669" t="s">
        <v>477</v>
      </c>
      <c r="M1669" t="str">
        <f t="shared" ref="M1669:M1680" si="269">CONCATENATE("INSERT INTO s_tab_cols_m (table_col_id,table_id,col_name,col_desc,data_type) VALUES (",G1669&amp;","&amp;H1669&amp;",'"&amp;I1669&amp;"','"&amp;J1669&amp;"','"&amp;K1669&amp;"');")</f>
        <v>INSERT INTO s_tab_cols_m (table_col_id,table_id,col_name,col_desc,data_type) VALUES (700001,70,'tax_type_id','TAX_TYPE_ID','N');</v>
      </c>
    </row>
    <row r="1670" spans="3:13" x14ac:dyDescent="0.25">
      <c r="D1670" t="str">
        <f t="shared" si="267"/>
        <v>public static final int C_TAX_TYPE__COL__TAX_TYPE_NAME=    700002;</v>
      </c>
      <c r="E1670" t="str">
        <f t="shared" si="266"/>
        <v>TAX_TYPE_NAME</v>
      </c>
      <c r="F1670">
        <v>2</v>
      </c>
      <c r="G1670" t="str">
        <f t="shared" si="268"/>
        <v>700002</v>
      </c>
      <c r="H1670">
        <v>70</v>
      </c>
      <c r="I1670" t="s">
        <v>2042</v>
      </c>
      <c r="J1670" t="s">
        <v>2043</v>
      </c>
      <c r="K1670" t="s">
        <v>478</v>
      </c>
      <c r="M1670" t="str">
        <f t="shared" si="269"/>
        <v>INSERT INTO s_tab_cols_m (table_col_id,table_id,col_name,col_desc,data_type) VALUES (700002,70,'tax_type_name','TAX_TYPE_NAME','C');</v>
      </c>
    </row>
    <row r="1671" spans="3:13" x14ac:dyDescent="0.25">
      <c r="D1671" t="str">
        <f t="shared" si="267"/>
        <v>public static final int C_TAX_TYPE__COL__TAX_TYPE_CODE=    700003;</v>
      </c>
      <c r="E1671" t="str">
        <f t="shared" si="266"/>
        <v>TAX_TYPE_CODE</v>
      </c>
      <c r="F1671">
        <v>3</v>
      </c>
      <c r="G1671" t="str">
        <f t="shared" si="268"/>
        <v>700003</v>
      </c>
      <c r="H1671">
        <v>70</v>
      </c>
      <c r="I1671" t="s">
        <v>2044</v>
      </c>
      <c r="J1671" t="s">
        <v>2045</v>
      </c>
      <c r="K1671" t="s">
        <v>478</v>
      </c>
      <c r="M1671" t="str">
        <f t="shared" si="269"/>
        <v>INSERT INTO s_tab_cols_m (table_col_id,table_id,col_name,col_desc,data_type) VALUES (700003,70,'tax_type_code','TAX_TYPE_CODE','C');</v>
      </c>
    </row>
    <row r="1672" spans="3:13" x14ac:dyDescent="0.25">
      <c r="D1672" t="str">
        <f t="shared" si="267"/>
        <v>public static final int C_TAX_TYPE__COL__IS_TAX_INTER_STATE=    700004;</v>
      </c>
      <c r="E1672" t="str">
        <f t="shared" si="266"/>
        <v>IS_TAX_INTER_STATE</v>
      </c>
      <c r="F1672">
        <v>4</v>
      </c>
      <c r="G1672" t="str">
        <f t="shared" si="268"/>
        <v>700004</v>
      </c>
      <c r="H1672">
        <v>70</v>
      </c>
      <c r="I1672" t="s">
        <v>2046</v>
      </c>
      <c r="J1672" t="s">
        <v>2047</v>
      </c>
      <c r="K1672" t="s">
        <v>477</v>
      </c>
      <c r="M1672" t="str">
        <f t="shared" si="269"/>
        <v>INSERT INTO s_tab_cols_m (table_col_id,table_id,col_name,col_desc,data_type) VALUES (700004,70,'is_tax_inter_state','IS_TAX_INTER_STATE','N');</v>
      </c>
    </row>
    <row r="1673" spans="3:13" x14ac:dyDescent="0.25">
      <c r="D1673" t="str">
        <f t="shared" si="267"/>
        <v>public static final int C_TAX_TYPE__COL__PL_GL_ID=    700005;</v>
      </c>
      <c r="E1673" t="str">
        <f t="shared" si="266"/>
        <v>PL_GL_ID</v>
      </c>
      <c r="F1673">
        <v>5</v>
      </c>
      <c r="G1673" t="str">
        <f t="shared" si="268"/>
        <v>700005</v>
      </c>
      <c r="H1673">
        <v>70</v>
      </c>
      <c r="I1673" t="s">
        <v>1854</v>
      </c>
      <c r="J1673" t="s">
        <v>1855</v>
      </c>
      <c r="K1673" t="s">
        <v>477</v>
      </c>
      <c r="M1673" t="str">
        <f t="shared" si="269"/>
        <v>INSERT INTO s_tab_cols_m (table_col_id,table_id,col_name,col_desc,data_type) VALUES (700005,70,'pl_gl_id','PL_GL_ID','N');</v>
      </c>
    </row>
    <row r="1674" spans="3:13" x14ac:dyDescent="0.25">
      <c r="D1674" t="str">
        <f t="shared" si="267"/>
        <v>public static final int C_TAX_TYPE__COL__CR_BY=    700006;</v>
      </c>
      <c r="E1674" t="str">
        <f t="shared" si="266"/>
        <v>CR_BY</v>
      </c>
      <c r="F1674">
        <v>6</v>
      </c>
      <c r="G1674" t="str">
        <f t="shared" si="268"/>
        <v>700006</v>
      </c>
      <c r="H1674">
        <v>70</v>
      </c>
      <c r="I1674" t="s">
        <v>547</v>
      </c>
      <c r="J1674" t="s">
        <v>548</v>
      </c>
      <c r="K1674" t="s">
        <v>477</v>
      </c>
      <c r="M1674" t="str">
        <f t="shared" si="269"/>
        <v>INSERT INTO s_tab_cols_m (table_col_id,table_id,col_name,col_desc,data_type) VALUES (700006,70,'cr_by','CR_BY','N');</v>
      </c>
    </row>
    <row r="1675" spans="3:13" x14ac:dyDescent="0.25">
      <c r="D1675" t="str">
        <f t="shared" si="267"/>
        <v>public static final int C_TAX_TYPE__COL__CR_DT=    700007;</v>
      </c>
      <c r="E1675" t="str">
        <f t="shared" si="266"/>
        <v>CR_DT</v>
      </c>
      <c r="F1675">
        <v>7</v>
      </c>
      <c r="G1675" t="str">
        <f t="shared" si="268"/>
        <v>700007</v>
      </c>
      <c r="H1675">
        <v>70</v>
      </c>
      <c r="I1675" t="s">
        <v>549</v>
      </c>
      <c r="J1675" t="s">
        <v>550</v>
      </c>
      <c r="K1675" t="s">
        <v>489</v>
      </c>
      <c r="M1675" t="str">
        <f t="shared" si="269"/>
        <v>INSERT INTO s_tab_cols_m (table_col_id,table_id,col_name,col_desc,data_type) VALUES (700007,70,'cr_dt','CR_DT','T');</v>
      </c>
    </row>
    <row r="1676" spans="3:13" x14ac:dyDescent="0.25">
      <c r="D1676" t="str">
        <f t="shared" si="267"/>
        <v>public static final int C_TAX_TYPE__COL__UPD_BY=    700008;</v>
      </c>
      <c r="E1676" t="str">
        <f t="shared" si="266"/>
        <v>UPD_BY</v>
      </c>
      <c r="F1676">
        <v>8</v>
      </c>
      <c r="G1676" t="str">
        <f t="shared" si="268"/>
        <v>700008</v>
      </c>
      <c r="H1676">
        <v>70</v>
      </c>
      <c r="I1676" t="s">
        <v>551</v>
      </c>
      <c r="J1676" t="s">
        <v>552</v>
      </c>
      <c r="K1676" t="s">
        <v>477</v>
      </c>
      <c r="M1676" t="str">
        <f t="shared" si="269"/>
        <v>INSERT INTO s_tab_cols_m (table_col_id,table_id,col_name,col_desc,data_type) VALUES (700008,70,'upd_by','UPD_BY','N');</v>
      </c>
    </row>
    <row r="1677" spans="3:13" x14ac:dyDescent="0.25">
      <c r="D1677" t="str">
        <f t="shared" si="267"/>
        <v>public static final int C_TAX_TYPE__COL__UPD_DT=    700009;</v>
      </c>
      <c r="E1677" t="str">
        <f t="shared" si="266"/>
        <v>UPD_DT</v>
      </c>
      <c r="F1677">
        <v>9</v>
      </c>
      <c r="G1677" t="str">
        <f t="shared" si="268"/>
        <v>700009</v>
      </c>
      <c r="H1677">
        <v>70</v>
      </c>
      <c r="I1677" t="s">
        <v>553</v>
      </c>
      <c r="J1677" t="s">
        <v>554</v>
      </c>
      <c r="K1677" t="s">
        <v>489</v>
      </c>
      <c r="M1677" t="str">
        <f t="shared" si="269"/>
        <v>INSERT INTO s_tab_cols_m (table_col_id,table_id,col_name,col_desc,data_type) VALUES (700009,70,'upd_dt','UPD_DT','T');</v>
      </c>
    </row>
    <row r="1678" spans="3:13" x14ac:dyDescent="0.25">
      <c r="D1678" t="str">
        <f t="shared" si="267"/>
        <v>public static final int C_TAX_TYPE__COL__AUTH_BY=    700010;</v>
      </c>
      <c r="E1678" t="str">
        <f t="shared" si="266"/>
        <v>AUTH_BY</v>
      </c>
      <c r="F1678">
        <v>10</v>
      </c>
      <c r="G1678" t="str">
        <f t="shared" si="268"/>
        <v>700010</v>
      </c>
      <c r="H1678">
        <v>70</v>
      </c>
      <c r="I1678" t="s">
        <v>555</v>
      </c>
      <c r="J1678" t="s">
        <v>556</v>
      </c>
      <c r="K1678" t="s">
        <v>477</v>
      </c>
      <c r="M1678" t="str">
        <f t="shared" si="269"/>
        <v>INSERT INTO s_tab_cols_m (table_col_id,table_id,col_name,col_desc,data_type) VALUES (700010,70,'auth_by','AUTH_BY','N');</v>
      </c>
    </row>
    <row r="1679" spans="3:13" x14ac:dyDescent="0.25">
      <c r="D1679" t="str">
        <f t="shared" si="267"/>
        <v>public static final int C_TAX_TYPE__COL__AUTH_DT=    700011;</v>
      </c>
      <c r="E1679" t="str">
        <f t="shared" si="266"/>
        <v>AUTH_DT</v>
      </c>
      <c r="F1679">
        <v>11</v>
      </c>
      <c r="G1679" t="str">
        <f t="shared" si="268"/>
        <v>700011</v>
      </c>
      <c r="H1679">
        <v>70</v>
      </c>
      <c r="I1679" t="s">
        <v>557</v>
      </c>
      <c r="J1679" t="s">
        <v>558</v>
      </c>
      <c r="K1679" t="s">
        <v>489</v>
      </c>
      <c r="M1679" t="str">
        <f t="shared" si="269"/>
        <v>INSERT INTO s_tab_cols_m (table_col_id,table_id,col_name,col_desc,data_type) VALUES (700011,70,'auth_dt','AUTH_DT','T');</v>
      </c>
    </row>
    <row r="1680" spans="3:13" x14ac:dyDescent="0.25">
      <c r="D1680" t="str">
        <f t="shared" si="267"/>
        <v>public static final int C_TAX_TYPE__COL__CN_ID=    700012;</v>
      </c>
      <c r="E1680" t="str">
        <f t="shared" si="266"/>
        <v>CN_ID</v>
      </c>
      <c r="F1680">
        <v>12</v>
      </c>
      <c r="G1680" t="str">
        <f t="shared" si="268"/>
        <v>700012</v>
      </c>
      <c r="H1680">
        <v>70</v>
      </c>
      <c r="I1680" t="s">
        <v>559</v>
      </c>
      <c r="J1680" t="s">
        <v>560</v>
      </c>
      <c r="K1680" t="s">
        <v>477</v>
      </c>
      <c r="M1680" t="str">
        <f t="shared" si="269"/>
        <v>INSERT INTO s_tab_cols_m (table_col_id,table_id,col_name,col_desc,data_type) VALUES (700012,70,'cn_id','CN_ID','N');</v>
      </c>
    </row>
    <row r="1681" spans="3:13" x14ac:dyDescent="0.25">
      <c r="E1681" t="str">
        <f t="shared" si="266"/>
        <v/>
      </c>
    </row>
    <row r="1682" spans="3:13" x14ac:dyDescent="0.25">
      <c r="E1682" t="str">
        <f t="shared" si="266"/>
        <v/>
      </c>
    </row>
    <row r="1683" spans="3:13" x14ac:dyDescent="0.25">
      <c r="C1683" s="18" t="s">
        <v>329</v>
      </c>
      <c r="D1683" t="str">
        <f t="shared" ref="D1683:D1693" si="270">CONCATENATE("public static final int C_TAX_TYPE_RATE__COL__",E1683,"=    ",G1683,";")</f>
        <v>public static final int C_TAX_TYPE_RATE__COL__TAX_ID=    710001;</v>
      </c>
      <c r="E1683" t="str">
        <f t="shared" si="266"/>
        <v>TAX_ID</v>
      </c>
      <c r="F1683">
        <v>1</v>
      </c>
      <c r="G1683" t="str">
        <f t="shared" ref="G1683:G1693" si="271">CONCATENATE(H1683,REPT("0",4-LEN(F1683)),F1683)</f>
        <v>710001</v>
      </c>
      <c r="H1683">
        <v>71</v>
      </c>
      <c r="I1683" t="s">
        <v>1838</v>
      </c>
      <c r="J1683" t="s">
        <v>1839</v>
      </c>
      <c r="K1683" t="s">
        <v>477</v>
      </c>
      <c r="M1683" t="str">
        <f t="shared" ref="M1683:M1693" si="272">CONCATENATE("INSERT INTO s_tab_cols_m (table_col_id,table_id,col_name,col_desc,data_type) VALUES (",G1683&amp;","&amp;H1683&amp;",'"&amp;I1683&amp;"','"&amp;J1683&amp;"','"&amp;K1683&amp;"');")</f>
        <v>INSERT INTO s_tab_cols_m (table_col_id,table_id,col_name,col_desc,data_type) VALUES (710001,71,'tax_id','TAX_ID','N');</v>
      </c>
    </row>
    <row r="1684" spans="3:13" x14ac:dyDescent="0.25">
      <c r="D1684" t="str">
        <f t="shared" si="270"/>
        <v>public static final int C_TAX_TYPE_RATE__COL__TAX_TYPE_ID=    710002;</v>
      </c>
      <c r="E1684" t="str">
        <f t="shared" si="266"/>
        <v>TAX_TYPE_ID</v>
      </c>
      <c r="F1684">
        <v>2</v>
      </c>
      <c r="G1684" t="str">
        <f t="shared" si="271"/>
        <v>710002</v>
      </c>
      <c r="H1684">
        <v>71</v>
      </c>
      <c r="I1684" t="s">
        <v>2040</v>
      </c>
      <c r="J1684" t="s">
        <v>2041</v>
      </c>
      <c r="K1684" t="s">
        <v>477</v>
      </c>
      <c r="M1684" t="str">
        <f t="shared" si="272"/>
        <v>INSERT INTO s_tab_cols_m (table_col_id,table_id,col_name,col_desc,data_type) VALUES (710002,71,'tax_type_id','TAX_TYPE_ID','N');</v>
      </c>
    </row>
    <row r="1685" spans="3:13" x14ac:dyDescent="0.25">
      <c r="D1685" t="str">
        <f t="shared" si="270"/>
        <v>public static final int C_TAX_TYPE_RATE__COL__EFFECTIVE_FROM_DATE=    710003;</v>
      </c>
      <c r="E1685" t="str">
        <f t="shared" si="266"/>
        <v>EFFECTIVE_FROM_DATE</v>
      </c>
      <c r="F1685">
        <v>3</v>
      </c>
      <c r="G1685" t="str">
        <f t="shared" si="271"/>
        <v>710003</v>
      </c>
      <c r="H1685">
        <v>71</v>
      </c>
      <c r="I1685" t="s">
        <v>851</v>
      </c>
      <c r="J1685" t="s">
        <v>852</v>
      </c>
      <c r="K1685" t="s">
        <v>482</v>
      </c>
      <c r="M1685" t="str">
        <f t="shared" si="272"/>
        <v>INSERT INTO s_tab_cols_m (table_col_id,table_id,col_name,col_desc,data_type) VALUES (710003,71,'effective_from_date','EFFECTIVE_FROM_DATE','D');</v>
      </c>
    </row>
    <row r="1686" spans="3:13" x14ac:dyDescent="0.25">
      <c r="D1686" t="str">
        <f t="shared" si="270"/>
        <v>public static final int C_TAX_TYPE_RATE__COL__TAX_PERCENT=    710004;</v>
      </c>
      <c r="E1686" t="str">
        <f t="shared" si="266"/>
        <v>TAX_PERCENT</v>
      </c>
      <c r="F1686">
        <v>4</v>
      </c>
      <c r="G1686" t="str">
        <f t="shared" si="271"/>
        <v>710004</v>
      </c>
      <c r="H1686">
        <v>71</v>
      </c>
      <c r="I1686" t="s">
        <v>2048</v>
      </c>
      <c r="J1686" t="s">
        <v>2049</v>
      </c>
      <c r="K1686" t="s">
        <v>477</v>
      </c>
      <c r="M1686" t="str">
        <f t="shared" si="272"/>
        <v>INSERT INTO s_tab_cols_m (table_col_id,table_id,col_name,col_desc,data_type) VALUES (710004,71,'tax_percent','TAX_PERCENT','N');</v>
      </c>
    </row>
    <row r="1687" spans="3:13" x14ac:dyDescent="0.25">
      <c r="D1687" t="str">
        <f t="shared" si="270"/>
        <v>public static final int C_TAX_TYPE_RATE__COL__CR_BY=    710005;</v>
      </c>
      <c r="E1687" t="str">
        <f t="shared" si="266"/>
        <v>CR_BY</v>
      </c>
      <c r="F1687">
        <v>5</v>
      </c>
      <c r="G1687" t="str">
        <f t="shared" si="271"/>
        <v>710005</v>
      </c>
      <c r="H1687">
        <v>71</v>
      </c>
      <c r="I1687" t="s">
        <v>547</v>
      </c>
      <c r="J1687" t="s">
        <v>548</v>
      </c>
      <c r="K1687" t="s">
        <v>477</v>
      </c>
      <c r="M1687" t="str">
        <f t="shared" si="272"/>
        <v>INSERT INTO s_tab_cols_m (table_col_id,table_id,col_name,col_desc,data_type) VALUES (710005,71,'cr_by','CR_BY','N');</v>
      </c>
    </row>
    <row r="1688" spans="3:13" x14ac:dyDescent="0.25">
      <c r="D1688" t="str">
        <f t="shared" si="270"/>
        <v>public static final int C_TAX_TYPE_RATE__COL__CR_DT=    710006;</v>
      </c>
      <c r="E1688" t="str">
        <f t="shared" si="266"/>
        <v>CR_DT</v>
      </c>
      <c r="F1688">
        <v>6</v>
      </c>
      <c r="G1688" t="str">
        <f t="shared" si="271"/>
        <v>710006</v>
      </c>
      <c r="H1688">
        <v>71</v>
      </c>
      <c r="I1688" t="s">
        <v>549</v>
      </c>
      <c r="J1688" t="s">
        <v>550</v>
      </c>
      <c r="K1688" t="s">
        <v>489</v>
      </c>
      <c r="M1688" t="str">
        <f t="shared" si="272"/>
        <v>INSERT INTO s_tab_cols_m (table_col_id,table_id,col_name,col_desc,data_type) VALUES (710006,71,'cr_dt','CR_DT','T');</v>
      </c>
    </row>
    <row r="1689" spans="3:13" x14ac:dyDescent="0.25">
      <c r="D1689" t="str">
        <f t="shared" si="270"/>
        <v>public static final int C_TAX_TYPE_RATE__COL__UPD_BY=    710007;</v>
      </c>
      <c r="E1689" t="str">
        <f t="shared" si="266"/>
        <v>UPD_BY</v>
      </c>
      <c r="F1689">
        <v>7</v>
      </c>
      <c r="G1689" t="str">
        <f t="shared" si="271"/>
        <v>710007</v>
      </c>
      <c r="H1689">
        <v>71</v>
      </c>
      <c r="I1689" t="s">
        <v>551</v>
      </c>
      <c r="J1689" t="s">
        <v>552</v>
      </c>
      <c r="K1689" t="s">
        <v>477</v>
      </c>
      <c r="M1689" t="str">
        <f t="shared" si="272"/>
        <v>INSERT INTO s_tab_cols_m (table_col_id,table_id,col_name,col_desc,data_type) VALUES (710007,71,'upd_by','UPD_BY','N');</v>
      </c>
    </row>
    <row r="1690" spans="3:13" x14ac:dyDescent="0.25">
      <c r="D1690" t="str">
        <f t="shared" si="270"/>
        <v>public static final int C_TAX_TYPE_RATE__COL__UPD_DT=    710008;</v>
      </c>
      <c r="E1690" t="str">
        <f t="shared" si="266"/>
        <v>UPD_DT</v>
      </c>
      <c r="F1690">
        <v>8</v>
      </c>
      <c r="G1690" t="str">
        <f t="shared" si="271"/>
        <v>710008</v>
      </c>
      <c r="H1690">
        <v>71</v>
      </c>
      <c r="I1690" t="s">
        <v>553</v>
      </c>
      <c r="J1690" t="s">
        <v>554</v>
      </c>
      <c r="K1690" t="s">
        <v>489</v>
      </c>
      <c r="M1690" t="str">
        <f t="shared" si="272"/>
        <v>INSERT INTO s_tab_cols_m (table_col_id,table_id,col_name,col_desc,data_type) VALUES (710008,71,'upd_dt','UPD_DT','T');</v>
      </c>
    </row>
    <row r="1691" spans="3:13" x14ac:dyDescent="0.25">
      <c r="D1691" t="str">
        <f t="shared" si="270"/>
        <v>public static final int C_TAX_TYPE_RATE__COL__AUTH_BY=    710009;</v>
      </c>
      <c r="E1691" t="str">
        <f t="shared" si="266"/>
        <v>AUTH_BY</v>
      </c>
      <c r="F1691">
        <v>9</v>
      </c>
      <c r="G1691" t="str">
        <f t="shared" si="271"/>
        <v>710009</v>
      </c>
      <c r="H1691">
        <v>71</v>
      </c>
      <c r="I1691" t="s">
        <v>555</v>
      </c>
      <c r="J1691" t="s">
        <v>556</v>
      </c>
      <c r="K1691" t="s">
        <v>477</v>
      </c>
      <c r="M1691" t="str">
        <f t="shared" si="272"/>
        <v>INSERT INTO s_tab_cols_m (table_col_id,table_id,col_name,col_desc,data_type) VALUES (710009,71,'auth_by','AUTH_BY','N');</v>
      </c>
    </row>
    <row r="1692" spans="3:13" x14ac:dyDescent="0.25">
      <c r="D1692" t="str">
        <f t="shared" si="270"/>
        <v>public static final int C_TAX_TYPE_RATE__COL__AUTH_DT=    710010;</v>
      </c>
      <c r="E1692" t="str">
        <f t="shared" si="266"/>
        <v>AUTH_DT</v>
      </c>
      <c r="F1692">
        <v>10</v>
      </c>
      <c r="G1692" t="str">
        <f t="shared" si="271"/>
        <v>710010</v>
      </c>
      <c r="H1692">
        <v>71</v>
      </c>
      <c r="I1692" t="s">
        <v>557</v>
      </c>
      <c r="J1692" t="s">
        <v>558</v>
      </c>
      <c r="K1692" t="s">
        <v>489</v>
      </c>
      <c r="M1692" t="str">
        <f t="shared" si="272"/>
        <v>INSERT INTO s_tab_cols_m (table_col_id,table_id,col_name,col_desc,data_type) VALUES (710010,71,'auth_dt','AUTH_DT','T');</v>
      </c>
    </row>
    <row r="1693" spans="3:13" x14ac:dyDescent="0.25">
      <c r="D1693" t="str">
        <f t="shared" si="270"/>
        <v>public static final int C_TAX_TYPE_RATE__COL__CN_ID=    710011;</v>
      </c>
      <c r="E1693" t="str">
        <f t="shared" si="266"/>
        <v>CN_ID</v>
      </c>
      <c r="F1693">
        <v>11</v>
      </c>
      <c r="G1693" t="str">
        <f t="shared" si="271"/>
        <v>710011</v>
      </c>
      <c r="H1693">
        <v>71</v>
      </c>
      <c r="I1693" t="s">
        <v>559</v>
      </c>
      <c r="J1693" t="s">
        <v>560</v>
      </c>
      <c r="K1693" t="s">
        <v>477</v>
      </c>
      <c r="M1693" t="str">
        <f t="shared" si="272"/>
        <v>INSERT INTO s_tab_cols_m (table_col_id,table_id,col_name,col_desc,data_type) VALUES (710011,71,'cn_id','CN_ID','N');</v>
      </c>
    </row>
    <row r="1694" spans="3:13" x14ac:dyDescent="0.25">
      <c r="E1694" t="str">
        <f t="shared" si="266"/>
        <v/>
      </c>
    </row>
    <row r="1695" spans="3:13" x14ac:dyDescent="0.25">
      <c r="E1695" t="str">
        <f t="shared" si="266"/>
        <v/>
      </c>
    </row>
    <row r="1696" spans="3:13" x14ac:dyDescent="0.25">
      <c r="C1696" s="18" t="s">
        <v>332</v>
      </c>
      <c r="D1696" t="str">
        <f t="shared" ref="D1696:D1716" si="273">CONCATENATE("public static final int C_CUSTOMER_KYC__COL__",E1696,"=    ",G1696,";")</f>
        <v>public static final int C_CUSTOMER_KYC__COL__CUST_ID=    720001;</v>
      </c>
      <c r="E1696" t="str">
        <f t="shared" ref="E1696:E1716" si="274">UPPER(I1696)</f>
        <v>CUST_ID</v>
      </c>
      <c r="F1696">
        <v>1</v>
      </c>
      <c r="G1696" t="str">
        <f t="shared" ref="G1696:G1716" si="275">CONCATENATE(H1696,REPT("0",4-LEN(F1696)),F1696)</f>
        <v>720001</v>
      </c>
      <c r="H1696">
        <v>72</v>
      </c>
      <c r="I1696" t="s">
        <v>595</v>
      </c>
      <c r="J1696" t="s">
        <v>596</v>
      </c>
      <c r="K1696" t="s">
        <v>477</v>
      </c>
      <c r="M1696" t="str">
        <f t="shared" ref="M1696:M1716" si="276">CONCATENATE("INSERT INTO s_tab_cols_m (table_col_id,table_id,col_name,col_desc,data_type) VALUES (",G1696&amp;","&amp;H1696&amp;",'"&amp;I1696&amp;"','"&amp;J1696&amp;"','"&amp;K1696&amp;"');")</f>
        <v>INSERT INTO s_tab_cols_m (table_col_id,table_id,col_name,col_desc,data_type) VALUES (720001,72,'cust_id','CUST_ID','N');</v>
      </c>
    </row>
    <row r="1697" spans="4:13" x14ac:dyDescent="0.25">
      <c r="D1697" t="str">
        <f t="shared" si="273"/>
        <v>public static final int C_CUSTOMER_KYC__COL__KYC_NUMBER=    720002;</v>
      </c>
      <c r="E1697" t="str">
        <f t="shared" si="274"/>
        <v>KYC_NUMBER</v>
      </c>
      <c r="F1697">
        <v>2</v>
      </c>
      <c r="G1697" t="str">
        <f t="shared" si="275"/>
        <v>720002</v>
      </c>
      <c r="H1697">
        <v>72</v>
      </c>
      <c r="I1697" t="s">
        <v>2050</v>
      </c>
      <c r="J1697" t="s">
        <v>2051</v>
      </c>
      <c r="K1697" t="s">
        <v>478</v>
      </c>
      <c r="M1697" t="str">
        <f t="shared" si="276"/>
        <v>INSERT INTO s_tab_cols_m (table_col_id,table_id,col_name,col_desc,data_type) VALUES (720002,72,'kyc_number','KYC_NUMBER','C');</v>
      </c>
    </row>
    <row r="1698" spans="4:13" x14ac:dyDescent="0.25">
      <c r="D1698" t="str">
        <f t="shared" si="273"/>
        <v>public static final int C_CUSTOMER_KYC__COL__KYC_TYPE_ID=    720003;</v>
      </c>
      <c r="E1698" t="str">
        <f t="shared" si="274"/>
        <v>KYC_TYPE_ID</v>
      </c>
      <c r="F1698">
        <v>3</v>
      </c>
      <c r="G1698" t="str">
        <f t="shared" si="275"/>
        <v>720003</v>
      </c>
      <c r="H1698">
        <v>72</v>
      </c>
      <c r="I1698" t="s">
        <v>2052</v>
      </c>
      <c r="J1698" t="s">
        <v>2053</v>
      </c>
      <c r="K1698" t="s">
        <v>477</v>
      </c>
      <c r="M1698" t="str">
        <f t="shared" si="276"/>
        <v>INSERT INTO s_tab_cols_m (table_col_id,table_id,col_name,col_desc,data_type) VALUES (720003,72,'kyc_type_id','KYC_TYPE_ID','N');</v>
      </c>
    </row>
    <row r="1699" spans="4:13" x14ac:dyDescent="0.25">
      <c r="D1699" t="str">
        <f t="shared" si="273"/>
        <v>public static final int C_CUSTOMER_KYC__COL__KYC_RATING_ID=    720004;</v>
      </c>
      <c r="E1699" t="str">
        <f t="shared" si="274"/>
        <v>KYC_RATING_ID</v>
      </c>
      <c r="F1699">
        <v>4</v>
      </c>
      <c r="G1699" t="str">
        <f t="shared" si="275"/>
        <v>720004</v>
      </c>
      <c r="H1699">
        <v>72</v>
      </c>
      <c r="I1699" t="s">
        <v>2054</v>
      </c>
      <c r="J1699" t="s">
        <v>2055</v>
      </c>
      <c r="K1699" t="s">
        <v>477</v>
      </c>
      <c r="M1699" t="str">
        <f t="shared" si="276"/>
        <v>INSERT INTO s_tab_cols_m (table_col_id,table_id,col_name,col_desc,data_type) VALUES (720004,72,'kyc_rating_id','KYC_RATING_ID','N');</v>
      </c>
    </row>
    <row r="1700" spans="4:13" x14ac:dyDescent="0.25">
      <c r="D1700" t="str">
        <f t="shared" si="273"/>
        <v>public static final int C_CUSTOMER_KYC__COL__KYC_DECLARATION_DATE=    720005;</v>
      </c>
      <c r="E1700" t="str">
        <f t="shared" si="274"/>
        <v>KYC_DECLARATION_DATE</v>
      </c>
      <c r="F1700">
        <v>5</v>
      </c>
      <c r="G1700" t="str">
        <f t="shared" si="275"/>
        <v>720005</v>
      </c>
      <c r="H1700">
        <v>72</v>
      </c>
      <c r="I1700" t="s">
        <v>2056</v>
      </c>
      <c r="J1700" t="s">
        <v>2057</v>
      </c>
      <c r="K1700" t="s">
        <v>482</v>
      </c>
      <c r="M1700" t="str">
        <f t="shared" si="276"/>
        <v>INSERT INTO s_tab_cols_m (table_col_id,table_id,col_name,col_desc,data_type) VALUES (720005,72,'kyc_declaration_date','KYC_DECLARATION_DATE','D');</v>
      </c>
    </row>
    <row r="1701" spans="4:13" x14ac:dyDescent="0.25">
      <c r="D1701" t="str">
        <f t="shared" si="273"/>
        <v>public static final int C_CUSTOMER_KYC__COL__KYC_DECLARATION_PLACE=    720006;</v>
      </c>
      <c r="E1701" t="str">
        <f t="shared" si="274"/>
        <v>KYC_DECLARATION_PLACE</v>
      </c>
      <c r="F1701">
        <v>6</v>
      </c>
      <c r="G1701" t="str">
        <f t="shared" si="275"/>
        <v>720006</v>
      </c>
      <c r="H1701">
        <v>72</v>
      </c>
      <c r="I1701" t="s">
        <v>2058</v>
      </c>
      <c r="J1701" t="s">
        <v>2059</v>
      </c>
      <c r="K1701" t="s">
        <v>478</v>
      </c>
      <c r="M1701" t="str">
        <f t="shared" si="276"/>
        <v>INSERT INTO s_tab_cols_m (table_col_id,table_id,col_name,col_desc,data_type) VALUES (720006,72,'kyc_declaration_place','KYC_DECLARATION_PLACE','C');</v>
      </c>
    </row>
    <row r="1702" spans="4:13" x14ac:dyDescent="0.25">
      <c r="D1702" t="str">
        <f t="shared" si="273"/>
        <v>public static final int C_CUSTOMER_KYC__COL__KYC_RENEWAL_DATE=    720007;</v>
      </c>
      <c r="E1702" t="str">
        <f t="shared" si="274"/>
        <v>KYC_RENEWAL_DATE</v>
      </c>
      <c r="F1702">
        <v>7</v>
      </c>
      <c r="G1702" t="str">
        <f t="shared" si="275"/>
        <v>720007</v>
      </c>
      <c r="H1702">
        <v>72</v>
      </c>
      <c r="I1702" t="s">
        <v>2060</v>
      </c>
      <c r="J1702" t="s">
        <v>2061</v>
      </c>
      <c r="K1702" t="s">
        <v>482</v>
      </c>
      <c r="M1702" t="str">
        <f t="shared" si="276"/>
        <v>INSERT INTO s_tab_cols_m (table_col_id,table_id,col_name,col_desc,data_type) VALUES (720007,72,'kyc_renewal_date','KYC_RENEWAL_DATE','D');</v>
      </c>
    </row>
    <row r="1703" spans="4:13" x14ac:dyDescent="0.25">
      <c r="D1703" t="str">
        <f t="shared" si="273"/>
        <v>public static final int C_CUSTOMER_KYC__COL__KYC_RATING_AS_ON=    720008;</v>
      </c>
      <c r="E1703" t="str">
        <f t="shared" si="274"/>
        <v>KYC_RATING_AS_ON</v>
      </c>
      <c r="F1703">
        <v>8</v>
      </c>
      <c r="G1703" t="str">
        <f t="shared" si="275"/>
        <v>720008</v>
      </c>
      <c r="H1703">
        <v>72</v>
      </c>
      <c r="I1703" t="s">
        <v>2062</v>
      </c>
      <c r="J1703" t="s">
        <v>2063</v>
      </c>
      <c r="K1703" t="s">
        <v>482</v>
      </c>
      <c r="M1703" t="str">
        <f t="shared" si="276"/>
        <v>INSERT INTO s_tab_cols_m (table_col_id,table_id,col_name,col_desc,data_type) VALUES (720008,72,'kyc_rating_as_on','KYC_RATING_AS_ON','D');</v>
      </c>
    </row>
    <row r="1704" spans="4:13" x14ac:dyDescent="0.25">
      <c r="D1704" t="str">
        <f t="shared" si="273"/>
        <v>public static final int C_CUSTOMER_KYC__COL__KYC_VERIFICATION_DATE=    720009;</v>
      </c>
      <c r="E1704" t="str">
        <f t="shared" si="274"/>
        <v>KYC_VERIFICATION_DATE</v>
      </c>
      <c r="F1704">
        <v>9</v>
      </c>
      <c r="G1704" t="str">
        <f t="shared" si="275"/>
        <v>720009</v>
      </c>
      <c r="H1704">
        <v>72</v>
      </c>
      <c r="I1704" t="s">
        <v>2064</v>
      </c>
      <c r="J1704" t="s">
        <v>2065</v>
      </c>
      <c r="K1704" t="s">
        <v>482</v>
      </c>
      <c r="M1704" t="str">
        <f t="shared" si="276"/>
        <v>INSERT INTO s_tab_cols_m (table_col_id,table_id,col_name,col_desc,data_type) VALUES (720009,72,'kyc_verification_date','KYC_VERIFICATION_DATE','D');</v>
      </c>
    </row>
    <row r="1705" spans="4:13" x14ac:dyDescent="0.25">
      <c r="D1705" t="str">
        <f t="shared" si="273"/>
        <v>public static final int C_CUSTOMER_KYC__COL__KYC_VERIFIED_BY=    720010;</v>
      </c>
      <c r="E1705" t="str">
        <f t="shared" si="274"/>
        <v>KYC_VERIFIED_BY</v>
      </c>
      <c r="F1705">
        <v>10</v>
      </c>
      <c r="G1705" t="str">
        <f t="shared" si="275"/>
        <v>720010</v>
      </c>
      <c r="H1705">
        <v>72</v>
      </c>
      <c r="I1705" t="s">
        <v>2066</v>
      </c>
      <c r="J1705" t="s">
        <v>2067</v>
      </c>
      <c r="K1705" t="s">
        <v>477</v>
      </c>
      <c r="M1705" t="str">
        <f t="shared" si="276"/>
        <v>INSERT INTO s_tab_cols_m (table_col_id,table_id,col_name,col_desc,data_type) VALUES (720010,72,'kyc_verified_by','KYC_VERIFIED_BY','N');</v>
      </c>
    </row>
    <row r="1706" spans="4:13" x14ac:dyDescent="0.25">
      <c r="D1706" t="str">
        <f t="shared" si="273"/>
        <v>public static final int C_CUSTOMER_KYC__COL__KYC_VERIFICATION_CBR_ID=    720011;</v>
      </c>
      <c r="E1706" t="str">
        <f t="shared" si="274"/>
        <v>KYC_VERIFICATION_CBR_ID</v>
      </c>
      <c r="F1706">
        <v>11</v>
      </c>
      <c r="G1706" t="str">
        <f t="shared" si="275"/>
        <v>720011</v>
      </c>
      <c r="H1706">
        <v>72</v>
      </c>
      <c r="I1706" t="s">
        <v>2068</v>
      </c>
      <c r="J1706" t="s">
        <v>2069</v>
      </c>
      <c r="K1706" t="s">
        <v>477</v>
      </c>
      <c r="M1706" t="str">
        <f t="shared" si="276"/>
        <v>INSERT INTO s_tab_cols_m (table_col_id,table_id,col_name,col_desc,data_type) VALUES (720011,72,'kyc_verification_cbr_id','KYC_VERIFICATION_CBR_ID','N');</v>
      </c>
    </row>
    <row r="1707" spans="4:13" x14ac:dyDescent="0.25">
      <c r="D1707" t="str">
        <f t="shared" si="273"/>
        <v>public static final int C_CUSTOMER_KYC__COL__KYC_STATUS=    720012;</v>
      </c>
      <c r="E1707" t="str">
        <f t="shared" si="274"/>
        <v>KYC_STATUS</v>
      </c>
      <c r="F1707">
        <v>12</v>
      </c>
      <c r="G1707" t="str">
        <f t="shared" si="275"/>
        <v>720012</v>
      </c>
      <c r="H1707">
        <v>72</v>
      </c>
      <c r="I1707" t="s">
        <v>2070</v>
      </c>
      <c r="J1707" t="s">
        <v>2071</v>
      </c>
      <c r="K1707" t="s">
        <v>478</v>
      </c>
      <c r="M1707" t="str">
        <f t="shared" si="276"/>
        <v>INSERT INTO s_tab_cols_m (table_col_id,table_id,col_name,col_desc,data_type) VALUES (720012,72,'kyc_status','KYC_STATUS','C');</v>
      </c>
    </row>
    <row r="1708" spans="4:13" x14ac:dyDescent="0.25">
      <c r="D1708" t="str">
        <f t="shared" si="273"/>
        <v>public static final int C_CUSTOMER_KYC__COL__CR_BY=    720013;</v>
      </c>
      <c r="E1708" t="str">
        <f t="shared" si="274"/>
        <v>CR_BY</v>
      </c>
      <c r="F1708">
        <v>13</v>
      </c>
      <c r="G1708" t="str">
        <f t="shared" si="275"/>
        <v>720013</v>
      </c>
      <c r="H1708">
        <v>72</v>
      </c>
      <c r="I1708" t="s">
        <v>547</v>
      </c>
      <c r="J1708" t="s">
        <v>548</v>
      </c>
      <c r="K1708" t="s">
        <v>477</v>
      </c>
      <c r="M1708" t="str">
        <f t="shared" si="276"/>
        <v>INSERT INTO s_tab_cols_m (table_col_id,table_id,col_name,col_desc,data_type) VALUES (720013,72,'cr_by','CR_BY','N');</v>
      </c>
    </row>
    <row r="1709" spans="4:13" x14ac:dyDescent="0.25">
      <c r="D1709" t="str">
        <f t="shared" si="273"/>
        <v>public static final int C_CUSTOMER_KYC__COL__CR_DT=    720014;</v>
      </c>
      <c r="E1709" t="str">
        <f t="shared" si="274"/>
        <v>CR_DT</v>
      </c>
      <c r="F1709">
        <v>14</v>
      </c>
      <c r="G1709" t="str">
        <f t="shared" si="275"/>
        <v>720014</v>
      </c>
      <c r="H1709">
        <v>72</v>
      </c>
      <c r="I1709" t="s">
        <v>549</v>
      </c>
      <c r="J1709" t="s">
        <v>550</v>
      </c>
      <c r="K1709" t="s">
        <v>489</v>
      </c>
      <c r="M1709" t="str">
        <f t="shared" si="276"/>
        <v>INSERT INTO s_tab_cols_m (table_col_id,table_id,col_name,col_desc,data_type) VALUES (720014,72,'cr_dt','CR_DT','T');</v>
      </c>
    </row>
    <row r="1710" spans="4:13" x14ac:dyDescent="0.25">
      <c r="D1710" t="str">
        <f t="shared" si="273"/>
        <v>public static final int C_CUSTOMER_KYC__COL__UPD_BY=    720015;</v>
      </c>
      <c r="E1710" t="str">
        <f t="shared" si="274"/>
        <v>UPD_BY</v>
      </c>
      <c r="F1710">
        <v>15</v>
      </c>
      <c r="G1710" t="str">
        <f t="shared" si="275"/>
        <v>720015</v>
      </c>
      <c r="H1710">
        <v>72</v>
      </c>
      <c r="I1710" t="s">
        <v>551</v>
      </c>
      <c r="J1710" t="s">
        <v>552</v>
      </c>
      <c r="K1710" t="s">
        <v>477</v>
      </c>
      <c r="M1710" t="str">
        <f t="shared" si="276"/>
        <v>INSERT INTO s_tab_cols_m (table_col_id,table_id,col_name,col_desc,data_type) VALUES (720015,72,'upd_by','UPD_BY','N');</v>
      </c>
    </row>
    <row r="1711" spans="4:13" x14ac:dyDescent="0.25">
      <c r="D1711" t="str">
        <f t="shared" si="273"/>
        <v>public static final int C_CUSTOMER_KYC__COL__UPD_DT=    720016;</v>
      </c>
      <c r="E1711" t="str">
        <f t="shared" si="274"/>
        <v>UPD_DT</v>
      </c>
      <c r="F1711">
        <v>16</v>
      </c>
      <c r="G1711" t="str">
        <f t="shared" si="275"/>
        <v>720016</v>
      </c>
      <c r="H1711">
        <v>72</v>
      </c>
      <c r="I1711" t="s">
        <v>553</v>
      </c>
      <c r="J1711" t="s">
        <v>554</v>
      </c>
      <c r="K1711" t="s">
        <v>489</v>
      </c>
      <c r="M1711" t="str">
        <f t="shared" si="276"/>
        <v>INSERT INTO s_tab_cols_m (table_col_id,table_id,col_name,col_desc,data_type) VALUES (720016,72,'upd_dt','UPD_DT','T');</v>
      </c>
    </row>
    <row r="1712" spans="4:13" x14ac:dyDescent="0.25">
      <c r="D1712" t="str">
        <f t="shared" si="273"/>
        <v>public static final int C_CUSTOMER_KYC__COL__AUTH_BY=    720017;</v>
      </c>
      <c r="E1712" t="str">
        <f t="shared" si="274"/>
        <v>AUTH_BY</v>
      </c>
      <c r="F1712">
        <v>17</v>
      </c>
      <c r="G1712" t="str">
        <f t="shared" si="275"/>
        <v>720017</v>
      </c>
      <c r="H1712">
        <v>72</v>
      </c>
      <c r="I1712" t="s">
        <v>555</v>
      </c>
      <c r="J1712" t="s">
        <v>556</v>
      </c>
      <c r="K1712" t="s">
        <v>477</v>
      </c>
      <c r="M1712" t="str">
        <f t="shared" si="276"/>
        <v>INSERT INTO s_tab_cols_m (table_col_id,table_id,col_name,col_desc,data_type) VALUES (720017,72,'auth_by','AUTH_BY','N');</v>
      </c>
    </row>
    <row r="1713" spans="3:13" x14ac:dyDescent="0.25">
      <c r="D1713" t="str">
        <f t="shared" si="273"/>
        <v>public static final int C_CUSTOMER_KYC__COL__AUTH_DT=    720018;</v>
      </c>
      <c r="E1713" t="str">
        <f t="shared" si="274"/>
        <v>AUTH_DT</v>
      </c>
      <c r="F1713">
        <v>18</v>
      </c>
      <c r="G1713" t="str">
        <f t="shared" si="275"/>
        <v>720018</v>
      </c>
      <c r="H1713">
        <v>72</v>
      </c>
      <c r="I1713" t="s">
        <v>557</v>
      </c>
      <c r="J1713" t="s">
        <v>558</v>
      </c>
      <c r="K1713" t="s">
        <v>489</v>
      </c>
      <c r="M1713" t="str">
        <f t="shared" si="276"/>
        <v>INSERT INTO s_tab_cols_m (table_col_id,table_id,col_name,col_desc,data_type) VALUES (720018,72,'auth_dt','AUTH_DT','T');</v>
      </c>
    </row>
    <row r="1714" spans="3:13" x14ac:dyDescent="0.25">
      <c r="D1714" t="str">
        <f t="shared" si="273"/>
        <v>public static final int C_CUSTOMER_KYC__COL__CN_ID=    720019;</v>
      </c>
      <c r="E1714" t="str">
        <f t="shared" si="274"/>
        <v>CN_ID</v>
      </c>
      <c r="F1714">
        <v>19</v>
      </c>
      <c r="G1714" t="str">
        <f t="shared" si="275"/>
        <v>720019</v>
      </c>
      <c r="H1714">
        <v>72</v>
      </c>
      <c r="I1714" t="s">
        <v>559</v>
      </c>
      <c r="J1714" t="s">
        <v>560</v>
      </c>
      <c r="K1714" t="s">
        <v>477</v>
      </c>
      <c r="M1714" t="str">
        <f t="shared" si="276"/>
        <v>INSERT INTO s_tab_cols_m (table_col_id,table_id,col_name,col_desc,data_type) VALUES (720019,72,'cn_id','CN_ID','N');</v>
      </c>
    </row>
    <row r="1715" spans="3:13" x14ac:dyDescent="0.25">
      <c r="D1715" t="str">
        <f t="shared" si="273"/>
        <v>public static final int C_CUSTOMER_KYC__COL__IT_DECLARATION_TYPE_ID=    720020;</v>
      </c>
      <c r="E1715" t="str">
        <f t="shared" si="274"/>
        <v>IT_DECLARATION_TYPE_ID</v>
      </c>
      <c r="F1715">
        <v>20</v>
      </c>
      <c r="G1715" t="str">
        <f t="shared" si="275"/>
        <v>720020</v>
      </c>
      <c r="H1715">
        <v>72</v>
      </c>
      <c r="I1715" t="s">
        <v>2072</v>
      </c>
      <c r="J1715" t="s">
        <v>2073</v>
      </c>
      <c r="K1715" t="s">
        <v>477</v>
      </c>
      <c r="M1715" t="str">
        <f t="shared" si="276"/>
        <v>INSERT INTO s_tab_cols_m (table_col_id,table_id,col_name,col_desc,data_type) VALUES (720020,72,'it_declaration_type_id','IT_DECLARATION_TYPE_ID','N');</v>
      </c>
    </row>
    <row r="1716" spans="3:13" x14ac:dyDescent="0.25">
      <c r="D1716" t="str">
        <f t="shared" si="273"/>
        <v>public static final int C_CUSTOMER_KYC__COL__KYC_REJECTION=    720021;</v>
      </c>
      <c r="E1716" t="str">
        <f t="shared" si="274"/>
        <v>KYC_REJECTION</v>
      </c>
      <c r="F1716">
        <v>21</v>
      </c>
      <c r="G1716" t="str">
        <f t="shared" si="275"/>
        <v>720021</v>
      </c>
      <c r="H1716">
        <v>72</v>
      </c>
      <c r="I1716" t="s">
        <v>2074</v>
      </c>
      <c r="J1716" t="s">
        <v>2075</v>
      </c>
      <c r="K1716" t="s">
        <v>478</v>
      </c>
      <c r="M1716" t="str">
        <f t="shared" si="276"/>
        <v>INSERT INTO s_tab_cols_m (table_col_id,table_id,col_name,col_desc,data_type) VALUES (720021,72,'kyc_rejection','KYC_REJECTION','C');</v>
      </c>
    </row>
    <row r="1718" spans="3:13" x14ac:dyDescent="0.25">
      <c r="E1718" t="str">
        <f t="shared" ref="E1718:E1750" si="277">UPPER(I1718)</f>
        <v/>
      </c>
    </row>
    <row r="1719" spans="3:13" x14ac:dyDescent="0.25">
      <c r="E1719" t="str">
        <f t="shared" si="277"/>
        <v/>
      </c>
    </row>
    <row r="1720" spans="3:13" x14ac:dyDescent="0.25">
      <c r="C1720" s="18" t="s">
        <v>335</v>
      </c>
      <c r="D1720" t="str">
        <f t="shared" ref="D1720:D1750" si="278">CONCATENATE("public static final int C_CUSTOMER_STATE__COL__",E1720,"=    ",G1720,";")</f>
        <v>public static final int C_CUSTOMER_STATE__COL__CUST_ID=    730001;</v>
      </c>
      <c r="E1720" t="str">
        <f t="shared" si="277"/>
        <v>CUST_ID</v>
      </c>
      <c r="F1720">
        <v>1</v>
      </c>
      <c r="G1720" t="str">
        <f t="shared" ref="G1720:G1750" si="279">CONCATENATE(H1720,REPT("0",4-LEN(F1720)),F1720)</f>
        <v>730001</v>
      </c>
      <c r="H1720">
        <v>73</v>
      </c>
      <c r="I1720" t="s">
        <v>595</v>
      </c>
      <c r="J1720" t="s">
        <v>596</v>
      </c>
      <c r="K1720" t="s">
        <v>477</v>
      </c>
      <c r="M1720" t="str">
        <f t="shared" ref="M1720:M1750" si="280">CONCATENATE("INSERT INTO s_tab_cols_m (table_col_id,table_id,col_name,col_desc,data_type) VALUES (",G1720&amp;","&amp;H1720&amp;",'"&amp;I1720&amp;"','"&amp;J1720&amp;"','"&amp;K1720&amp;"');")</f>
        <v>INSERT INTO s_tab_cols_m (table_col_id,table_id,col_name,col_desc,data_type) VALUES (730001,73,'cust_id','CUST_ID','N');</v>
      </c>
    </row>
    <row r="1721" spans="3:13" x14ac:dyDescent="0.25">
      <c r="D1721" t="str">
        <f t="shared" si="278"/>
        <v>public static final int C_CUSTOMER_STATE__COL__RESIDENTIAL_STATUS_ID=    730002;</v>
      </c>
      <c r="E1721" t="str">
        <f t="shared" si="277"/>
        <v>RESIDENTIAL_STATUS_ID</v>
      </c>
      <c r="F1721">
        <v>2</v>
      </c>
      <c r="G1721" t="str">
        <f t="shared" si="279"/>
        <v>730002</v>
      </c>
      <c r="H1721">
        <v>73</v>
      </c>
      <c r="I1721" t="s">
        <v>2076</v>
      </c>
      <c r="J1721" t="s">
        <v>2077</v>
      </c>
      <c r="K1721" t="s">
        <v>477</v>
      </c>
      <c r="M1721" t="str">
        <f t="shared" si="280"/>
        <v>INSERT INTO s_tab_cols_m (table_col_id,table_id,col_name,col_desc,data_type) VALUES (730002,73,'residential_status_id','RESIDENTIAL_STATUS_ID','N');</v>
      </c>
    </row>
    <row r="1722" spans="3:13" x14ac:dyDescent="0.25">
      <c r="D1722" t="str">
        <f t="shared" si="278"/>
        <v>public static final int C_CUSTOMER_STATE__COL__OCCUPATION_TYPE_ID=    730003;</v>
      </c>
      <c r="E1722" t="str">
        <f t="shared" si="277"/>
        <v>OCCUPATION_TYPE_ID</v>
      </c>
      <c r="F1722">
        <v>3</v>
      </c>
      <c r="G1722" t="str">
        <f t="shared" si="279"/>
        <v>730003</v>
      </c>
      <c r="H1722">
        <v>73</v>
      </c>
      <c r="I1722" t="s">
        <v>2078</v>
      </c>
      <c r="J1722" t="s">
        <v>2079</v>
      </c>
      <c r="K1722" t="s">
        <v>477</v>
      </c>
      <c r="M1722" t="str">
        <f t="shared" si="280"/>
        <v>INSERT INTO s_tab_cols_m (table_col_id,table_id,col_name,col_desc,data_type) VALUES (730003,73,'occupation_type_id','OCCUPATION_TYPE_ID','N');</v>
      </c>
    </row>
    <row r="1723" spans="3:13" x14ac:dyDescent="0.25">
      <c r="D1723" t="str">
        <f t="shared" si="278"/>
        <v>public static final int C_CUSTOMER_STATE__COL__TAX_RESIDENT_ID=    730004;</v>
      </c>
      <c r="E1723" t="str">
        <f t="shared" si="277"/>
        <v>TAX_RESIDENT_ID</v>
      </c>
      <c r="F1723">
        <v>4</v>
      </c>
      <c r="G1723" t="str">
        <f t="shared" si="279"/>
        <v>730004</v>
      </c>
      <c r="H1723">
        <v>73</v>
      </c>
      <c r="I1723" t="s">
        <v>2080</v>
      </c>
      <c r="J1723" t="s">
        <v>2081</v>
      </c>
      <c r="K1723" t="s">
        <v>477</v>
      </c>
      <c r="M1723" t="str">
        <f t="shared" si="280"/>
        <v>INSERT INTO s_tab_cols_m (table_col_id,table_id,col_name,col_desc,data_type) VALUES (730004,73,'tax_resident_id','TAX_RESIDENT_ID','N');</v>
      </c>
    </row>
    <row r="1724" spans="3:13" x14ac:dyDescent="0.25">
      <c r="D1724" t="str">
        <f t="shared" si="278"/>
        <v>public static final int C_CUSTOMER_STATE__COL__TIN_COUNTRY_ID=    730005;</v>
      </c>
      <c r="E1724" t="str">
        <f t="shared" si="277"/>
        <v>TIN_COUNTRY_ID</v>
      </c>
      <c r="F1724">
        <v>5</v>
      </c>
      <c r="G1724" t="str">
        <f t="shared" si="279"/>
        <v>730005</v>
      </c>
      <c r="H1724">
        <v>73</v>
      </c>
      <c r="I1724" t="s">
        <v>2082</v>
      </c>
      <c r="J1724" t="s">
        <v>2083</v>
      </c>
      <c r="K1724" t="s">
        <v>477</v>
      </c>
      <c r="M1724" t="str">
        <f t="shared" si="280"/>
        <v>INSERT INTO s_tab_cols_m (table_col_id,table_id,col_name,col_desc,data_type) VALUES (730005,73,'tin_country_id','TIN_COUNTRY_ID','N');</v>
      </c>
    </row>
    <row r="1725" spans="3:13" x14ac:dyDescent="0.25">
      <c r="D1725" t="str">
        <f t="shared" si="278"/>
        <v>public static final int C_CUSTOMER_STATE__COL__IT_PAN=    730006;</v>
      </c>
      <c r="E1725" t="str">
        <f t="shared" si="277"/>
        <v>IT_PAN</v>
      </c>
      <c r="F1725">
        <v>6</v>
      </c>
      <c r="G1725" t="str">
        <f t="shared" si="279"/>
        <v>730006</v>
      </c>
      <c r="H1725">
        <v>73</v>
      </c>
      <c r="I1725" t="s">
        <v>1980</v>
      </c>
      <c r="J1725" t="s">
        <v>1981</v>
      </c>
      <c r="K1725" t="s">
        <v>478</v>
      </c>
      <c r="M1725" t="str">
        <f t="shared" si="280"/>
        <v>INSERT INTO s_tab_cols_m (table_col_id,table_id,col_name,col_desc,data_type) VALUES (730006,73,'it_pan','IT_PAN','C');</v>
      </c>
    </row>
    <row r="1726" spans="3:13" x14ac:dyDescent="0.25">
      <c r="D1726" t="str">
        <f t="shared" si="278"/>
        <v>public static final int C_CUSTOMER_STATE__COL__GSTIN=    730007;</v>
      </c>
      <c r="E1726" t="str">
        <f t="shared" si="277"/>
        <v>GSTIN</v>
      </c>
      <c r="F1726">
        <v>7</v>
      </c>
      <c r="G1726" t="str">
        <f t="shared" si="279"/>
        <v>730007</v>
      </c>
      <c r="H1726">
        <v>73</v>
      </c>
      <c r="I1726" t="s">
        <v>518</v>
      </c>
      <c r="J1726" t="s">
        <v>519</v>
      </c>
      <c r="K1726" t="s">
        <v>478</v>
      </c>
      <c r="M1726" t="str">
        <f t="shared" si="280"/>
        <v>INSERT INTO s_tab_cols_m (table_col_id,table_id,col_name,col_desc,data_type) VALUES (730007,73,'gstin','GSTIN','C');</v>
      </c>
    </row>
    <row r="1727" spans="3:13" x14ac:dyDescent="0.25">
      <c r="D1727" t="str">
        <f t="shared" si="278"/>
        <v>public static final int C_CUSTOMER_STATE__COL__NET_WORTH=    730008;</v>
      </c>
      <c r="E1727" t="str">
        <f t="shared" si="277"/>
        <v>NET_WORTH</v>
      </c>
      <c r="F1727">
        <v>8</v>
      </c>
      <c r="G1727" t="str">
        <f t="shared" si="279"/>
        <v>730008</v>
      </c>
      <c r="H1727">
        <v>73</v>
      </c>
      <c r="I1727" t="s">
        <v>2084</v>
      </c>
      <c r="J1727" t="s">
        <v>2085</v>
      </c>
      <c r="K1727" t="s">
        <v>477</v>
      </c>
      <c r="M1727" t="str">
        <f t="shared" si="280"/>
        <v>INSERT INTO s_tab_cols_m (table_col_id,table_id,col_name,col_desc,data_type) VALUES (730008,73,'net_worth','NET_WORTH','N');</v>
      </c>
    </row>
    <row r="1728" spans="3:13" x14ac:dyDescent="0.25">
      <c r="D1728" t="str">
        <f t="shared" si="278"/>
        <v>public static final int C_CUSTOMER_STATE__COL__NET_WORTH_AS_ON=    730009;</v>
      </c>
      <c r="E1728" t="str">
        <f t="shared" si="277"/>
        <v>NET_WORTH_AS_ON</v>
      </c>
      <c r="F1728">
        <v>9</v>
      </c>
      <c r="G1728" t="str">
        <f t="shared" si="279"/>
        <v>730009</v>
      </c>
      <c r="H1728">
        <v>73</v>
      </c>
      <c r="I1728" t="s">
        <v>2086</v>
      </c>
      <c r="J1728" t="s">
        <v>2087</v>
      </c>
      <c r="K1728" t="s">
        <v>482</v>
      </c>
      <c r="M1728" t="str">
        <f t="shared" si="280"/>
        <v>INSERT INTO s_tab_cols_m (table_col_id,table_id,col_name,col_desc,data_type) VALUES (730009,73,'net_worth_as_on','NET_WORTH_AS_ON','D');</v>
      </c>
    </row>
    <row r="1729" spans="4:13" x14ac:dyDescent="0.25">
      <c r="D1729" t="str">
        <f t="shared" si="278"/>
        <v>public static final int C_CUSTOMER_STATE__COL__MONTHLY_INCOME_ID=    730010;</v>
      </c>
      <c r="E1729" t="str">
        <f t="shared" si="277"/>
        <v>MONTHLY_INCOME_ID</v>
      </c>
      <c r="F1729">
        <v>10</v>
      </c>
      <c r="G1729" t="str">
        <f t="shared" si="279"/>
        <v>730010</v>
      </c>
      <c r="H1729">
        <v>73</v>
      </c>
      <c r="I1729" t="s">
        <v>2088</v>
      </c>
      <c r="J1729" t="s">
        <v>2089</v>
      </c>
      <c r="K1729" t="s">
        <v>477</v>
      </c>
      <c r="M1729" t="str">
        <f t="shared" si="280"/>
        <v>INSERT INTO s_tab_cols_m (table_col_id,table_id,col_name,col_desc,data_type) VALUES (730010,73,'monthly_income_id','MONTHLY_INCOME_ID','N');</v>
      </c>
    </row>
    <row r="1730" spans="4:13" x14ac:dyDescent="0.25">
      <c r="D1730" t="str">
        <f t="shared" si="278"/>
        <v>public static final int C_CUSTOMER_STATE__COL__EDU_QAULIFICATION_ID=    730011;</v>
      </c>
      <c r="E1730" t="str">
        <f t="shared" si="277"/>
        <v>EDU_QAULIFICATION_ID</v>
      </c>
      <c r="F1730">
        <v>11</v>
      </c>
      <c r="G1730" t="str">
        <f t="shared" si="279"/>
        <v>730011</v>
      </c>
      <c r="H1730">
        <v>73</v>
      </c>
      <c r="I1730" t="s">
        <v>2090</v>
      </c>
      <c r="J1730" t="s">
        <v>2091</v>
      </c>
      <c r="K1730" t="s">
        <v>477</v>
      </c>
      <c r="M1730" t="str">
        <f t="shared" si="280"/>
        <v>INSERT INTO s_tab_cols_m (table_col_id,table_id,col_name,col_desc,data_type) VALUES (730011,73,'edu_qaulification_id','EDU_QAULIFICATION_ID','N');</v>
      </c>
    </row>
    <row r="1731" spans="4:13" x14ac:dyDescent="0.25">
      <c r="D1731" t="str">
        <f t="shared" si="278"/>
        <v>public static final int C_CUSTOMER_STATE__COL__AML_KYC_RATING_ID=    730012;</v>
      </c>
      <c r="E1731" t="str">
        <f t="shared" si="277"/>
        <v>AML_KYC_RATING_ID</v>
      </c>
      <c r="F1731">
        <v>12</v>
      </c>
      <c r="G1731" t="str">
        <f t="shared" si="279"/>
        <v>730012</v>
      </c>
      <c r="H1731">
        <v>73</v>
      </c>
      <c r="I1731" t="s">
        <v>2092</v>
      </c>
      <c r="J1731" t="s">
        <v>2093</v>
      </c>
      <c r="K1731" t="s">
        <v>477</v>
      </c>
      <c r="M1731" t="str">
        <f t="shared" si="280"/>
        <v>INSERT INTO s_tab_cols_m (table_col_id,table_id,col_name,col_desc,data_type) VALUES (730012,73,'aml_kyc_rating_id','AML_KYC_RATING_ID','N');</v>
      </c>
    </row>
    <row r="1732" spans="4:13" x14ac:dyDescent="0.25">
      <c r="D1732" t="str">
        <f t="shared" si="278"/>
        <v>public static final int C_CUSTOMER_STATE__COL__AML_KYC_RATING_AS_ON=    730013;</v>
      </c>
      <c r="E1732" t="str">
        <f t="shared" si="277"/>
        <v>AML_KYC_RATING_AS_ON</v>
      </c>
      <c r="F1732">
        <v>13</v>
      </c>
      <c r="G1732" t="str">
        <f t="shared" si="279"/>
        <v>730013</v>
      </c>
      <c r="H1732">
        <v>73</v>
      </c>
      <c r="I1732" t="s">
        <v>2094</v>
      </c>
      <c r="J1732" t="s">
        <v>2095</v>
      </c>
      <c r="K1732" t="s">
        <v>482</v>
      </c>
      <c r="M1732" t="str">
        <f t="shared" si="280"/>
        <v>INSERT INTO s_tab_cols_m (table_col_id,table_id,col_name,col_desc,data_type) VALUES (730013,73,'aml_kyc_rating_as_on','AML_KYC_RATING_AS_ON','D');</v>
      </c>
    </row>
    <row r="1733" spans="4:13" x14ac:dyDescent="0.25">
      <c r="D1733" t="str">
        <f t="shared" si="278"/>
        <v>public static final int C_CUSTOMER_STATE__COL__AML_RISK_RATING_ID=    730014;</v>
      </c>
      <c r="E1733" t="str">
        <f t="shared" si="277"/>
        <v>AML_RISK_RATING_ID</v>
      </c>
      <c r="F1733">
        <v>14</v>
      </c>
      <c r="G1733" t="str">
        <f t="shared" si="279"/>
        <v>730014</v>
      </c>
      <c r="H1733">
        <v>73</v>
      </c>
      <c r="I1733" t="s">
        <v>2096</v>
      </c>
      <c r="J1733" t="s">
        <v>2097</v>
      </c>
      <c r="K1733" t="s">
        <v>477</v>
      </c>
      <c r="M1733" t="str">
        <f t="shared" si="280"/>
        <v>INSERT INTO s_tab_cols_m (table_col_id,table_id,col_name,col_desc,data_type) VALUES (730014,73,'aml_risk_rating_id','AML_RISK_RATING_ID','N');</v>
      </c>
    </row>
    <row r="1734" spans="4:13" x14ac:dyDescent="0.25">
      <c r="D1734" t="str">
        <f t="shared" si="278"/>
        <v>public static final int C_CUSTOMER_STATE__COL__AML_RISK_RATING_AS_ON=    730015;</v>
      </c>
      <c r="E1734" t="str">
        <f t="shared" si="277"/>
        <v>AML_RISK_RATING_AS_ON</v>
      </c>
      <c r="F1734">
        <v>15</v>
      </c>
      <c r="G1734" t="str">
        <f t="shared" si="279"/>
        <v>730015</v>
      </c>
      <c r="H1734">
        <v>73</v>
      </c>
      <c r="I1734" t="s">
        <v>2098</v>
      </c>
      <c r="J1734" t="s">
        <v>2099</v>
      </c>
      <c r="K1734" t="s">
        <v>482</v>
      </c>
      <c r="M1734" t="str">
        <f t="shared" si="280"/>
        <v>INSERT INTO s_tab_cols_m (table_col_id,table_id,col_name,col_desc,data_type) VALUES (730015,73,'aml_risk_rating_as_on','AML_RISK_RATING_AS_ON','D');</v>
      </c>
    </row>
    <row r="1735" spans="4:13" x14ac:dyDescent="0.25">
      <c r="D1735" t="str">
        <f t="shared" si="278"/>
        <v>public static final int C_CUSTOMER_STATE__COL__IS_PEP=    730016;</v>
      </c>
      <c r="E1735" t="str">
        <f t="shared" si="277"/>
        <v>IS_PEP</v>
      </c>
      <c r="F1735">
        <v>16</v>
      </c>
      <c r="G1735" t="str">
        <f t="shared" si="279"/>
        <v>730016</v>
      </c>
      <c r="H1735">
        <v>73</v>
      </c>
      <c r="I1735" t="s">
        <v>2100</v>
      </c>
      <c r="J1735" t="s">
        <v>2101</v>
      </c>
      <c r="K1735" t="s">
        <v>477</v>
      </c>
      <c r="M1735" t="str">
        <f t="shared" si="280"/>
        <v>INSERT INTO s_tab_cols_m (table_col_id,table_id,col_name,col_desc,data_type) VALUES (730016,73,'is_pep','IS_PEP','N');</v>
      </c>
    </row>
    <row r="1736" spans="4:13" x14ac:dyDescent="0.25">
      <c r="D1736" t="str">
        <f t="shared" si="278"/>
        <v>public static final int C_CUSTOMER_STATE__COL__IS_RELATION_TO_PEP=    730017;</v>
      </c>
      <c r="E1736" t="str">
        <f t="shared" si="277"/>
        <v>IS_RELATION_TO_PEP</v>
      </c>
      <c r="F1736">
        <v>17</v>
      </c>
      <c r="G1736" t="str">
        <f t="shared" si="279"/>
        <v>730017</v>
      </c>
      <c r="H1736">
        <v>73</v>
      </c>
      <c r="I1736" t="s">
        <v>2102</v>
      </c>
      <c r="J1736" t="s">
        <v>2103</v>
      </c>
      <c r="K1736" t="s">
        <v>477</v>
      </c>
      <c r="M1736" t="str">
        <f t="shared" si="280"/>
        <v>INSERT INTO s_tab_cols_m (table_col_id,table_id,col_name,col_desc,data_type) VALUES (730017,73,'is_relation_to_pep','IS_RELATION_TO_PEP','N');</v>
      </c>
    </row>
    <row r="1737" spans="4:13" x14ac:dyDescent="0.25">
      <c r="D1737" t="str">
        <f t="shared" si="278"/>
        <v>public static final int C_CUSTOMER_STATE__COL__IS_DIRECTOR=    730018;</v>
      </c>
      <c r="E1737" t="str">
        <f t="shared" si="277"/>
        <v>IS_DIRECTOR</v>
      </c>
      <c r="F1737">
        <v>18</v>
      </c>
      <c r="G1737" t="str">
        <f t="shared" si="279"/>
        <v>730018</v>
      </c>
      <c r="H1737">
        <v>73</v>
      </c>
      <c r="I1737" t="s">
        <v>1219</v>
      </c>
      <c r="J1737" t="s">
        <v>1220</v>
      </c>
      <c r="K1737" t="s">
        <v>477</v>
      </c>
      <c r="M1737" t="str">
        <f t="shared" si="280"/>
        <v>INSERT INTO s_tab_cols_m (table_col_id,table_id,col_name,col_desc,data_type) VALUES (730018,73,'is_director','IS_DIRECTOR','N');</v>
      </c>
    </row>
    <row r="1738" spans="4:13" x14ac:dyDescent="0.25">
      <c r="D1738" t="str">
        <f t="shared" si="278"/>
        <v>public static final int C_CUSTOMER_STATE__COL__IS_RELATION_TO_DIRECTOR=    730019;</v>
      </c>
      <c r="E1738" t="str">
        <f t="shared" si="277"/>
        <v>IS_RELATION_TO_DIRECTOR</v>
      </c>
      <c r="F1738">
        <v>19</v>
      </c>
      <c r="G1738" t="str">
        <f t="shared" si="279"/>
        <v>730019</v>
      </c>
      <c r="H1738">
        <v>73</v>
      </c>
      <c r="I1738" t="s">
        <v>1217</v>
      </c>
      <c r="J1738" t="s">
        <v>1218</v>
      </c>
      <c r="K1738" t="s">
        <v>477</v>
      </c>
      <c r="M1738" t="str">
        <f t="shared" si="280"/>
        <v>INSERT INTO s_tab_cols_m (table_col_id,table_id,col_name,col_desc,data_type) VALUES (730019,73,'is_relation_to_director','IS_RELATION_TO_DIRECTOR','N');</v>
      </c>
    </row>
    <row r="1739" spans="4:13" x14ac:dyDescent="0.25">
      <c r="D1739" t="str">
        <f t="shared" si="278"/>
        <v>public static final int C_CUSTOMER_STATE__COL__DIRECTOR_CUST_ID=    730020;</v>
      </c>
      <c r="E1739" t="str">
        <f t="shared" si="277"/>
        <v>DIRECTOR_CUST_ID</v>
      </c>
      <c r="F1739">
        <v>20</v>
      </c>
      <c r="G1739" t="str">
        <f t="shared" si="279"/>
        <v>730020</v>
      </c>
      <c r="H1739">
        <v>73</v>
      </c>
      <c r="I1739" t="s">
        <v>1211</v>
      </c>
      <c r="J1739" t="s">
        <v>1212</v>
      </c>
      <c r="K1739" t="s">
        <v>477</v>
      </c>
      <c r="M1739" t="str">
        <f t="shared" si="280"/>
        <v>INSERT INTO s_tab_cols_m (table_col_id,table_id,col_name,col_desc,data_type) VALUES (730020,73,'director_cust_id','DIRECTOR_CUST_ID','N');</v>
      </c>
    </row>
    <row r="1740" spans="4:13" x14ac:dyDescent="0.25">
      <c r="D1740" t="str">
        <f t="shared" si="278"/>
        <v>public static final int C_CUSTOMER_STATE__COL__FREEZE_TYPE=    730021;</v>
      </c>
      <c r="E1740" t="str">
        <f t="shared" si="277"/>
        <v>FREEZE_TYPE</v>
      </c>
      <c r="F1740">
        <v>21</v>
      </c>
      <c r="G1740" t="str">
        <f t="shared" si="279"/>
        <v>730021</v>
      </c>
      <c r="H1740">
        <v>73</v>
      </c>
      <c r="I1740" t="s">
        <v>1061</v>
      </c>
      <c r="J1740" t="s">
        <v>1062</v>
      </c>
      <c r="K1740" t="s">
        <v>478</v>
      </c>
      <c r="M1740" t="str">
        <f t="shared" si="280"/>
        <v>INSERT INTO s_tab_cols_m (table_col_id,table_id,col_name,col_desc,data_type) VALUES (730021,73,'freeze_type','FREEZE_TYPE','C');</v>
      </c>
    </row>
    <row r="1741" spans="4:13" x14ac:dyDescent="0.25">
      <c r="D1741" t="str">
        <f t="shared" si="278"/>
        <v>public static final int C_CUSTOMER_STATE__COL__FREEZE_REASON_ID=    730022;</v>
      </c>
      <c r="E1741" t="str">
        <f t="shared" si="277"/>
        <v>FREEZE_REASON_ID</v>
      </c>
      <c r="F1741">
        <v>22</v>
      </c>
      <c r="G1741" t="str">
        <f t="shared" si="279"/>
        <v>730022</v>
      </c>
      <c r="H1741">
        <v>73</v>
      </c>
      <c r="I1741" t="s">
        <v>1063</v>
      </c>
      <c r="J1741" t="s">
        <v>1064</v>
      </c>
      <c r="K1741" t="s">
        <v>477</v>
      </c>
      <c r="M1741" t="str">
        <f t="shared" si="280"/>
        <v>INSERT INTO s_tab_cols_m (table_col_id,table_id,col_name,col_desc,data_type) VALUES (730022,73,'freeze_reason_id','FREEZE_REASON_ID','N');</v>
      </c>
    </row>
    <row r="1742" spans="4:13" x14ac:dyDescent="0.25">
      <c r="D1742" t="str">
        <f t="shared" si="278"/>
        <v>public static final int C_CUSTOMER_STATE__COL__CR_BY=    730023;</v>
      </c>
      <c r="E1742" t="str">
        <f t="shared" si="277"/>
        <v>CR_BY</v>
      </c>
      <c r="F1742">
        <v>23</v>
      </c>
      <c r="G1742" t="str">
        <f t="shared" si="279"/>
        <v>730023</v>
      </c>
      <c r="H1742">
        <v>73</v>
      </c>
      <c r="I1742" t="s">
        <v>547</v>
      </c>
      <c r="J1742" t="s">
        <v>548</v>
      </c>
      <c r="K1742" t="s">
        <v>477</v>
      </c>
      <c r="M1742" t="str">
        <f t="shared" si="280"/>
        <v>INSERT INTO s_tab_cols_m (table_col_id,table_id,col_name,col_desc,data_type) VALUES (730023,73,'cr_by','CR_BY','N');</v>
      </c>
    </row>
    <row r="1743" spans="4:13" x14ac:dyDescent="0.25">
      <c r="D1743" t="str">
        <f t="shared" si="278"/>
        <v>public static final int C_CUSTOMER_STATE__COL__CR_DT=    730024;</v>
      </c>
      <c r="E1743" t="str">
        <f t="shared" si="277"/>
        <v>CR_DT</v>
      </c>
      <c r="F1743">
        <v>24</v>
      </c>
      <c r="G1743" t="str">
        <f t="shared" si="279"/>
        <v>730024</v>
      </c>
      <c r="H1743">
        <v>73</v>
      </c>
      <c r="I1743" t="s">
        <v>549</v>
      </c>
      <c r="J1743" t="s">
        <v>550</v>
      </c>
      <c r="K1743" t="s">
        <v>489</v>
      </c>
      <c r="M1743" t="str">
        <f t="shared" si="280"/>
        <v>INSERT INTO s_tab_cols_m (table_col_id,table_id,col_name,col_desc,data_type) VALUES (730024,73,'cr_dt','CR_DT','T');</v>
      </c>
    </row>
    <row r="1744" spans="4:13" x14ac:dyDescent="0.25">
      <c r="D1744" t="str">
        <f t="shared" si="278"/>
        <v>public static final int C_CUSTOMER_STATE__COL__UPD_BY=    730025;</v>
      </c>
      <c r="E1744" t="str">
        <f t="shared" si="277"/>
        <v>UPD_BY</v>
      </c>
      <c r="F1744">
        <v>25</v>
      </c>
      <c r="G1744" t="str">
        <f t="shared" si="279"/>
        <v>730025</v>
      </c>
      <c r="H1744">
        <v>73</v>
      </c>
      <c r="I1744" t="s">
        <v>551</v>
      </c>
      <c r="J1744" t="s">
        <v>552</v>
      </c>
      <c r="K1744" t="s">
        <v>477</v>
      </c>
      <c r="M1744" t="str">
        <f t="shared" si="280"/>
        <v>INSERT INTO s_tab_cols_m (table_col_id,table_id,col_name,col_desc,data_type) VALUES (730025,73,'upd_by','UPD_BY','N');</v>
      </c>
    </row>
    <row r="1745" spans="3:13" x14ac:dyDescent="0.25">
      <c r="D1745" t="str">
        <f t="shared" si="278"/>
        <v>public static final int C_CUSTOMER_STATE__COL__UPD_DT=    730026;</v>
      </c>
      <c r="E1745" t="str">
        <f t="shared" si="277"/>
        <v>UPD_DT</v>
      </c>
      <c r="F1745">
        <v>26</v>
      </c>
      <c r="G1745" t="str">
        <f t="shared" si="279"/>
        <v>730026</v>
      </c>
      <c r="H1745">
        <v>73</v>
      </c>
      <c r="I1745" t="s">
        <v>553</v>
      </c>
      <c r="J1745" t="s">
        <v>554</v>
      </c>
      <c r="K1745" t="s">
        <v>489</v>
      </c>
      <c r="M1745" t="str">
        <f t="shared" si="280"/>
        <v>INSERT INTO s_tab_cols_m (table_col_id,table_id,col_name,col_desc,data_type) VALUES (730026,73,'upd_dt','UPD_DT','T');</v>
      </c>
    </row>
    <row r="1746" spans="3:13" x14ac:dyDescent="0.25">
      <c r="D1746" t="str">
        <f t="shared" si="278"/>
        <v>public static final int C_CUSTOMER_STATE__COL__AUTH_BY=    730027;</v>
      </c>
      <c r="E1746" t="str">
        <f t="shared" si="277"/>
        <v>AUTH_BY</v>
      </c>
      <c r="F1746">
        <v>27</v>
      </c>
      <c r="G1746" t="str">
        <f t="shared" si="279"/>
        <v>730027</v>
      </c>
      <c r="H1746">
        <v>73</v>
      </c>
      <c r="I1746" t="s">
        <v>555</v>
      </c>
      <c r="J1746" t="s">
        <v>556</v>
      </c>
      <c r="K1746" t="s">
        <v>477</v>
      </c>
      <c r="M1746" t="str">
        <f t="shared" si="280"/>
        <v>INSERT INTO s_tab_cols_m (table_col_id,table_id,col_name,col_desc,data_type) VALUES (730027,73,'auth_by','AUTH_BY','N');</v>
      </c>
    </row>
    <row r="1747" spans="3:13" x14ac:dyDescent="0.25">
      <c r="D1747" t="str">
        <f t="shared" si="278"/>
        <v>public static final int C_CUSTOMER_STATE__COL__AUTH_DT=    730028;</v>
      </c>
      <c r="E1747" t="str">
        <f t="shared" si="277"/>
        <v>AUTH_DT</v>
      </c>
      <c r="F1747">
        <v>28</v>
      </c>
      <c r="G1747" t="str">
        <f t="shared" si="279"/>
        <v>730028</v>
      </c>
      <c r="H1747">
        <v>73</v>
      </c>
      <c r="I1747" t="s">
        <v>557</v>
      </c>
      <c r="J1747" t="s">
        <v>558</v>
      </c>
      <c r="K1747" t="s">
        <v>489</v>
      </c>
      <c r="M1747" t="str">
        <f t="shared" si="280"/>
        <v>INSERT INTO s_tab_cols_m (table_col_id,table_id,col_name,col_desc,data_type) VALUES (730028,73,'auth_dt','AUTH_DT','T');</v>
      </c>
    </row>
    <row r="1748" spans="3:13" x14ac:dyDescent="0.25">
      <c r="D1748" t="str">
        <f t="shared" si="278"/>
        <v>public static final int C_CUSTOMER_STATE__COL__CN_ID=    730029;</v>
      </c>
      <c r="E1748" t="str">
        <f t="shared" si="277"/>
        <v>CN_ID</v>
      </c>
      <c r="F1748">
        <v>29</v>
      </c>
      <c r="G1748" t="str">
        <f t="shared" si="279"/>
        <v>730029</v>
      </c>
      <c r="H1748">
        <v>73</v>
      </c>
      <c r="I1748" t="s">
        <v>559</v>
      </c>
      <c r="J1748" t="s">
        <v>560</v>
      </c>
      <c r="K1748" t="s">
        <v>477</v>
      </c>
      <c r="M1748" t="str">
        <f t="shared" si="280"/>
        <v>INSERT INTO s_tab_cols_m (table_col_id,table_id,col_name,col_desc,data_type) VALUES (730029,73,'cn_id','CN_ID','N');</v>
      </c>
    </row>
    <row r="1749" spans="3:13" x14ac:dyDescent="0.25">
      <c r="D1749" t="str">
        <f t="shared" si="278"/>
        <v>public static final int C_CUSTOMER_STATE__COL__IT_DOC_TYPE_ID=    730030;</v>
      </c>
      <c r="E1749" t="str">
        <f t="shared" si="277"/>
        <v>IT_DOC_TYPE_ID</v>
      </c>
      <c r="F1749">
        <v>30</v>
      </c>
      <c r="G1749" t="str">
        <f t="shared" si="279"/>
        <v>730030</v>
      </c>
      <c r="H1749">
        <v>73</v>
      </c>
      <c r="I1749" t="s">
        <v>2104</v>
      </c>
      <c r="J1749" t="s">
        <v>2105</v>
      </c>
      <c r="K1749" t="s">
        <v>477</v>
      </c>
      <c r="M1749" t="str">
        <f t="shared" si="280"/>
        <v>INSERT INTO s_tab_cols_m (table_col_id,table_id,col_name,col_desc,data_type) VALUES (730030,73,'it_doc_type_id','IT_DOC_TYPE_ID','N');</v>
      </c>
    </row>
    <row r="1750" spans="3:13" x14ac:dyDescent="0.25">
      <c r="D1750" t="str">
        <f t="shared" si="278"/>
        <v>public static final int C_CUSTOMER_STATE__COL__DIR_RELATION_ID=    730034;</v>
      </c>
      <c r="E1750" t="str">
        <f t="shared" si="277"/>
        <v>DIR_RELATION_ID</v>
      </c>
      <c r="F1750">
        <v>34</v>
      </c>
      <c r="G1750" t="str">
        <f t="shared" si="279"/>
        <v>730034</v>
      </c>
      <c r="H1750">
        <v>73</v>
      </c>
      <c r="I1750" t="s">
        <v>1213</v>
      </c>
      <c r="J1750" t="s">
        <v>1214</v>
      </c>
      <c r="K1750" t="s">
        <v>478</v>
      </c>
      <c r="M1750" t="str">
        <f t="shared" si="280"/>
        <v>INSERT INTO s_tab_cols_m (table_col_id,table_id,col_name,col_desc,data_type) VALUES (730034,73,'dir_relation_id','DIR_RELATION_ID','C');</v>
      </c>
    </row>
    <row r="1752" spans="3:13" x14ac:dyDescent="0.25">
      <c r="E1752" t="str">
        <f t="shared" ref="E1752:E1794" si="281">UPPER(I1752)</f>
        <v/>
      </c>
    </row>
    <row r="1753" spans="3:13" x14ac:dyDescent="0.25">
      <c r="C1753" s="18" t="s">
        <v>338</v>
      </c>
      <c r="D1753" t="str">
        <f t="shared" ref="D1753:D1768" si="282">CONCATENATE("public static final int C_TRANSACTION_TEMPLATE__COL__",E1753,"=    ",G1753,";")</f>
        <v>public static final int C_TRANSACTION_TEMPLATE__COL__TRAN_TEMPLATE_ID=    740001;</v>
      </c>
      <c r="E1753" t="str">
        <f t="shared" si="281"/>
        <v>TRAN_TEMPLATE_ID</v>
      </c>
      <c r="F1753">
        <v>1</v>
      </c>
      <c r="G1753" t="str">
        <f t="shared" ref="G1753:G1768" si="283">CONCATENATE(H1753,REPT("0",4-LEN(F1753)),F1753)</f>
        <v>740001</v>
      </c>
      <c r="H1753">
        <v>74</v>
      </c>
      <c r="I1753" t="s">
        <v>2106</v>
      </c>
      <c r="J1753" t="s">
        <v>2107</v>
      </c>
      <c r="K1753" t="s">
        <v>477</v>
      </c>
      <c r="M1753" t="str">
        <f t="shared" ref="M1753:M1768" si="284">CONCATENATE("INSERT INTO s_tab_cols_m (table_col_id,table_id,col_name,col_desc,data_type) VALUES (",G1753&amp;","&amp;H1753&amp;",'"&amp;I1753&amp;"','"&amp;J1753&amp;"','"&amp;K1753&amp;"');")</f>
        <v>INSERT INTO s_tab_cols_m (table_col_id,table_id,col_name,col_desc,data_type) VALUES (740001,74,'tran_template_id','TRAN_TEMPLATE_ID','N');</v>
      </c>
    </row>
    <row r="1754" spans="3:13" x14ac:dyDescent="0.25">
      <c r="D1754" t="str">
        <f t="shared" si="282"/>
        <v>public static final int C_TRANSACTION_TEMPLATE__COL__CBR_ID=    740002;</v>
      </c>
      <c r="E1754" t="str">
        <f t="shared" si="281"/>
        <v>CBR_ID</v>
      </c>
      <c r="F1754">
        <v>2</v>
      </c>
      <c r="G1754" t="str">
        <f t="shared" si="283"/>
        <v>740002</v>
      </c>
      <c r="H1754">
        <v>74</v>
      </c>
      <c r="I1754" t="s">
        <v>475</v>
      </c>
      <c r="J1754" t="s">
        <v>476</v>
      </c>
      <c r="K1754" t="s">
        <v>477</v>
      </c>
      <c r="M1754" t="str">
        <f t="shared" si="284"/>
        <v>INSERT INTO s_tab_cols_m (table_col_id,table_id,col_name,col_desc,data_type) VALUES (740002,74,'cbr_id','CBR_ID','N');</v>
      </c>
    </row>
    <row r="1755" spans="3:13" x14ac:dyDescent="0.25">
      <c r="D1755" t="str">
        <f t="shared" si="282"/>
        <v>public static final int C_TRANSACTION_TEMPLATE__COL__TRAN_TEMPLATE_NAME=    740003;</v>
      </c>
      <c r="E1755" t="str">
        <f t="shared" si="281"/>
        <v>TRAN_TEMPLATE_NAME</v>
      </c>
      <c r="F1755">
        <v>3</v>
      </c>
      <c r="G1755" t="str">
        <f t="shared" si="283"/>
        <v>740003</v>
      </c>
      <c r="H1755">
        <v>74</v>
      </c>
      <c r="I1755" t="s">
        <v>2108</v>
      </c>
      <c r="J1755" t="s">
        <v>2109</v>
      </c>
      <c r="K1755" t="s">
        <v>478</v>
      </c>
      <c r="M1755" t="str">
        <f t="shared" si="284"/>
        <v>INSERT INTO s_tab_cols_m (table_col_id,table_id,col_name,col_desc,data_type) VALUES (740003,74,'tran_template_name','TRAN_TEMPLATE_NAME','C');</v>
      </c>
    </row>
    <row r="1756" spans="3:13" x14ac:dyDescent="0.25">
      <c r="D1756" t="str">
        <f t="shared" si="282"/>
        <v>public static final int C_TRANSACTION_TEMPLATE__COL__REQUEST_ACCT_ID=    740004;</v>
      </c>
      <c r="E1756" t="str">
        <f t="shared" si="281"/>
        <v>REQUEST_ACCT_ID</v>
      </c>
      <c r="F1756">
        <v>4</v>
      </c>
      <c r="G1756" t="str">
        <f t="shared" si="283"/>
        <v>740004</v>
      </c>
      <c r="H1756">
        <v>74</v>
      </c>
      <c r="I1756" t="s">
        <v>2110</v>
      </c>
      <c r="J1756" t="s">
        <v>2111</v>
      </c>
      <c r="K1756" t="s">
        <v>477</v>
      </c>
      <c r="M1756" t="str">
        <f t="shared" si="284"/>
        <v>INSERT INTO s_tab_cols_m (table_col_id,table_id,col_name,col_desc,data_type) VALUES (740004,74,'request_acct_id','REQUEST_ACCT_ID','N');</v>
      </c>
    </row>
    <row r="1757" spans="3:13" x14ac:dyDescent="0.25">
      <c r="D1757" t="str">
        <f t="shared" si="282"/>
        <v>public static final int C_TRANSACTION_TEMPLATE__COL__TRAN_TYPE_ID=    740005;</v>
      </c>
      <c r="E1757" t="str">
        <f t="shared" si="281"/>
        <v>TRAN_TYPE_ID</v>
      </c>
      <c r="F1757">
        <v>5</v>
      </c>
      <c r="G1757" t="str">
        <f t="shared" si="283"/>
        <v>740005</v>
      </c>
      <c r="H1757">
        <v>74</v>
      </c>
      <c r="I1757" t="s">
        <v>2112</v>
      </c>
      <c r="J1757" t="s">
        <v>2113</v>
      </c>
      <c r="K1757" t="s">
        <v>477</v>
      </c>
      <c r="M1757" t="str">
        <f t="shared" si="284"/>
        <v>INSERT INTO s_tab_cols_m (table_col_id,table_id,col_name,col_desc,data_type) VALUES (740005,74,'tran_type_id','TRAN_TYPE_ID','N');</v>
      </c>
    </row>
    <row r="1758" spans="3:13" x14ac:dyDescent="0.25">
      <c r="D1758" t="str">
        <f t="shared" si="282"/>
        <v>public static final int C_TRANSACTION_TEMPLATE__COL__DEFAULT_NARRATION=    740006;</v>
      </c>
      <c r="E1758" t="str">
        <f t="shared" si="281"/>
        <v>DEFAULT_NARRATION</v>
      </c>
      <c r="F1758">
        <v>6</v>
      </c>
      <c r="G1758" t="str">
        <f t="shared" si="283"/>
        <v>740006</v>
      </c>
      <c r="H1758">
        <v>74</v>
      </c>
      <c r="I1758" t="s">
        <v>2114</v>
      </c>
      <c r="J1758" t="s">
        <v>2115</v>
      </c>
      <c r="K1758" t="s">
        <v>478</v>
      </c>
      <c r="M1758" t="str">
        <f t="shared" si="284"/>
        <v>INSERT INTO s_tab_cols_m (table_col_id,table_id,col_name,col_desc,data_type) VALUES (740006,74,'default_narration','DEFAULT_NARRATION','C');</v>
      </c>
    </row>
    <row r="1759" spans="3:13" x14ac:dyDescent="0.25">
      <c r="D1759" t="str">
        <f t="shared" si="282"/>
        <v>public static final int C_TRANSACTION_TEMPLATE__COL__DOC_NO=    740007;</v>
      </c>
      <c r="E1759" t="str">
        <f t="shared" si="281"/>
        <v>DOC_NO</v>
      </c>
      <c r="F1759">
        <v>7</v>
      </c>
      <c r="G1759" t="str">
        <f t="shared" si="283"/>
        <v>740007</v>
      </c>
      <c r="H1759">
        <v>74</v>
      </c>
      <c r="I1759" t="s">
        <v>2116</v>
      </c>
      <c r="J1759" t="s">
        <v>2117</v>
      </c>
      <c r="K1759" t="s">
        <v>478</v>
      </c>
      <c r="M1759" t="str">
        <f t="shared" si="284"/>
        <v>INSERT INTO s_tab_cols_m (table_col_id,table_id,col_name,col_desc,data_type) VALUES (740007,74,'doc_no','DOC_NO','C');</v>
      </c>
    </row>
    <row r="1760" spans="3:13" x14ac:dyDescent="0.25">
      <c r="D1760" t="str">
        <f t="shared" si="282"/>
        <v>public static final int C_TRANSACTION_TEMPLATE__COL__DOC_DATE=    740008;</v>
      </c>
      <c r="E1760" t="str">
        <f t="shared" si="281"/>
        <v>DOC_DATE</v>
      </c>
      <c r="F1760">
        <v>8</v>
      </c>
      <c r="G1760" t="str">
        <f t="shared" si="283"/>
        <v>740008</v>
      </c>
      <c r="H1760">
        <v>74</v>
      </c>
      <c r="I1760" t="s">
        <v>2118</v>
      </c>
      <c r="J1760" t="s">
        <v>2119</v>
      </c>
      <c r="K1760" t="s">
        <v>482</v>
      </c>
      <c r="M1760" t="str">
        <f t="shared" si="284"/>
        <v>INSERT INTO s_tab_cols_m (table_col_id,table_id,col_name,col_desc,data_type) VALUES (740008,74,'doc_date','DOC_DATE','D');</v>
      </c>
    </row>
    <row r="1761" spans="3:13" x14ac:dyDescent="0.25">
      <c r="D1761" t="str">
        <f t="shared" si="282"/>
        <v>public static final int C_TRANSACTION_TEMPLATE__COL__TT_STATUS=    740009;</v>
      </c>
      <c r="E1761" t="str">
        <f t="shared" si="281"/>
        <v>TT_STATUS</v>
      </c>
      <c r="F1761">
        <v>9</v>
      </c>
      <c r="G1761" t="str">
        <f t="shared" si="283"/>
        <v>740009</v>
      </c>
      <c r="H1761">
        <v>74</v>
      </c>
      <c r="I1761" t="s">
        <v>2120</v>
      </c>
      <c r="J1761" t="s">
        <v>2121</v>
      </c>
      <c r="K1761" t="s">
        <v>478</v>
      </c>
      <c r="M1761" t="str">
        <f t="shared" si="284"/>
        <v>INSERT INTO s_tab_cols_m (table_col_id,table_id,col_name,col_desc,data_type) VALUES (740009,74,'tt_status','TT_STATUS','C');</v>
      </c>
    </row>
    <row r="1762" spans="3:13" x14ac:dyDescent="0.25">
      <c r="D1762" t="str">
        <f t="shared" si="282"/>
        <v>public static final int C_TRANSACTION_TEMPLATE__COL__CR_BY=    740010;</v>
      </c>
      <c r="E1762" t="str">
        <f t="shared" si="281"/>
        <v>CR_BY</v>
      </c>
      <c r="F1762">
        <v>10</v>
      </c>
      <c r="G1762" t="str">
        <f t="shared" si="283"/>
        <v>740010</v>
      </c>
      <c r="H1762">
        <v>74</v>
      </c>
      <c r="I1762" t="s">
        <v>547</v>
      </c>
      <c r="J1762" t="s">
        <v>548</v>
      </c>
      <c r="K1762" t="s">
        <v>477</v>
      </c>
      <c r="M1762" t="str">
        <f t="shared" si="284"/>
        <v>INSERT INTO s_tab_cols_m (table_col_id,table_id,col_name,col_desc,data_type) VALUES (740010,74,'cr_by','CR_BY','N');</v>
      </c>
    </row>
    <row r="1763" spans="3:13" x14ac:dyDescent="0.25">
      <c r="D1763" t="str">
        <f t="shared" si="282"/>
        <v>public static final int C_TRANSACTION_TEMPLATE__COL__CR_DT=    740011;</v>
      </c>
      <c r="E1763" t="str">
        <f t="shared" si="281"/>
        <v>CR_DT</v>
      </c>
      <c r="F1763">
        <v>11</v>
      </c>
      <c r="G1763" t="str">
        <f t="shared" si="283"/>
        <v>740011</v>
      </c>
      <c r="H1763">
        <v>74</v>
      </c>
      <c r="I1763" t="s">
        <v>549</v>
      </c>
      <c r="J1763" t="s">
        <v>550</v>
      </c>
      <c r="K1763" t="s">
        <v>489</v>
      </c>
      <c r="M1763" t="str">
        <f t="shared" si="284"/>
        <v>INSERT INTO s_tab_cols_m (table_col_id,table_id,col_name,col_desc,data_type) VALUES (740011,74,'cr_dt','CR_DT','T');</v>
      </c>
    </row>
    <row r="1764" spans="3:13" x14ac:dyDescent="0.25">
      <c r="D1764" t="str">
        <f t="shared" si="282"/>
        <v>public static final int C_TRANSACTION_TEMPLATE__COL__UPD_BY=    740012;</v>
      </c>
      <c r="E1764" t="str">
        <f t="shared" si="281"/>
        <v>UPD_BY</v>
      </c>
      <c r="F1764">
        <v>12</v>
      </c>
      <c r="G1764" t="str">
        <f t="shared" si="283"/>
        <v>740012</v>
      </c>
      <c r="H1764">
        <v>74</v>
      </c>
      <c r="I1764" t="s">
        <v>551</v>
      </c>
      <c r="J1764" t="s">
        <v>552</v>
      </c>
      <c r="K1764" t="s">
        <v>477</v>
      </c>
      <c r="M1764" t="str">
        <f t="shared" si="284"/>
        <v>INSERT INTO s_tab_cols_m (table_col_id,table_id,col_name,col_desc,data_type) VALUES (740012,74,'upd_by','UPD_BY','N');</v>
      </c>
    </row>
    <row r="1765" spans="3:13" x14ac:dyDescent="0.25">
      <c r="D1765" t="str">
        <f t="shared" si="282"/>
        <v>public static final int C_TRANSACTION_TEMPLATE__COL__UPD_DT=    740013;</v>
      </c>
      <c r="E1765" t="str">
        <f t="shared" si="281"/>
        <v>UPD_DT</v>
      </c>
      <c r="F1765">
        <v>13</v>
      </c>
      <c r="G1765" t="str">
        <f t="shared" si="283"/>
        <v>740013</v>
      </c>
      <c r="H1765">
        <v>74</v>
      </c>
      <c r="I1765" t="s">
        <v>553</v>
      </c>
      <c r="J1765" t="s">
        <v>554</v>
      </c>
      <c r="K1765" t="s">
        <v>489</v>
      </c>
      <c r="M1765" t="str">
        <f t="shared" si="284"/>
        <v>INSERT INTO s_tab_cols_m (table_col_id,table_id,col_name,col_desc,data_type) VALUES (740013,74,'upd_dt','UPD_DT','T');</v>
      </c>
    </row>
    <row r="1766" spans="3:13" x14ac:dyDescent="0.25">
      <c r="D1766" t="str">
        <f t="shared" si="282"/>
        <v>public static final int C_TRANSACTION_TEMPLATE__COL__AUTH_BY=    740014;</v>
      </c>
      <c r="E1766" t="str">
        <f t="shared" si="281"/>
        <v>AUTH_BY</v>
      </c>
      <c r="F1766">
        <v>14</v>
      </c>
      <c r="G1766" t="str">
        <f t="shared" si="283"/>
        <v>740014</v>
      </c>
      <c r="H1766">
        <v>74</v>
      </c>
      <c r="I1766" t="s">
        <v>555</v>
      </c>
      <c r="J1766" t="s">
        <v>556</v>
      </c>
      <c r="K1766" t="s">
        <v>477</v>
      </c>
      <c r="M1766" t="str">
        <f t="shared" si="284"/>
        <v>INSERT INTO s_tab_cols_m (table_col_id,table_id,col_name,col_desc,data_type) VALUES (740014,74,'auth_by','AUTH_BY','N');</v>
      </c>
    </row>
    <row r="1767" spans="3:13" x14ac:dyDescent="0.25">
      <c r="D1767" t="str">
        <f t="shared" si="282"/>
        <v>public static final int C_TRANSACTION_TEMPLATE__COL__AUTH_DT=    740015;</v>
      </c>
      <c r="E1767" t="str">
        <f t="shared" si="281"/>
        <v>AUTH_DT</v>
      </c>
      <c r="F1767">
        <v>15</v>
      </c>
      <c r="G1767" t="str">
        <f t="shared" si="283"/>
        <v>740015</v>
      </c>
      <c r="H1767">
        <v>74</v>
      </c>
      <c r="I1767" t="s">
        <v>557</v>
      </c>
      <c r="J1767" t="s">
        <v>558</v>
      </c>
      <c r="K1767" t="s">
        <v>489</v>
      </c>
      <c r="M1767" t="str">
        <f t="shared" si="284"/>
        <v>INSERT INTO s_tab_cols_m (table_col_id,table_id,col_name,col_desc,data_type) VALUES (740015,74,'auth_dt','AUTH_DT','T');</v>
      </c>
    </row>
    <row r="1768" spans="3:13" x14ac:dyDescent="0.25">
      <c r="D1768" t="str">
        <f t="shared" si="282"/>
        <v>public static final int C_TRANSACTION_TEMPLATE__COL__CN_ID=    740016;</v>
      </c>
      <c r="E1768" t="str">
        <f t="shared" si="281"/>
        <v>CN_ID</v>
      </c>
      <c r="F1768">
        <v>16</v>
      </c>
      <c r="G1768" t="str">
        <f t="shared" si="283"/>
        <v>740016</v>
      </c>
      <c r="H1768">
        <v>74</v>
      </c>
      <c r="I1768" t="s">
        <v>559</v>
      </c>
      <c r="J1768" t="s">
        <v>560</v>
      </c>
      <c r="K1768" t="s">
        <v>477</v>
      </c>
      <c r="M1768" t="str">
        <f t="shared" si="284"/>
        <v>INSERT INTO s_tab_cols_m (table_col_id,table_id,col_name,col_desc,data_type) VALUES (740016,74,'cn_id','CN_ID','N');</v>
      </c>
    </row>
    <row r="1769" spans="3:13" x14ac:dyDescent="0.25">
      <c r="E1769" t="str">
        <f t="shared" si="281"/>
        <v/>
      </c>
    </row>
    <row r="1770" spans="3:13" x14ac:dyDescent="0.25">
      <c r="E1770" t="str">
        <f t="shared" si="281"/>
        <v/>
      </c>
    </row>
    <row r="1771" spans="3:13" x14ac:dyDescent="0.25">
      <c r="C1771" s="18" t="s">
        <v>341</v>
      </c>
      <c r="D1771" t="str">
        <f t="shared" ref="D1771:D1794" si="285">CONCATENATE("public static final int C_TRANSACTION_TEMPLATE_ACCOUNT__COL__",E1771,"=    ",G1771,";")</f>
        <v>public static final int C_TRANSACTION_TEMPLATE_ACCOUNT__COL__TTA_ID=    750001;</v>
      </c>
      <c r="E1771" t="str">
        <f t="shared" si="281"/>
        <v>TTA_ID</v>
      </c>
      <c r="F1771">
        <v>1</v>
      </c>
      <c r="G1771" t="str">
        <f t="shared" ref="G1771:G1796" si="286">CONCATENATE(H1771,REPT("0",4-LEN(F1771)),F1771)</f>
        <v>750001</v>
      </c>
      <c r="H1771">
        <v>75</v>
      </c>
      <c r="I1771" t="s">
        <v>2122</v>
      </c>
      <c r="J1771" t="s">
        <v>2123</v>
      </c>
      <c r="K1771" t="s">
        <v>477</v>
      </c>
      <c r="M1771" t="str">
        <f t="shared" ref="M1771:M1796" si="287">CONCATENATE("INSERT INTO s_tab_cols_m (table_col_id,table_id,col_name,col_desc,data_type) VALUES (",G1771&amp;","&amp;H1771&amp;",'"&amp;I1771&amp;"','"&amp;J1771&amp;"','"&amp;K1771&amp;"');")</f>
        <v>INSERT INTO s_tab_cols_m (table_col_id,table_id,col_name,col_desc,data_type) VALUES (750001,75,'tta_id','TTA_ID','N');</v>
      </c>
    </row>
    <row r="1772" spans="3:13" x14ac:dyDescent="0.25">
      <c r="D1772" t="str">
        <f t="shared" si="285"/>
        <v>public static final int C_TRANSACTION_TEMPLATE_ACCOUNT__COL__TRAN_TEMPLATE_ID=    750002;</v>
      </c>
      <c r="E1772" t="str">
        <f t="shared" si="281"/>
        <v>TRAN_TEMPLATE_ID</v>
      </c>
      <c r="F1772">
        <v>2</v>
      </c>
      <c r="G1772" t="str">
        <f t="shared" si="286"/>
        <v>750002</v>
      </c>
      <c r="H1772">
        <v>75</v>
      </c>
      <c r="I1772" t="s">
        <v>2106</v>
      </c>
      <c r="J1772" t="s">
        <v>2107</v>
      </c>
      <c r="K1772" t="s">
        <v>477</v>
      </c>
      <c r="M1772" t="str">
        <f t="shared" si="287"/>
        <v>INSERT INTO s_tab_cols_m (table_col_id,table_id,col_name,col_desc,data_type) VALUES (750002,75,'tran_template_id','TRAN_TEMPLATE_ID','N');</v>
      </c>
    </row>
    <row r="1773" spans="3:13" x14ac:dyDescent="0.25">
      <c r="D1773" t="str">
        <f t="shared" si="285"/>
        <v>public static final int C_TRANSACTION_TEMPLATE_ACCOUNT__COL__TRAN_ORDER_TYPE_ID=    750003;</v>
      </c>
      <c r="E1773" t="str">
        <f t="shared" si="281"/>
        <v>TRAN_ORDER_TYPE_ID</v>
      </c>
      <c r="F1773">
        <v>3</v>
      </c>
      <c r="G1773" t="str">
        <f t="shared" si="286"/>
        <v>750003</v>
      </c>
      <c r="H1773">
        <v>75</v>
      </c>
      <c r="I1773" t="s">
        <v>2124</v>
      </c>
      <c r="J1773" t="s">
        <v>2125</v>
      </c>
      <c r="K1773" t="s">
        <v>477</v>
      </c>
      <c r="M1773" t="str">
        <f t="shared" si="287"/>
        <v>INSERT INTO s_tab_cols_m (table_col_id,table_id,col_name,col_desc,data_type) VALUES (750003,75,'tran_order_type_id','TRAN_ORDER_TYPE_ID','N');</v>
      </c>
    </row>
    <row r="1774" spans="3:13" x14ac:dyDescent="0.25">
      <c r="D1774" t="str">
        <f t="shared" si="285"/>
        <v>public static final int C_TRANSACTION_TEMPLATE_ACCOUNT__COL__TRAN_ORDER_REF_ID=    750004;</v>
      </c>
      <c r="E1774" t="str">
        <f t="shared" si="281"/>
        <v>TRAN_ORDER_REF_ID</v>
      </c>
      <c r="F1774">
        <v>4</v>
      </c>
      <c r="G1774" t="str">
        <f t="shared" si="286"/>
        <v>750004</v>
      </c>
      <c r="H1774">
        <v>75</v>
      </c>
      <c r="I1774" t="s">
        <v>2126</v>
      </c>
      <c r="J1774" t="s">
        <v>2127</v>
      </c>
      <c r="K1774" t="s">
        <v>477</v>
      </c>
      <c r="M1774" t="str">
        <f t="shared" si="287"/>
        <v>INSERT INTO s_tab_cols_m (table_col_id,table_id,col_name,col_desc,data_type) VALUES (750004,75,'tran_order_ref_id','TRAN_ORDER_REF_ID','N');</v>
      </c>
    </row>
    <row r="1775" spans="3:13" x14ac:dyDescent="0.25">
      <c r="D1775" t="str">
        <f t="shared" si="285"/>
        <v>public static final int C_TRANSACTION_TEMPLATE_ACCOUNT__COL__TRAN_TYPE_ID=    750005;</v>
      </c>
      <c r="E1775" t="str">
        <f t="shared" si="281"/>
        <v>TRAN_TYPE_ID</v>
      </c>
      <c r="F1775">
        <v>5</v>
      </c>
      <c r="G1775" t="str">
        <f t="shared" si="286"/>
        <v>750005</v>
      </c>
      <c r="H1775">
        <v>75</v>
      </c>
      <c r="I1775" t="s">
        <v>2112</v>
      </c>
      <c r="J1775" t="s">
        <v>2113</v>
      </c>
      <c r="K1775" t="s">
        <v>477</v>
      </c>
      <c r="M1775" t="str">
        <f t="shared" si="287"/>
        <v>INSERT INTO s_tab_cols_m (table_col_id,table_id,col_name,col_desc,data_type) VALUES (750005,75,'tran_type_id','TRAN_TYPE_ID','N');</v>
      </c>
    </row>
    <row r="1776" spans="3:13" x14ac:dyDescent="0.25">
      <c r="D1776" t="str">
        <f t="shared" si="285"/>
        <v>public static final int C_TRANSACTION_TEMPLATE_ACCOUNT__COL__BEN_BRANCH_ID=    750006;</v>
      </c>
      <c r="E1776" t="str">
        <f t="shared" si="281"/>
        <v>BEN_BRANCH_ID</v>
      </c>
      <c r="F1776">
        <v>6</v>
      </c>
      <c r="G1776" t="str">
        <f t="shared" si="286"/>
        <v>750006</v>
      </c>
      <c r="H1776">
        <v>75</v>
      </c>
      <c r="I1776" t="s">
        <v>2128</v>
      </c>
      <c r="J1776" t="s">
        <v>2129</v>
      </c>
      <c r="K1776" t="s">
        <v>477</v>
      </c>
      <c r="M1776" t="str">
        <f t="shared" si="287"/>
        <v>INSERT INTO s_tab_cols_m (table_col_id,table_id,col_name,col_desc,data_type) VALUES (750006,75,'ben_branch_id','BEN_BRANCH_ID','N');</v>
      </c>
    </row>
    <row r="1777" spans="4:13" x14ac:dyDescent="0.25">
      <c r="D1777" t="str">
        <f t="shared" si="285"/>
        <v>public static final int C_TRANSACTION_TEMPLATE_ACCOUNT__COL__BEN_BRANCH_IFSC_CODE=    750007;</v>
      </c>
      <c r="E1777" t="str">
        <f t="shared" si="281"/>
        <v>BEN_BRANCH_IFSC_CODE</v>
      </c>
      <c r="F1777">
        <v>7</v>
      </c>
      <c r="G1777" t="str">
        <f t="shared" si="286"/>
        <v>750007</v>
      </c>
      <c r="H1777">
        <v>75</v>
      </c>
      <c r="I1777" t="s">
        <v>2130</v>
      </c>
      <c r="J1777" t="s">
        <v>2131</v>
      </c>
      <c r="K1777" t="s">
        <v>478</v>
      </c>
      <c r="M1777" t="str">
        <f t="shared" si="287"/>
        <v>INSERT INTO s_tab_cols_m (table_col_id,table_id,col_name,col_desc,data_type) VALUES (750007,75,'ben_branch_ifsc_code','BEN_BRANCH_IFSC_CODE','C');</v>
      </c>
    </row>
    <row r="1778" spans="4:13" x14ac:dyDescent="0.25">
      <c r="D1778" t="str">
        <f t="shared" si="285"/>
        <v>public static final int C_TRANSACTION_TEMPLATE_ACCOUNT__COL__BEN_ACCT_NO=    750008;</v>
      </c>
      <c r="E1778" t="str">
        <f t="shared" si="281"/>
        <v>BEN_ACCT_NO</v>
      </c>
      <c r="F1778">
        <v>8</v>
      </c>
      <c r="G1778" t="str">
        <f t="shared" si="286"/>
        <v>750008</v>
      </c>
      <c r="H1778">
        <v>75</v>
      </c>
      <c r="I1778" t="s">
        <v>2132</v>
      </c>
      <c r="J1778" t="s">
        <v>2133</v>
      </c>
      <c r="K1778" t="s">
        <v>477</v>
      </c>
      <c r="M1778" t="str">
        <f t="shared" si="287"/>
        <v>INSERT INTO s_tab_cols_m (table_col_id,table_id,col_name,col_desc,data_type) VALUES (750008,75,'ben_acct_no','BEN_ACCT_NO','N');</v>
      </c>
    </row>
    <row r="1779" spans="4:13" x14ac:dyDescent="0.25">
      <c r="D1779" t="str">
        <f t="shared" si="285"/>
        <v>public static final int C_TRANSACTION_TEMPLATE_ACCOUNT__COL__BEN_ACCT_TYPE_ID=    750009;</v>
      </c>
      <c r="E1779" t="str">
        <f t="shared" si="281"/>
        <v>BEN_ACCT_TYPE_ID</v>
      </c>
      <c r="F1779">
        <v>9</v>
      </c>
      <c r="G1779" t="str">
        <f t="shared" si="286"/>
        <v>750009</v>
      </c>
      <c r="H1779">
        <v>75</v>
      </c>
      <c r="I1779" t="s">
        <v>2134</v>
      </c>
      <c r="J1779" t="s">
        <v>2135</v>
      </c>
      <c r="K1779" t="s">
        <v>477</v>
      </c>
      <c r="M1779" t="str">
        <f t="shared" si="287"/>
        <v>INSERT INTO s_tab_cols_m (table_col_id,table_id,col_name,col_desc,data_type) VALUES (750009,75,'ben_acct_type_id','BEN_ACCT_TYPE_ID','N');</v>
      </c>
    </row>
    <row r="1780" spans="4:13" x14ac:dyDescent="0.25">
      <c r="D1780" t="str">
        <f t="shared" si="285"/>
        <v>public static final int C_TRANSACTION_TEMPLATE_ACCOUNT__COL__BEN_ACCT_NAME=    750010;</v>
      </c>
      <c r="E1780" t="str">
        <f t="shared" si="281"/>
        <v>BEN_ACCT_NAME</v>
      </c>
      <c r="F1780">
        <v>10</v>
      </c>
      <c r="G1780" t="str">
        <f t="shared" si="286"/>
        <v>750010</v>
      </c>
      <c r="H1780">
        <v>75</v>
      </c>
      <c r="I1780" t="s">
        <v>2136</v>
      </c>
      <c r="J1780" t="s">
        <v>2137</v>
      </c>
      <c r="K1780" t="s">
        <v>478</v>
      </c>
      <c r="M1780" t="str">
        <f t="shared" si="287"/>
        <v>INSERT INTO s_tab_cols_m (table_col_id,table_id,col_name,col_desc,data_type) VALUES (750010,75,'ben_acct_name','BEN_ACCT_NAME','C');</v>
      </c>
    </row>
    <row r="1781" spans="4:13" x14ac:dyDescent="0.25">
      <c r="D1781" t="str">
        <f t="shared" si="285"/>
        <v>public static final int C_TRANSACTION_TEMPLATE_ACCOUNT__COL__BEN_MOBILE_NO=    750011;</v>
      </c>
      <c r="E1781" t="str">
        <f t="shared" si="281"/>
        <v>BEN_MOBILE_NO</v>
      </c>
      <c r="F1781">
        <v>11</v>
      </c>
      <c r="G1781" t="str">
        <f t="shared" si="286"/>
        <v>750011</v>
      </c>
      <c r="H1781">
        <v>75</v>
      </c>
      <c r="I1781" t="s">
        <v>2138</v>
      </c>
      <c r="J1781" t="s">
        <v>2139</v>
      </c>
      <c r="K1781" t="s">
        <v>477</v>
      </c>
      <c r="M1781" t="str">
        <f t="shared" si="287"/>
        <v>INSERT INTO s_tab_cols_m (table_col_id,table_id,col_name,col_desc,data_type) VALUES (750011,75,'ben_mobile_no','BEN_MOBILE_NO','N');</v>
      </c>
    </row>
    <row r="1782" spans="4:13" x14ac:dyDescent="0.25">
      <c r="D1782" t="str">
        <f t="shared" si="285"/>
        <v>public static final int C_TRANSACTION_TEMPLATE_ACCOUNT__COL__BEN_ADDRESS=    750012;</v>
      </c>
      <c r="E1782" t="str">
        <f t="shared" si="281"/>
        <v>BEN_ADDRESS</v>
      </c>
      <c r="F1782">
        <v>12</v>
      </c>
      <c r="G1782" t="str">
        <f t="shared" si="286"/>
        <v>750012</v>
      </c>
      <c r="H1782">
        <v>75</v>
      </c>
      <c r="I1782" t="s">
        <v>2140</v>
      </c>
      <c r="J1782" t="s">
        <v>2141</v>
      </c>
      <c r="K1782" t="s">
        <v>478</v>
      </c>
      <c r="M1782" t="str">
        <f t="shared" si="287"/>
        <v>INSERT INTO s_tab_cols_m (table_col_id,table_id,col_name,col_desc,data_type) VALUES (750012,75,'ben_address','BEN_ADDRESS','C');</v>
      </c>
    </row>
    <row r="1783" spans="4:13" x14ac:dyDescent="0.25">
      <c r="D1783" t="str">
        <f t="shared" si="285"/>
        <v>public static final int C_TRANSACTION_TEMPLATE_ACCOUNT__COL__TRAN_AMOUNT=    750013;</v>
      </c>
      <c r="E1783" t="str">
        <f t="shared" si="281"/>
        <v>TRAN_AMOUNT</v>
      </c>
      <c r="F1783">
        <v>13</v>
      </c>
      <c r="G1783" t="str">
        <f t="shared" si="286"/>
        <v>750013</v>
      </c>
      <c r="H1783">
        <v>75</v>
      </c>
      <c r="I1783" t="s">
        <v>2142</v>
      </c>
      <c r="J1783" t="s">
        <v>2143</v>
      </c>
      <c r="K1783" t="s">
        <v>477</v>
      </c>
      <c r="M1783" t="str">
        <f t="shared" si="287"/>
        <v>INSERT INTO s_tab_cols_m (table_col_id,table_id,col_name,col_desc,data_type) VALUES (750013,75,'tran_amount','TRAN_AMOUNT','N');</v>
      </c>
    </row>
    <row r="1784" spans="4:13" x14ac:dyDescent="0.25">
      <c r="D1784" t="str">
        <f t="shared" si="285"/>
        <v>public static final int C_TRANSACTION_TEMPLATE_ACCOUNT__COL__IS_DELETE=    750014;</v>
      </c>
      <c r="E1784" t="str">
        <f t="shared" si="281"/>
        <v>IS_DELETE</v>
      </c>
      <c r="F1784">
        <v>14</v>
      </c>
      <c r="G1784" t="str">
        <f t="shared" si="286"/>
        <v>750014</v>
      </c>
      <c r="H1784">
        <v>75</v>
      </c>
      <c r="I1784" t="s">
        <v>1073</v>
      </c>
      <c r="J1784" t="s">
        <v>1074</v>
      </c>
      <c r="K1784" t="s">
        <v>477</v>
      </c>
      <c r="M1784" t="str">
        <f t="shared" si="287"/>
        <v>INSERT INTO s_tab_cols_m (table_col_id,table_id,col_name,col_desc,data_type) VALUES (750014,75,'is_delete','IS_DELETE','N');</v>
      </c>
    </row>
    <row r="1785" spans="4:13" x14ac:dyDescent="0.25">
      <c r="D1785" t="str">
        <f t="shared" si="285"/>
        <v>public static final int C_TRANSACTION_TEMPLATE_ACCOUNT__COL__CR_BY=    750015;</v>
      </c>
      <c r="E1785" t="str">
        <f t="shared" si="281"/>
        <v>CR_BY</v>
      </c>
      <c r="F1785">
        <v>15</v>
      </c>
      <c r="G1785" t="str">
        <f t="shared" si="286"/>
        <v>750015</v>
      </c>
      <c r="H1785">
        <v>75</v>
      </c>
      <c r="I1785" t="s">
        <v>547</v>
      </c>
      <c r="J1785" t="s">
        <v>548</v>
      </c>
      <c r="K1785" t="s">
        <v>477</v>
      </c>
      <c r="M1785" t="str">
        <f t="shared" si="287"/>
        <v>INSERT INTO s_tab_cols_m (table_col_id,table_id,col_name,col_desc,data_type) VALUES (750015,75,'cr_by','CR_BY','N');</v>
      </c>
    </row>
    <row r="1786" spans="4:13" x14ac:dyDescent="0.25">
      <c r="D1786" t="str">
        <f t="shared" si="285"/>
        <v>public static final int C_TRANSACTION_TEMPLATE_ACCOUNT__COL__CR_DT=    750016;</v>
      </c>
      <c r="E1786" t="str">
        <f t="shared" si="281"/>
        <v>CR_DT</v>
      </c>
      <c r="F1786">
        <v>16</v>
      </c>
      <c r="G1786" t="str">
        <f t="shared" si="286"/>
        <v>750016</v>
      </c>
      <c r="H1786">
        <v>75</v>
      </c>
      <c r="I1786" t="s">
        <v>549</v>
      </c>
      <c r="J1786" t="s">
        <v>550</v>
      </c>
      <c r="K1786" t="s">
        <v>489</v>
      </c>
      <c r="M1786" t="str">
        <f t="shared" si="287"/>
        <v>INSERT INTO s_tab_cols_m (table_col_id,table_id,col_name,col_desc,data_type) VALUES (750016,75,'cr_dt','CR_DT','T');</v>
      </c>
    </row>
    <row r="1787" spans="4:13" x14ac:dyDescent="0.25">
      <c r="D1787" t="str">
        <f t="shared" si="285"/>
        <v>public static final int C_TRANSACTION_TEMPLATE_ACCOUNT__COL__UPD_BY=    750017;</v>
      </c>
      <c r="E1787" t="str">
        <f t="shared" si="281"/>
        <v>UPD_BY</v>
      </c>
      <c r="F1787">
        <v>17</v>
      </c>
      <c r="G1787" t="str">
        <f t="shared" si="286"/>
        <v>750017</v>
      </c>
      <c r="H1787">
        <v>75</v>
      </c>
      <c r="I1787" t="s">
        <v>551</v>
      </c>
      <c r="J1787" t="s">
        <v>552</v>
      </c>
      <c r="K1787" t="s">
        <v>477</v>
      </c>
      <c r="M1787" t="str">
        <f t="shared" si="287"/>
        <v>INSERT INTO s_tab_cols_m (table_col_id,table_id,col_name,col_desc,data_type) VALUES (750017,75,'upd_by','UPD_BY','N');</v>
      </c>
    </row>
    <row r="1788" spans="4:13" x14ac:dyDescent="0.25">
      <c r="D1788" t="str">
        <f t="shared" si="285"/>
        <v>public static final int C_TRANSACTION_TEMPLATE_ACCOUNT__COL__UPD_DT=    750018;</v>
      </c>
      <c r="E1788" t="str">
        <f t="shared" si="281"/>
        <v>UPD_DT</v>
      </c>
      <c r="F1788">
        <v>18</v>
      </c>
      <c r="G1788" t="str">
        <f t="shared" si="286"/>
        <v>750018</v>
      </c>
      <c r="H1788">
        <v>75</v>
      </c>
      <c r="I1788" t="s">
        <v>553</v>
      </c>
      <c r="J1788" t="s">
        <v>554</v>
      </c>
      <c r="K1788" t="s">
        <v>489</v>
      </c>
      <c r="M1788" t="str">
        <f t="shared" si="287"/>
        <v>INSERT INTO s_tab_cols_m (table_col_id,table_id,col_name,col_desc,data_type) VALUES (750018,75,'upd_dt','UPD_DT','T');</v>
      </c>
    </row>
    <row r="1789" spans="4:13" x14ac:dyDescent="0.25">
      <c r="D1789" t="str">
        <f t="shared" si="285"/>
        <v>public static final int C_TRANSACTION_TEMPLATE_ACCOUNT__COL__AUTH_BY=    750019;</v>
      </c>
      <c r="E1789" t="str">
        <f t="shared" si="281"/>
        <v>AUTH_BY</v>
      </c>
      <c r="F1789">
        <v>19</v>
      </c>
      <c r="G1789" t="str">
        <f t="shared" si="286"/>
        <v>750019</v>
      </c>
      <c r="H1789">
        <v>75</v>
      </c>
      <c r="I1789" t="s">
        <v>555</v>
      </c>
      <c r="J1789" t="s">
        <v>556</v>
      </c>
      <c r="K1789" t="s">
        <v>477</v>
      </c>
      <c r="M1789" t="str">
        <f t="shared" si="287"/>
        <v>INSERT INTO s_tab_cols_m (table_col_id,table_id,col_name,col_desc,data_type) VALUES (750019,75,'auth_by','AUTH_BY','N');</v>
      </c>
    </row>
    <row r="1790" spans="4:13" x14ac:dyDescent="0.25">
      <c r="D1790" t="str">
        <f t="shared" si="285"/>
        <v>public static final int C_TRANSACTION_TEMPLATE_ACCOUNT__COL__AUTH_DT=    750020;</v>
      </c>
      <c r="E1790" t="str">
        <f t="shared" si="281"/>
        <v>AUTH_DT</v>
      </c>
      <c r="F1790">
        <v>20</v>
      </c>
      <c r="G1790" t="str">
        <f t="shared" si="286"/>
        <v>750020</v>
      </c>
      <c r="H1790">
        <v>75</v>
      </c>
      <c r="I1790" t="s">
        <v>557</v>
      </c>
      <c r="J1790" t="s">
        <v>558</v>
      </c>
      <c r="K1790" t="s">
        <v>489</v>
      </c>
      <c r="M1790" t="str">
        <f t="shared" si="287"/>
        <v>INSERT INTO s_tab_cols_m (table_col_id,table_id,col_name,col_desc,data_type) VALUES (750020,75,'auth_dt','AUTH_DT','T');</v>
      </c>
    </row>
    <row r="1791" spans="4:13" x14ac:dyDescent="0.25">
      <c r="D1791" t="str">
        <f t="shared" si="285"/>
        <v>public static final int C_TRANSACTION_TEMPLATE_ACCOUNT__COL__CN_ID=    750021;</v>
      </c>
      <c r="E1791" t="str">
        <f t="shared" si="281"/>
        <v>CN_ID</v>
      </c>
      <c r="F1791">
        <v>21</v>
      </c>
      <c r="G1791" t="str">
        <f t="shared" si="286"/>
        <v>750021</v>
      </c>
      <c r="H1791">
        <v>75</v>
      </c>
      <c r="I1791" t="s">
        <v>559</v>
      </c>
      <c r="J1791" t="s">
        <v>560</v>
      </c>
      <c r="K1791" t="s">
        <v>477</v>
      </c>
      <c r="M1791" t="str">
        <f t="shared" si="287"/>
        <v>INSERT INTO s_tab_cols_m (table_col_id,table_id,col_name,col_desc,data_type) VALUES (750021,75,'cn_id','CN_ID','N');</v>
      </c>
    </row>
    <row r="1792" spans="4:13" x14ac:dyDescent="0.25">
      <c r="D1792" t="str">
        <f t="shared" si="285"/>
        <v>public static final int C_TRANSACTION_TEMPLATE_ACCOUNT__COL__TRAN_TEMPLATE_MODE_TYPE=    750022;</v>
      </c>
      <c r="E1792" t="str">
        <f t="shared" si="281"/>
        <v>TRAN_TEMPLATE_MODE_TYPE</v>
      </c>
      <c r="F1792">
        <v>22</v>
      </c>
      <c r="G1792" t="str">
        <f t="shared" si="286"/>
        <v>750022</v>
      </c>
      <c r="H1792">
        <v>75</v>
      </c>
      <c r="I1792" t="s">
        <v>2144</v>
      </c>
      <c r="J1792" t="s">
        <v>2145</v>
      </c>
      <c r="K1792" t="s">
        <v>478</v>
      </c>
      <c r="M1792" t="str">
        <f t="shared" si="287"/>
        <v>INSERT INTO s_tab_cols_m (table_col_id,table_id,col_name,col_desc,data_type) VALUES (750022,75,'tran_template_mode_type','TRAN_TEMPLATE_MODE_TYPE','C');</v>
      </c>
    </row>
    <row r="1793" spans="3:13" x14ac:dyDescent="0.25">
      <c r="D1793" t="str">
        <f t="shared" si="285"/>
        <v>public static final int C_TRANSACTION_TEMPLATE_ACCOUNT__COL__TRAN_TEMPLATE_REF_ID=    750023;</v>
      </c>
      <c r="E1793" t="str">
        <f t="shared" si="281"/>
        <v>TRAN_TEMPLATE_REF_ID</v>
      </c>
      <c r="F1793">
        <v>23</v>
      </c>
      <c r="G1793" t="str">
        <f t="shared" si="286"/>
        <v>750023</v>
      </c>
      <c r="H1793">
        <v>75</v>
      </c>
      <c r="I1793" t="s">
        <v>2146</v>
      </c>
      <c r="J1793" t="s">
        <v>2147</v>
      </c>
      <c r="K1793" t="s">
        <v>477</v>
      </c>
      <c r="M1793" t="str">
        <f t="shared" si="287"/>
        <v>INSERT INTO s_tab_cols_m (table_col_id,table_id,col_name,col_desc,data_type) VALUES (750023,75,'tran_template_ref_id','TRAN_TEMPLATE_REF_ID','N');</v>
      </c>
    </row>
    <row r="1794" spans="3:13" x14ac:dyDescent="0.25">
      <c r="D1794" t="str">
        <f t="shared" si="285"/>
        <v>public static final int C_TRANSACTION_TEMPLATE_ACCOUNT__COL__REQUEST_ACCT_ID=    750024;</v>
      </c>
      <c r="E1794" t="str">
        <f t="shared" si="281"/>
        <v>REQUEST_ACCT_ID</v>
      </c>
      <c r="F1794">
        <v>24</v>
      </c>
      <c r="G1794" t="str">
        <f t="shared" si="286"/>
        <v>750024</v>
      </c>
      <c r="H1794">
        <v>75</v>
      </c>
      <c r="I1794" t="s">
        <v>2110</v>
      </c>
      <c r="J1794" t="s">
        <v>2111</v>
      </c>
      <c r="K1794" t="s">
        <v>477</v>
      </c>
      <c r="M1794" t="str">
        <f t="shared" si="287"/>
        <v>INSERT INTO s_tab_cols_m (table_col_id,table_id,col_name,col_desc,data_type) VALUES (750024,75,'request_acct_id','REQUEST_ACCT_ID','N');</v>
      </c>
    </row>
    <row r="1795" spans="3:13" x14ac:dyDescent="0.25">
      <c r="D1795" t="s">
        <v>2148</v>
      </c>
      <c r="E1795" t="s">
        <v>1691</v>
      </c>
      <c r="F1795">
        <v>25</v>
      </c>
      <c r="G1795" t="str">
        <f t="shared" si="286"/>
        <v>750025</v>
      </c>
      <c r="H1795">
        <v>75</v>
      </c>
      <c r="I1795" t="s">
        <v>1690</v>
      </c>
      <c r="J1795" t="s">
        <v>1691</v>
      </c>
      <c r="K1795" t="s">
        <v>478</v>
      </c>
      <c r="M1795" t="str">
        <f t="shared" si="287"/>
        <v>INSERT INTO s_tab_cols_m (table_col_id,table_id,col_name,col_desc,data_type) VALUES (750025,75,'remitt_name','REMITT_NAME','C');</v>
      </c>
    </row>
    <row r="1796" spans="3:13" x14ac:dyDescent="0.25">
      <c r="D1796" t="s">
        <v>2149</v>
      </c>
      <c r="E1796" t="s">
        <v>1669</v>
      </c>
      <c r="F1796">
        <v>26</v>
      </c>
      <c r="G1796" t="str">
        <f t="shared" si="286"/>
        <v>750026</v>
      </c>
      <c r="H1796">
        <v>75</v>
      </c>
      <c r="I1796" t="s">
        <v>1668</v>
      </c>
      <c r="J1796" t="s">
        <v>1669</v>
      </c>
      <c r="K1796" t="s">
        <v>478</v>
      </c>
      <c r="M1796" t="str">
        <f t="shared" si="287"/>
        <v>INSERT INTO s_tab_cols_m (table_col_id,table_id,col_name,col_desc,data_type) VALUES (750026,75,'eft_name','EFT_NAME','C');</v>
      </c>
    </row>
    <row r="1799" spans="3:13" x14ac:dyDescent="0.25">
      <c r="E1799" t="str">
        <f t="shared" ref="E1799:E1818" si="288">UPPER(I1799)</f>
        <v/>
      </c>
    </row>
    <row r="1800" spans="3:13" x14ac:dyDescent="0.25">
      <c r="C1800" s="18" t="s">
        <v>344</v>
      </c>
      <c r="D1800" t="str">
        <f t="shared" ref="D1800:D1818" si="289">CONCATENATE("public static final int C_CUSTOMER_DOCUMENT__COL__",E1800,"=    ",G1800,";")</f>
        <v>public static final int C_CUSTOMER_DOCUMENT__COL__CUST_DOC_ID=    760001;</v>
      </c>
      <c r="E1800" t="str">
        <f t="shared" si="288"/>
        <v>CUST_DOC_ID</v>
      </c>
      <c r="F1800">
        <v>1</v>
      </c>
      <c r="G1800" t="str">
        <f t="shared" ref="G1800:G1818" si="290">CONCATENATE(H1800,REPT("0",4-LEN(F1800)),F1800)</f>
        <v>760001</v>
      </c>
      <c r="H1800">
        <v>76</v>
      </c>
      <c r="I1800" t="s">
        <v>1746</v>
      </c>
      <c r="J1800" t="s">
        <v>1747</v>
      </c>
      <c r="K1800" t="s">
        <v>477</v>
      </c>
      <c r="M1800" t="str">
        <f t="shared" ref="M1800:M1818" si="291">CONCATENATE("INSERT INTO s_tab_cols_m (table_col_id,table_id,col_name,col_desc,data_type) VALUES (",G1800&amp;","&amp;H1800&amp;",'"&amp;I1800&amp;"','"&amp;J1800&amp;"','"&amp;K1800&amp;"');")</f>
        <v>INSERT INTO s_tab_cols_m (table_col_id,table_id,col_name,col_desc,data_type) VALUES (760001,76,'cust_doc_id','CUST_DOC_ID','N');</v>
      </c>
    </row>
    <row r="1801" spans="3:13" x14ac:dyDescent="0.25">
      <c r="D1801" t="str">
        <f t="shared" si="289"/>
        <v>public static final int C_CUSTOMER_DOCUMENT__COL__CUST_ID=    760002;</v>
      </c>
      <c r="E1801" t="str">
        <f t="shared" si="288"/>
        <v>CUST_ID</v>
      </c>
      <c r="F1801">
        <v>2</v>
      </c>
      <c r="G1801" t="str">
        <f t="shared" si="290"/>
        <v>760002</v>
      </c>
      <c r="H1801">
        <v>76</v>
      </c>
      <c r="I1801" t="s">
        <v>595</v>
      </c>
      <c r="J1801" t="s">
        <v>596</v>
      </c>
      <c r="K1801" t="s">
        <v>477</v>
      </c>
      <c r="M1801" t="str">
        <f t="shared" si="291"/>
        <v>INSERT INTO s_tab_cols_m (table_col_id,table_id,col_name,col_desc,data_type) VALUES (760002,76,'cust_id','CUST_ID','N');</v>
      </c>
    </row>
    <row r="1802" spans="3:13" x14ac:dyDescent="0.25">
      <c r="D1802" t="str">
        <f t="shared" si="289"/>
        <v>public static final int C_CUSTOMER_DOCUMENT__COL__DOC_CATEGORY_ID=    760003;</v>
      </c>
      <c r="E1802" t="str">
        <f t="shared" si="288"/>
        <v>DOC_CATEGORY_ID</v>
      </c>
      <c r="F1802">
        <v>3</v>
      </c>
      <c r="G1802" t="str">
        <f t="shared" si="290"/>
        <v>760003</v>
      </c>
      <c r="H1802">
        <v>76</v>
      </c>
      <c r="I1802" t="s">
        <v>2150</v>
      </c>
      <c r="J1802" t="s">
        <v>2151</v>
      </c>
      <c r="K1802" t="s">
        <v>477</v>
      </c>
      <c r="M1802" t="str">
        <f t="shared" si="291"/>
        <v>INSERT INTO s_tab_cols_m (table_col_id,table_id,col_name,col_desc,data_type) VALUES (760003,76,'doc_category_id','DOC_CATEGORY_ID','N');</v>
      </c>
    </row>
    <row r="1803" spans="3:13" x14ac:dyDescent="0.25">
      <c r="D1803" t="str">
        <f t="shared" si="289"/>
        <v>public static final int C_CUSTOMER_DOCUMENT__COL__DOC_TYPE_ID=    760004;</v>
      </c>
      <c r="E1803" t="str">
        <f t="shared" si="288"/>
        <v>DOC_TYPE_ID</v>
      </c>
      <c r="F1803">
        <v>4</v>
      </c>
      <c r="G1803" t="str">
        <f t="shared" si="290"/>
        <v>760004</v>
      </c>
      <c r="H1803">
        <v>76</v>
      </c>
      <c r="I1803" t="s">
        <v>2152</v>
      </c>
      <c r="J1803" t="s">
        <v>2153</v>
      </c>
      <c r="K1803" t="s">
        <v>477</v>
      </c>
      <c r="M1803" t="str">
        <f t="shared" si="291"/>
        <v>INSERT INTO s_tab_cols_m (table_col_id,table_id,col_name,col_desc,data_type) VALUES (760004,76,'doc_type_id','DOC_TYPE_ID','N');</v>
      </c>
    </row>
    <row r="1804" spans="3:13" x14ac:dyDescent="0.25">
      <c r="D1804" t="str">
        <f t="shared" si="289"/>
        <v>public static final int C_CUSTOMER_DOCUMENT__COL__DOC_SUB_TYPE_ID=    760005;</v>
      </c>
      <c r="E1804" t="str">
        <f t="shared" si="288"/>
        <v>DOC_SUB_TYPE_ID</v>
      </c>
      <c r="F1804">
        <v>5</v>
      </c>
      <c r="G1804" t="str">
        <f t="shared" si="290"/>
        <v>760005</v>
      </c>
      <c r="H1804">
        <v>76</v>
      </c>
      <c r="I1804" t="s">
        <v>2154</v>
      </c>
      <c r="J1804" t="s">
        <v>2155</v>
      </c>
      <c r="K1804" t="s">
        <v>477</v>
      </c>
      <c r="M1804" t="str">
        <f t="shared" si="291"/>
        <v>INSERT INTO s_tab_cols_m (table_col_id,table_id,col_name,col_desc,data_type) VALUES (760005,76,'doc_sub_type_id','DOC_SUB_TYPE_ID','N');</v>
      </c>
    </row>
    <row r="1805" spans="3:13" x14ac:dyDescent="0.25">
      <c r="D1805" t="str">
        <f t="shared" si="289"/>
        <v>public static final int C_CUSTOMER_DOCUMENT__COL__DOC_NO=    760006;</v>
      </c>
      <c r="E1805" t="str">
        <f t="shared" si="288"/>
        <v>DOC_NO</v>
      </c>
      <c r="F1805">
        <v>6</v>
      </c>
      <c r="G1805" t="str">
        <f t="shared" si="290"/>
        <v>760006</v>
      </c>
      <c r="H1805">
        <v>76</v>
      </c>
      <c r="I1805" t="s">
        <v>2116</v>
      </c>
      <c r="J1805" t="s">
        <v>2117</v>
      </c>
      <c r="K1805" t="s">
        <v>478</v>
      </c>
      <c r="M1805" t="str">
        <f t="shared" si="291"/>
        <v>INSERT INTO s_tab_cols_m (table_col_id,table_id,col_name,col_desc,data_type) VALUES (760006,76,'doc_no','DOC_NO','C');</v>
      </c>
    </row>
    <row r="1806" spans="3:13" x14ac:dyDescent="0.25">
      <c r="D1806" t="str">
        <f t="shared" si="289"/>
        <v>public static final int C_CUSTOMER_DOCUMENT__COL__DOC_SUBMIT_DATE=    760007;</v>
      </c>
      <c r="E1806" t="str">
        <f t="shared" si="288"/>
        <v>DOC_SUBMIT_DATE</v>
      </c>
      <c r="F1806">
        <v>7</v>
      </c>
      <c r="G1806" t="str">
        <f t="shared" si="290"/>
        <v>760007</v>
      </c>
      <c r="H1806">
        <v>76</v>
      </c>
      <c r="I1806" t="s">
        <v>2156</v>
      </c>
      <c r="J1806" t="s">
        <v>2157</v>
      </c>
      <c r="K1806" t="s">
        <v>482</v>
      </c>
      <c r="M1806" t="str">
        <f t="shared" si="291"/>
        <v>INSERT INTO s_tab_cols_m (table_col_id,table_id,col_name,col_desc,data_type) VALUES (760007,76,'doc_submit_date','DOC_SUBMIT_DATE','D');</v>
      </c>
    </row>
    <row r="1807" spans="3:13" x14ac:dyDescent="0.25">
      <c r="D1807" t="str">
        <f t="shared" si="289"/>
        <v>public static final int C_CUSTOMER_DOCUMENT__COL__DOC_ISSUE_DATE=    760008;</v>
      </c>
      <c r="E1807" t="str">
        <f t="shared" si="288"/>
        <v>DOC_ISSUE_DATE</v>
      </c>
      <c r="F1807">
        <v>8</v>
      </c>
      <c r="G1807" t="str">
        <f t="shared" si="290"/>
        <v>760008</v>
      </c>
      <c r="H1807">
        <v>76</v>
      </c>
      <c r="I1807" t="s">
        <v>2158</v>
      </c>
      <c r="J1807" t="s">
        <v>2159</v>
      </c>
      <c r="K1807" t="s">
        <v>482</v>
      </c>
      <c r="M1807" t="str">
        <f t="shared" si="291"/>
        <v>INSERT INTO s_tab_cols_m (table_col_id,table_id,col_name,col_desc,data_type) VALUES (760008,76,'doc_issue_date','DOC_ISSUE_DATE','D');</v>
      </c>
    </row>
    <row r="1808" spans="3:13" x14ac:dyDescent="0.25">
      <c r="D1808" t="str">
        <f t="shared" si="289"/>
        <v>public static final int C_CUSTOMER_DOCUMENT__COL__DOC_EXPIRY_DATE=    760009;</v>
      </c>
      <c r="E1808" t="str">
        <f t="shared" si="288"/>
        <v>DOC_EXPIRY_DATE</v>
      </c>
      <c r="F1808">
        <v>9</v>
      </c>
      <c r="G1808" t="str">
        <f t="shared" si="290"/>
        <v>760009</v>
      </c>
      <c r="H1808">
        <v>76</v>
      </c>
      <c r="I1808" t="s">
        <v>2160</v>
      </c>
      <c r="J1808" t="s">
        <v>2161</v>
      </c>
      <c r="K1808" t="s">
        <v>482</v>
      </c>
      <c r="M1808" t="str">
        <f t="shared" si="291"/>
        <v>INSERT INTO s_tab_cols_m (table_col_id,table_id,col_name,col_desc,data_type) VALUES (760009,76,'doc_expiry_date','DOC_EXPIRY_DATE','D');</v>
      </c>
    </row>
    <row r="1809" spans="3:13" x14ac:dyDescent="0.25">
      <c r="D1809" t="str">
        <f t="shared" si="289"/>
        <v>public static final int C_CUSTOMER_DOCUMENT__COL__DOC_ISSUED_AT_PLACE=    760010;</v>
      </c>
      <c r="E1809" t="str">
        <f t="shared" si="288"/>
        <v>DOC_ISSUED_AT_PLACE</v>
      </c>
      <c r="F1809">
        <v>10</v>
      </c>
      <c r="G1809" t="str">
        <f t="shared" si="290"/>
        <v>760010</v>
      </c>
      <c r="H1809">
        <v>76</v>
      </c>
      <c r="I1809" t="s">
        <v>2162</v>
      </c>
      <c r="J1809" t="s">
        <v>2163</v>
      </c>
      <c r="K1809" t="s">
        <v>478</v>
      </c>
      <c r="M1809" t="str">
        <f t="shared" si="291"/>
        <v>INSERT INTO s_tab_cols_m (table_col_id,table_id,col_name,col_desc,data_type) VALUES (760010,76,'doc_issued_at_place','DOC_ISSUED_AT_PLACE','C');</v>
      </c>
    </row>
    <row r="1810" spans="3:13" x14ac:dyDescent="0.25">
      <c r="D1810" t="str">
        <f t="shared" si="289"/>
        <v>public static final int C_CUSTOMER_DOCUMENT__COL__CR_BY=    760011;</v>
      </c>
      <c r="E1810" t="str">
        <f t="shared" si="288"/>
        <v>CR_BY</v>
      </c>
      <c r="F1810">
        <v>11</v>
      </c>
      <c r="G1810" t="str">
        <f t="shared" si="290"/>
        <v>760011</v>
      </c>
      <c r="H1810">
        <v>76</v>
      </c>
      <c r="I1810" t="s">
        <v>547</v>
      </c>
      <c r="J1810" t="s">
        <v>548</v>
      </c>
      <c r="K1810" t="s">
        <v>477</v>
      </c>
      <c r="M1810" t="str">
        <f t="shared" si="291"/>
        <v>INSERT INTO s_tab_cols_m (table_col_id,table_id,col_name,col_desc,data_type) VALUES (760011,76,'cr_by','CR_BY','N');</v>
      </c>
    </row>
    <row r="1811" spans="3:13" x14ac:dyDescent="0.25">
      <c r="D1811" t="str">
        <f t="shared" si="289"/>
        <v>public static final int C_CUSTOMER_DOCUMENT__COL__CR_DT=    760012;</v>
      </c>
      <c r="E1811" t="str">
        <f t="shared" si="288"/>
        <v>CR_DT</v>
      </c>
      <c r="F1811">
        <v>12</v>
      </c>
      <c r="G1811" t="str">
        <f t="shared" si="290"/>
        <v>760012</v>
      </c>
      <c r="H1811">
        <v>76</v>
      </c>
      <c r="I1811" t="s">
        <v>549</v>
      </c>
      <c r="J1811" t="s">
        <v>550</v>
      </c>
      <c r="K1811" t="s">
        <v>489</v>
      </c>
      <c r="M1811" t="str">
        <f t="shared" si="291"/>
        <v>INSERT INTO s_tab_cols_m (table_col_id,table_id,col_name,col_desc,data_type) VALUES (760012,76,'cr_dt','CR_DT','T');</v>
      </c>
    </row>
    <row r="1812" spans="3:13" x14ac:dyDescent="0.25">
      <c r="D1812" t="str">
        <f t="shared" si="289"/>
        <v>public static final int C_CUSTOMER_DOCUMENT__COL__UPD_BY=    760013;</v>
      </c>
      <c r="E1812" t="str">
        <f t="shared" si="288"/>
        <v>UPD_BY</v>
      </c>
      <c r="F1812">
        <v>13</v>
      </c>
      <c r="G1812" t="str">
        <f t="shared" si="290"/>
        <v>760013</v>
      </c>
      <c r="H1812">
        <v>76</v>
      </c>
      <c r="I1812" t="s">
        <v>551</v>
      </c>
      <c r="J1812" t="s">
        <v>552</v>
      </c>
      <c r="K1812" t="s">
        <v>477</v>
      </c>
      <c r="M1812" t="str">
        <f t="shared" si="291"/>
        <v>INSERT INTO s_tab_cols_m (table_col_id,table_id,col_name,col_desc,data_type) VALUES (760013,76,'upd_by','UPD_BY','N');</v>
      </c>
    </row>
    <row r="1813" spans="3:13" x14ac:dyDescent="0.25">
      <c r="D1813" t="str">
        <f t="shared" si="289"/>
        <v>public static final int C_CUSTOMER_DOCUMENT__COL__UPD_DT=    760014;</v>
      </c>
      <c r="E1813" t="str">
        <f t="shared" si="288"/>
        <v>UPD_DT</v>
      </c>
      <c r="F1813">
        <v>14</v>
      </c>
      <c r="G1813" t="str">
        <f t="shared" si="290"/>
        <v>760014</v>
      </c>
      <c r="H1813">
        <v>76</v>
      </c>
      <c r="I1813" t="s">
        <v>553</v>
      </c>
      <c r="J1813" t="s">
        <v>554</v>
      </c>
      <c r="K1813" t="s">
        <v>489</v>
      </c>
      <c r="M1813" t="str">
        <f t="shared" si="291"/>
        <v>INSERT INTO s_tab_cols_m (table_col_id,table_id,col_name,col_desc,data_type) VALUES (760014,76,'upd_dt','UPD_DT','T');</v>
      </c>
    </row>
    <row r="1814" spans="3:13" x14ac:dyDescent="0.25">
      <c r="D1814" t="str">
        <f t="shared" si="289"/>
        <v>public static final int C_CUSTOMER_DOCUMENT__COL__AUTH_BY=    760015;</v>
      </c>
      <c r="E1814" t="str">
        <f t="shared" si="288"/>
        <v>AUTH_BY</v>
      </c>
      <c r="F1814">
        <v>15</v>
      </c>
      <c r="G1814" t="str">
        <f t="shared" si="290"/>
        <v>760015</v>
      </c>
      <c r="H1814">
        <v>76</v>
      </c>
      <c r="I1814" t="s">
        <v>555</v>
      </c>
      <c r="J1814" t="s">
        <v>556</v>
      </c>
      <c r="K1814" t="s">
        <v>477</v>
      </c>
      <c r="M1814" t="str">
        <f t="shared" si="291"/>
        <v>INSERT INTO s_tab_cols_m (table_col_id,table_id,col_name,col_desc,data_type) VALUES (760015,76,'auth_by','AUTH_BY','N');</v>
      </c>
    </row>
    <row r="1815" spans="3:13" x14ac:dyDescent="0.25">
      <c r="D1815" t="str">
        <f t="shared" si="289"/>
        <v>public static final int C_CUSTOMER_DOCUMENT__COL__AUTH_DT=    760016;</v>
      </c>
      <c r="E1815" t="str">
        <f t="shared" si="288"/>
        <v>AUTH_DT</v>
      </c>
      <c r="F1815">
        <v>16</v>
      </c>
      <c r="G1815" t="str">
        <f t="shared" si="290"/>
        <v>760016</v>
      </c>
      <c r="H1815">
        <v>76</v>
      </c>
      <c r="I1815" t="s">
        <v>557</v>
      </c>
      <c r="J1815" t="s">
        <v>558</v>
      </c>
      <c r="K1815" t="s">
        <v>489</v>
      </c>
      <c r="M1815" t="str">
        <f t="shared" si="291"/>
        <v>INSERT INTO s_tab_cols_m (table_col_id,table_id,col_name,col_desc,data_type) VALUES (760016,76,'auth_dt','AUTH_DT','T');</v>
      </c>
    </row>
    <row r="1816" spans="3:13" x14ac:dyDescent="0.25">
      <c r="D1816" t="str">
        <f t="shared" si="289"/>
        <v>public static final int C_CUSTOMER_DOCUMENT__COL__CN_ID=    760017;</v>
      </c>
      <c r="E1816" t="str">
        <f t="shared" si="288"/>
        <v>CN_ID</v>
      </c>
      <c r="F1816">
        <v>17</v>
      </c>
      <c r="G1816" t="str">
        <f t="shared" si="290"/>
        <v>760017</v>
      </c>
      <c r="H1816">
        <v>76</v>
      </c>
      <c r="I1816" t="s">
        <v>559</v>
      </c>
      <c r="J1816" t="s">
        <v>560</v>
      </c>
      <c r="K1816" t="s">
        <v>477</v>
      </c>
      <c r="M1816" t="str">
        <f t="shared" si="291"/>
        <v>INSERT INTO s_tab_cols_m (table_col_id,table_id,col_name,col_desc,data_type) VALUES (760017,76,'cn_id','CN_ID','N');</v>
      </c>
    </row>
    <row r="1817" spans="3:13" x14ac:dyDescent="0.25">
      <c r="D1817" t="str">
        <f t="shared" si="289"/>
        <v>public static final int C_CUSTOMER_DOCUMENT__COL__IS_DELETE=    760018;</v>
      </c>
      <c r="E1817" t="str">
        <f t="shared" si="288"/>
        <v>IS_DELETE</v>
      </c>
      <c r="F1817">
        <v>18</v>
      </c>
      <c r="G1817" t="str">
        <f t="shared" si="290"/>
        <v>760018</v>
      </c>
      <c r="H1817">
        <v>76</v>
      </c>
      <c r="I1817" t="s">
        <v>1073</v>
      </c>
      <c r="J1817" t="s">
        <v>1074</v>
      </c>
      <c r="K1817" t="s">
        <v>477</v>
      </c>
      <c r="M1817" t="str">
        <f t="shared" si="291"/>
        <v>INSERT INTO s_tab_cols_m (table_col_id,table_id,col_name,col_desc,data_type) VALUES (760018,76,'is_delete','IS_DELETE','N');</v>
      </c>
    </row>
    <row r="1818" spans="3:13" x14ac:dyDescent="0.25">
      <c r="D1818" t="str">
        <f t="shared" si="289"/>
        <v>public static final int C_CUSTOMER_DOCUMENT__COL__DOC_IMG_FILE_NAME=    760019;</v>
      </c>
      <c r="E1818" t="str">
        <f t="shared" si="288"/>
        <v>DOC_IMG_FILE_NAME</v>
      </c>
      <c r="F1818">
        <v>19</v>
      </c>
      <c r="G1818" t="str">
        <f t="shared" si="290"/>
        <v>760019</v>
      </c>
      <c r="H1818">
        <v>76</v>
      </c>
      <c r="I1818" t="s">
        <v>2164</v>
      </c>
      <c r="J1818" t="s">
        <v>2165</v>
      </c>
      <c r="K1818" t="s">
        <v>478</v>
      </c>
      <c r="M1818" t="str">
        <f t="shared" si="291"/>
        <v>INSERT INTO s_tab_cols_m (table_col_id,table_id,col_name,col_desc,data_type) VALUES (760019,76,'doc_img_file_name','DOC_IMG_FILE_NAME','C');</v>
      </c>
    </row>
    <row r="1820" spans="3:13" x14ac:dyDescent="0.25">
      <c r="E1820" t="str">
        <f t="shared" ref="E1820:E1853" si="292">UPPER(I1820)</f>
        <v/>
      </c>
    </row>
    <row r="1821" spans="3:13" x14ac:dyDescent="0.25">
      <c r="C1821" s="18" t="s">
        <v>347</v>
      </c>
      <c r="D1821" t="str">
        <f t="shared" ref="D1821:D1835" si="293">CONCATENATE("public static final int C_CUSTOMER_INCOME_TAX__COL__",E1821,"=    ",G1821,";")</f>
        <v>public static final int C_CUSTOMER_INCOME_TAX__COL__CUST_ID=    770001;</v>
      </c>
      <c r="E1821" t="str">
        <f t="shared" si="292"/>
        <v>CUST_ID</v>
      </c>
      <c r="F1821">
        <v>1</v>
      </c>
      <c r="G1821" t="str">
        <f t="shared" ref="G1821:G1835" si="294">CONCATENATE(H1821,REPT("0",4-LEN(F1821)),F1821)</f>
        <v>770001</v>
      </c>
      <c r="H1821">
        <v>77</v>
      </c>
      <c r="I1821" t="s">
        <v>595</v>
      </c>
      <c r="J1821" t="s">
        <v>596</v>
      </c>
      <c r="K1821" t="s">
        <v>477</v>
      </c>
      <c r="M1821" t="str">
        <f t="shared" ref="M1821:M1835" si="295">CONCATENATE("INSERT INTO s_tab_cols_m (table_col_id,table_id,col_name,col_desc,data_type) VALUES (",G1821&amp;","&amp;H1821&amp;",'"&amp;I1821&amp;"','"&amp;J1821&amp;"','"&amp;K1821&amp;"');")</f>
        <v>INSERT INTO s_tab_cols_m (table_col_id,table_id,col_name,col_desc,data_type) VALUES (770001,77,'cust_id','CUST_ID','N');</v>
      </c>
    </row>
    <row r="1822" spans="3:13" x14ac:dyDescent="0.25">
      <c r="D1822" t="str">
        <f t="shared" si="293"/>
        <v>public static final int C_CUSTOMER_INCOME_TAX__COL__ITAX_ID=    770002;</v>
      </c>
      <c r="E1822" t="str">
        <f t="shared" si="292"/>
        <v>ITAX_ID</v>
      </c>
      <c r="F1822">
        <v>2</v>
      </c>
      <c r="G1822" t="str">
        <f t="shared" si="294"/>
        <v>770002</v>
      </c>
      <c r="H1822">
        <v>77</v>
      </c>
      <c r="I1822" t="s">
        <v>1952</v>
      </c>
      <c r="J1822" t="s">
        <v>1953</v>
      </c>
      <c r="K1822" t="s">
        <v>477</v>
      </c>
      <c r="M1822" t="str">
        <f t="shared" si="295"/>
        <v>INSERT INTO s_tab_cols_m (table_col_id,table_id,col_name,col_desc,data_type) VALUES (770002,77,'itax_id','ITAX_ID','N');</v>
      </c>
    </row>
    <row r="1823" spans="3:13" x14ac:dyDescent="0.25">
      <c r="D1823" t="str">
        <f t="shared" si="293"/>
        <v>public static final int C_CUSTOMER_INCOME_TAX__COL__IS_IT_FORM_RECEIVED=    770003;</v>
      </c>
      <c r="E1823" t="str">
        <f t="shared" si="292"/>
        <v>IS_IT_FORM_RECEIVED</v>
      </c>
      <c r="F1823">
        <v>3</v>
      </c>
      <c r="G1823" t="str">
        <f t="shared" si="294"/>
        <v>770003</v>
      </c>
      <c r="H1823">
        <v>77</v>
      </c>
      <c r="I1823" t="s">
        <v>2166</v>
      </c>
      <c r="J1823" t="s">
        <v>2167</v>
      </c>
      <c r="K1823" t="s">
        <v>477</v>
      </c>
      <c r="M1823" t="str">
        <f t="shared" si="295"/>
        <v>INSERT INTO s_tab_cols_m (table_col_id,table_id,col_name,col_desc,data_type) VALUES (770003,77,'is_it_form_received','IS_IT_FORM_RECEIVED','N');</v>
      </c>
    </row>
    <row r="1824" spans="3:13" x14ac:dyDescent="0.25">
      <c r="D1824" t="str">
        <f t="shared" si="293"/>
        <v>public static final int C_CUSTOMER_INCOME_TAX__COL__IS_IT_FILE_GENERATED=    770004;</v>
      </c>
      <c r="E1824" t="str">
        <f t="shared" si="292"/>
        <v>IS_IT_FILE_GENERATED</v>
      </c>
      <c r="F1824">
        <v>4</v>
      </c>
      <c r="G1824" t="str">
        <f t="shared" si="294"/>
        <v>770004</v>
      </c>
      <c r="H1824">
        <v>77</v>
      </c>
      <c r="I1824" t="s">
        <v>2168</v>
      </c>
      <c r="J1824" t="s">
        <v>2169</v>
      </c>
      <c r="K1824" t="s">
        <v>477</v>
      </c>
      <c r="M1824" t="str">
        <f t="shared" si="295"/>
        <v>INSERT INTO s_tab_cols_m (table_col_id,table_id,col_name,col_desc,data_type) VALUES (770004,77,'is_it_file_generated','IS_IT_FILE_GENERATED','N');</v>
      </c>
    </row>
    <row r="1825" spans="3:13" x14ac:dyDescent="0.25">
      <c r="D1825" t="str">
        <f t="shared" si="293"/>
        <v>public static final int C_CUSTOMER_INCOME_TAX__COL__IT_FORM_RECEIVED_DATE=    770005;</v>
      </c>
      <c r="E1825" t="str">
        <f t="shared" si="292"/>
        <v>IT_FORM_RECEIVED_DATE</v>
      </c>
      <c r="F1825">
        <v>5</v>
      </c>
      <c r="G1825" t="str">
        <f t="shared" si="294"/>
        <v>770005</v>
      </c>
      <c r="H1825">
        <v>77</v>
      </c>
      <c r="I1825" t="s">
        <v>2170</v>
      </c>
      <c r="J1825" t="s">
        <v>2171</v>
      </c>
      <c r="K1825" t="s">
        <v>482</v>
      </c>
      <c r="M1825" t="str">
        <f t="shared" si="295"/>
        <v>INSERT INTO s_tab_cols_m (table_col_id,table_id,col_name,col_desc,data_type) VALUES (770005,77,'it_form_received_date','IT_FORM_RECEIVED_DATE','D');</v>
      </c>
    </row>
    <row r="1826" spans="3:13" x14ac:dyDescent="0.25">
      <c r="D1826" t="str">
        <f t="shared" si="293"/>
        <v>public static final int C_CUSTOMER_INCOME_TAX__COL__IT_FILE_GENERATED_DATE=    770006;</v>
      </c>
      <c r="E1826" t="str">
        <f t="shared" si="292"/>
        <v>IT_FILE_GENERATED_DATE</v>
      </c>
      <c r="F1826">
        <v>6</v>
      </c>
      <c r="G1826" t="str">
        <f t="shared" si="294"/>
        <v>770006</v>
      </c>
      <c r="H1826">
        <v>77</v>
      </c>
      <c r="I1826" t="s">
        <v>2172</v>
      </c>
      <c r="J1826" t="s">
        <v>2173</v>
      </c>
      <c r="K1826" t="s">
        <v>482</v>
      </c>
      <c r="M1826" t="str">
        <f t="shared" si="295"/>
        <v>INSERT INTO s_tab_cols_m (table_col_id,table_id,col_name,col_desc,data_type) VALUES (770006,77,'it_file_generated_date','IT_FILE_GENERATED_DATE','D');</v>
      </c>
    </row>
    <row r="1827" spans="3:13" x14ac:dyDescent="0.25">
      <c r="D1827" t="str">
        <f t="shared" si="293"/>
        <v>public static final int C_CUSTOMER_INCOME_TAX__COL__REMARK=    770007;</v>
      </c>
      <c r="E1827" t="str">
        <f t="shared" si="292"/>
        <v>REMARK</v>
      </c>
      <c r="F1827">
        <v>7</v>
      </c>
      <c r="G1827" t="str">
        <f t="shared" si="294"/>
        <v>770007</v>
      </c>
      <c r="H1827">
        <v>77</v>
      </c>
      <c r="I1827" t="s">
        <v>677</v>
      </c>
      <c r="J1827" t="s">
        <v>678</v>
      </c>
      <c r="K1827" t="s">
        <v>478</v>
      </c>
      <c r="M1827" t="str">
        <f t="shared" si="295"/>
        <v>INSERT INTO s_tab_cols_m (table_col_id,table_id,col_name,col_desc,data_type) VALUES (770007,77,'remark','REMARK','C');</v>
      </c>
    </row>
    <row r="1828" spans="3:13" x14ac:dyDescent="0.25">
      <c r="D1828" t="str">
        <f t="shared" si="293"/>
        <v>public static final int C_CUSTOMER_INCOME_TAX__COL__CR_BY=    770008;</v>
      </c>
      <c r="E1828" t="str">
        <f t="shared" si="292"/>
        <v>CR_BY</v>
      </c>
      <c r="F1828">
        <v>8</v>
      </c>
      <c r="G1828" t="str">
        <f t="shared" si="294"/>
        <v>770008</v>
      </c>
      <c r="H1828">
        <v>77</v>
      </c>
      <c r="I1828" t="s">
        <v>547</v>
      </c>
      <c r="J1828" t="s">
        <v>548</v>
      </c>
      <c r="K1828" t="s">
        <v>477</v>
      </c>
      <c r="M1828" t="str">
        <f t="shared" si="295"/>
        <v>INSERT INTO s_tab_cols_m (table_col_id,table_id,col_name,col_desc,data_type) VALUES (770008,77,'cr_by','CR_BY','N');</v>
      </c>
    </row>
    <row r="1829" spans="3:13" x14ac:dyDescent="0.25">
      <c r="D1829" t="str">
        <f t="shared" si="293"/>
        <v>public static final int C_CUSTOMER_INCOME_TAX__COL__CR_DT=    770009;</v>
      </c>
      <c r="E1829" t="str">
        <f t="shared" si="292"/>
        <v>CR_DT</v>
      </c>
      <c r="F1829">
        <v>9</v>
      </c>
      <c r="G1829" t="str">
        <f t="shared" si="294"/>
        <v>770009</v>
      </c>
      <c r="H1829">
        <v>77</v>
      </c>
      <c r="I1829" t="s">
        <v>549</v>
      </c>
      <c r="J1829" t="s">
        <v>550</v>
      </c>
      <c r="K1829" t="s">
        <v>489</v>
      </c>
      <c r="M1829" t="str">
        <f t="shared" si="295"/>
        <v>INSERT INTO s_tab_cols_m (table_col_id,table_id,col_name,col_desc,data_type) VALUES (770009,77,'cr_dt','CR_DT','T');</v>
      </c>
    </row>
    <row r="1830" spans="3:13" x14ac:dyDescent="0.25">
      <c r="D1830" t="str">
        <f t="shared" si="293"/>
        <v>public static final int C_CUSTOMER_INCOME_TAX__COL__UPD_BY=    770010;</v>
      </c>
      <c r="E1830" t="str">
        <f t="shared" si="292"/>
        <v>UPD_BY</v>
      </c>
      <c r="F1830">
        <v>10</v>
      </c>
      <c r="G1830" t="str">
        <f t="shared" si="294"/>
        <v>770010</v>
      </c>
      <c r="H1830">
        <v>77</v>
      </c>
      <c r="I1830" t="s">
        <v>551</v>
      </c>
      <c r="J1830" t="s">
        <v>552</v>
      </c>
      <c r="K1830" t="s">
        <v>477</v>
      </c>
      <c r="M1830" t="str">
        <f t="shared" si="295"/>
        <v>INSERT INTO s_tab_cols_m (table_col_id,table_id,col_name,col_desc,data_type) VALUES (770010,77,'upd_by','UPD_BY','N');</v>
      </c>
    </row>
    <row r="1831" spans="3:13" x14ac:dyDescent="0.25">
      <c r="D1831" t="str">
        <f t="shared" si="293"/>
        <v>public static final int C_CUSTOMER_INCOME_TAX__COL__UPD_DT=    770011;</v>
      </c>
      <c r="E1831" t="str">
        <f t="shared" si="292"/>
        <v>UPD_DT</v>
      </c>
      <c r="F1831">
        <v>11</v>
      </c>
      <c r="G1831" t="str">
        <f t="shared" si="294"/>
        <v>770011</v>
      </c>
      <c r="H1831">
        <v>77</v>
      </c>
      <c r="I1831" t="s">
        <v>553</v>
      </c>
      <c r="J1831" t="s">
        <v>554</v>
      </c>
      <c r="K1831" t="s">
        <v>489</v>
      </c>
      <c r="M1831" t="str">
        <f t="shared" si="295"/>
        <v>INSERT INTO s_tab_cols_m (table_col_id,table_id,col_name,col_desc,data_type) VALUES (770011,77,'upd_dt','UPD_DT','T');</v>
      </c>
    </row>
    <row r="1832" spans="3:13" x14ac:dyDescent="0.25">
      <c r="D1832" t="str">
        <f t="shared" si="293"/>
        <v>public static final int C_CUSTOMER_INCOME_TAX__COL__AUTH_BY=    770012;</v>
      </c>
      <c r="E1832" t="str">
        <f t="shared" si="292"/>
        <v>AUTH_BY</v>
      </c>
      <c r="F1832">
        <v>12</v>
      </c>
      <c r="G1832" t="str">
        <f t="shared" si="294"/>
        <v>770012</v>
      </c>
      <c r="H1832">
        <v>77</v>
      </c>
      <c r="I1832" t="s">
        <v>555</v>
      </c>
      <c r="J1832" t="s">
        <v>556</v>
      </c>
      <c r="K1832" t="s">
        <v>477</v>
      </c>
      <c r="M1832" t="str">
        <f t="shared" si="295"/>
        <v>INSERT INTO s_tab_cols_m (table_col_id,table_id,col_name,col_desc,data_type) VALUES (770012,77,'auth_by','AUTH_BY','N');</v>
      </c>
    </row>
    <row r="1833" spans="3:13" x14ac:dyDescent="0.25">
      <c r="D1833" t="str">
        <f t="shared" si="293"/>
        <v>public static final int C_CUSTOMER_INCOME_TAX__COL__AUTH_DT=    770013;</v>
      </c>
      <c r="E1833" t="str">
        <f t="shared" si="292"/>
        <v>AUTH_DT</v>
      </c>
      <c r="F1833">
        <v>13</v>
      </c>
      <c r="G1833" t="str">
        <f t="shared" si="294"/>
        <v>770013</v>
      </c>
      <c r="H1833">
        <v>77</v>
      </c>
      <c r="I1833" t="s">
        <v>557</v>
      </c>
      <c r="J1833" t="s">
        <v>558</v>
      </c>
      <c r="K1833" t="s">
        <v>489</v>
      </c>
      <c r="M1833" t="str">
        <f t="shared" si="295"/>
        <v>INSERT INTO s_tab_cols_m (table_col_id,table_id,col_name,col_desc,data_type) VALUES (770013,77,'auth_dt','AUTH_DT','T');</v>
      </c>
    </row>
    <row r="1834" spans="3:13" x14ac:dyDescent="0.25">
      <c r="D1834" t="str">
        <f t="shared" si="293"/>
        <v>public static final int C_CUSTOMER_INCOME_TAX__COL__CN_ID=    770014;</v>
      </c>
      <c r="E1834" t="str">
        <f t="shared" si="292"/>
        <v>CN_ID</v>
      </c>
      <c r="F1834">
        <v>14</v>
      </c>
      <c r="G1834" t="str">
        <f t="shared" si="294"/>
        <v>770014</v>
      </c>
      <c r="H1834">
        <v>77</v>
      </c>
      <c r="I1834" t="s">
        <v>559</v>
      </c>
      <c r="J1834" t="s">
        <v>560</v>
      </c>
      <c r="K1834" t="s">
        <v>477</v>
      </c>
      <c r="M1834" t="str">
        <f t="shared" si="295"/>
        <v>INSERT INTO s_tab_cols_m (table_col_id,table_id,col_name,col_desc,data_type) VALUES (770014,77,'cn_id','CN_ID','N');</v>
      </c>
    </row>
    <row r="1835" spans="3:13" x14ac:dyDescent="0.25">
      <c r="D1835" t="str">
        <f t="shared" si="293"/>
        <v>public static final int C_CUSTOMER_INCOME_TAX__COL__IT_DECLARATION_TYPE_ID=    770015;</v>
      </c>
      <c r="E1835" t="str">
        <f t="shared" si="292"/>
        <v>IT_DECLARATION_TYPE_ID</v>
      </c>
      <c r="F1835">
        <v>15</v>
      </c>
      <c r="G1835" t="str">
        <f t="shared" si="294"/>
        <v>770015</v>
      </c>
      <c r="H1835">
        <v>77</v>
      </c>
      <c r="I1835" t="s">
        <v>2072</v>
      </c>
      <c r="J1835" t="s">
        <v>2073</v>
      </c>
      <c r="K1835" t="s">
        <v>477</v>
      </c>
      <c r="M1835" t="str">
        <f t="shared" si="295"/>
        <v>INSERT INTO s_tab_cols_m (table_col_id,table_id,col_name,col_desc,data_type) VALUES (770015,77,'it_declaration_type_id','IT_DECLARATION_TYPE_ID','N');</v>
      </c>
    </row>
    <row r="1837" spans="3:13" x14ac:dyDescent="0.25">
      <c r="E1837" t="str">
        <f t="shared" si="292"/>
        <v/>
      </c>
    </row>
    <row r="1838" spans="3:13" x14ac:dyDescent="0.25">
      <c r="C1838" s="18" t="s">
        <v>350</v>
      </c>
      <c r="D1838" t="str">
        <f t="shared" ref="D1838:D1853" si="296">CONCATENATE("public static final int C_INSTRUMENT_BOOK_STOCK__COL__",E1838,"=    ",G1838,";")</f>
        <v>public static final int C_INSTRUMENT_BOOK_STOCK__COL__INSTR_BOOK_ID=    780001;</v>
      </c>
      <c r="E1838" t="str">
        <f t="shared" si="292"/>
        <v>INSTR_BOOK_ID</v>
      </c>
      <c r="F1838">
        <v>1</v>
      </c>
      <c r="G1838" t="str">
        <f t="shared" ref="G1838:G1853" si="297">CONCATENATE(H1838,REPT("0",4-LEN(F1838)),F1838)</f>
        <v>780001</v>
      </c>
      <c r="H1838">
        <v>78</v>
      </c>
      <c r="I1838" t="s">
        <v>2174</v>
      </c>
      <c r="J1838" t="s">
        <v>2175</v>
      </c>
      <c r="K1838" t="s">
        <v>477</v>
      </c>
      <c r="M1838" t="str">
        <f t="shared" ref="M1838:M1853" si="298">CONCATENATE("INSERT INTO s_tab_cols_m (table_col_id,table_id,col_name,col_desc,data_type) VALUES (",G1838&amp;","&amp;H1838&amp;",'"&amp;I1838&amp;"','"&amp;J1838&amp;"','"&amp;K1838&amp;"');")</f>
        <v>INSERT INTO s_tab_cols_m (table_col_id,table_id,col_name,col_desc,data_type) VALUES (780001,78,'instr_book_id','INSTR_BOOK_ID','N');</v>
      </c>
    </row>
    <row r="1839" spans="3:13" x14ac:dyDescent="0.25">
      <c r="D1839" t="str">
        <f t="shared" si="296"/>
        <v>public static final int C_INSTRUMENT_BOOK_STOCK__COL__INSTR_BOOK_INV_ID=    780002;</v>
      </c>
      <c r="E1839" t="str">
        <f t="shared" si="292"/>
        <v>INSTR_BOOK_INV_ID</v>
      </c>
      <c r="F1839">
        <v>2</v>
      </c>
      <c r="G1839" t="str">
        <f t="shared" si="297"/>
        <v>780002</v>
      </c>
      <c r="H1839">
        <v>78</v>
      </c>
      <c r="I1839" t="s">
        <v>757</v>
      </c>
      <c r="J1839" t="s">
        <v>758</v>
      </c>
      <c r="K1839" t="s">
        <v>477</v>
      </c>
      <c r="M1839" t="str">
        <f t="shared" si="298"/>
        <v>INSERT INTO s_tab_cols_m (table_col_id,table_id,col_name,col_desc,data_type) VALUES (780002,78,'instr_book_inv_id','INSTR_BOOK_INV_ID','N');</v>
      </c>
    </row>
    <row r="1840" spans="3:13" x14ac:dyDescent="0.25">
      <c r="D1840" t="str">
        <f t="shared" si="296"/>
        <v>public static final int C_INSTRUMENT_BOOK_STOCK__COL__CBR_ID=    780003;</v>
      </c>
      <c r="E1840" t="str">
        <f t="shared" si="292"/>
        <v>CBR_ID</v>
      </c>
      <c r="F1840">
        <v>3</v>
      </c>
      <c r="G1840" t="str">
        <f t="shared" si="297"/>
        <v>780003</v>
      </c>
      <c r="H1840">
        <v>78</v>
      </c>
      <c r="I1840" t="s">
        <v>475</v>
      </c>
      <c r="J1840" t="s">
        <v>476</v>
      </c>
      <c r="K1840" t="s">
        <v>477</v>
      </c>
      <c r="M1840" t="str">
        <f t="shared" si="298"/>
        <v>INSERT INTO s_tab_cols_m (table_col_id,table_id,col_name,col_desc,data_type) VALUES (780003,78,'cbr_id','CBR_ID','N');</v>
      </c>
    </row>
    <row r="1841" spans="4:13" x14ac:dyDescent="0.25">
      <c r="D1841" t="str">
        <f t="shared" si="296"/>
        <v>public static final int C_INSTRUMENT_BOOK_STOCK__COL__INSTR_TYPE_ID=    780004;</v>
      </c>
      <c r="E1841" t="str">
        <f t="shared" si="292"/>
        <v>INSTR_TYPE_ID</v>
      </c>
      <c r="F1841">
        <v>4</v>
      </c>
      <c r="G1841" t="str">
        <f t="shared" si="297"/>
        <v>780004</v>
      </c>
      <c r="H1841">
        <v>78</v>
      </c>
      <c r="I1841" t="s">
        <v>729</v>
      </c>
      <c r="J1841" t="s">
        <v>730</v>
      </c>
      <c r="K1841" t="s">
        <v>477</v>
      </c>
      <c r="M1841" t="str">
        <f t="shared" si="298"/>
        <v>INSERT INTO s_tab_cols_m (table_col_id,table_id,col_name,col_desc,data_type) VALUES (780004,78,'instr_type_id','INSTR_TYPE_ID','N');</v>
      </c>
    </row>
    <row r="1842" spans="4:13" x14ac:dyDescent="0.25">
      <c r="D1842" t="str">
        <f t="shared" si="296"/>
        <v>public static final int C_INSTRUMENT_BOOK_STOCK__COL__INSTR_SERIES_CODE=    780005;</v>
      </c>
      <c r="E1842" t="str">
        <f t="shared" si="292"/>
        <v>INSTR_SERIES_CODE</v>
      </c>
      <c r="F1842">
        <v>5</v>
      </c>
      <c r="G1842" t="str">
        <f t="shared" si="297"/>
        <v>780005</v>
      </c>
      <c r="H1842">
        <v>78</v>
      </c>
      <c r="I1842" t="s">
        <v>755</v>
      </c>
      <c r="J1842" t="s">
        <v>756</v>
      </c>
      <c r="K1842" t="s">
        <v>478</v>
      </c>
      <c r="M1842" t="str">
        <f t="shared" si="298"/>
        <v>INSERT INTO s_tab_cols_m (table_col_id,table_id,col_name,col_desc,data_type) VALUES (780005,78,'instr_series_code','INSTR_SERIES_CODE','C');</v>
      </c>
    </row>
    <row r="1843" spans="4:13" x14ac:dyDescent="0.25">
      <c r="D1843" t="str">
        <f t="shared" si="296"/>
        <v>public static final int C_INSTRUMENT_BOOK_STOCK__COL__INSTR_BOOK_SIZE=    780006;</v>
      </c>
      <c r="E1843" t="str">
        <f t="shared" si="292"/>
        <v>INSTR_BOOK_SIZE</v>
      </c>
      <c r="F1843">
        <v>6</v>
      </c>
      <c r="G1843" t="str">
        <f t="shared" si="297"/>
        <v>780006</v>
      </c>
      <c r="H1843">
        <v>78</v>
      </c>
      <c r="I1843" t="s">
        <v>767</v>
      </c>
      <c r="J1843" t="s">
        <v>768</v>
      </c>
      <c r="K1843" t="s">
        <v>477</v>
      </c>
      <c r="M1843" t="str">
        <f t="shared" si="298"/>
        <v>INSERT INTO s_tab_cols_m (table_col_id,table_id,col_name,col_desc,data_type) VALUES (780006,78,'instr_book_size','INSTR_BOOK_SIZE','N');</v>
      </c>
    </row>
    <row r="1844" spans="4:13" x14ac:dyDescent="0.25">
      <c r="D1844" t="str">
        <f t="shared" si="296"/>
        <v>public static final int C_INSTRUMENT_BOOK_STOCK__COL__INSTR_FROM_NO=    780007;</v>
      </c>
      <c r="E1844" t="str">
        <f t="shared" si="292"/>
        <v>INSTR_FROM_NO</v>
      </c>
      <c r="F1844">
        <v>7</v>
      </c>
      <c r="G1844" t="str">
        <f t="shared" si="297"/>
        <v>780007</v>
      </c>
      <c r="H1844">
        <v>78</v>
      </c>
      <c r="I1844" t="s">
        <v>763</v>
      </c>
      <c r="J1844" t="s">
        <v>764</v>
      </c>
      <c r="K1844" t="s">
        <v>477</v>
      </c>
      <c r="M1844" t="str">
        <f t="shared" si="298"/>
        <v>INSERT INTO s_tab_cols_m (table_col_id,table_id,col_name,col_desc,data_type) VALUES (780007,78,'instr_from_no','INSTR_FROM_NO','N');</v>
      </c>
    </row>
    <row r="1845" spans="4:13" x14ac:dyDescent="0.25">
      <c r="D1845" t="str">
        <f t="shared" si="296"/>
        <v>public static final int C_INSTRUMENT_BOOK_STOCK__COL__INSTR_TO_NO=    780008;</v>
      </c>
      <c r="E1845" t="str">
        <f t="shared" si="292"/>
        <v>INSTR_TO_NO</v>
      </c>
      <c r="F1845">
        <v>8</v>
      </c>
      <c r="G1845" t="str">
        <f t="shared" si="297"/>
        <v>780008</v>
      </c>
      <c r="H1845">
        <v>78</v>
      </c>
      <c r="I1845" t="s">
        <v>765</v>
      </c>
      <c r="J1845" t="s">
        <v>766</v>
      </c>
      <c r="K1845" t="s">
        <v>477</v>
      </c>
      <c r="M1845" t="str">
        <f t="shared" si="298"/>
        <v>INSERT INTO s_tab_cols_m (table_col_id,table_id,col_name,col_desc,data_type) VALUES (780008,78,'instr_to_no','INSTR_TO_NO','N');</v>
      </c>
    </row>
    <row r="1846" spans="4:13" x14ac:dyDescent="0.25">
      <c r="D1846" t="str">
        <f t="shared" si="296"/>
        <v>public static final int C_INSTRUMENT_BOOK_STOCK__COL__IBS_STATUS=    780009;</v>
      </c>
      <c r="E1846" t="str">
        <f t="shared" si="292"/>
        <v>IBS_STATUS</v>
      </c>
      <c r="F1846">
        <v>9</v>
      </c>
      <c r="G1846" t="str">
        <f t="shared" si="297"/>
        <v>780009</v>
      </c>
      <c r="H1846">
        <v>78</v>
      </c>
      <c r="I1846" t="s">
        <v>2176</v>
      </c>
      <c r="J1846" t="s">
        <v>2177</v>
      </c>
      <c r="K1846" t="s">
        <v>478</v>
      </c>
      <c r="M1846" t="str">
        <f t="shared" si="298"/>
        <v>INSERT INTO s_tab_cols_m (table_col_id,table_id,col_name,col_desc,data_type) VALUES (780009,78,'ibs_status','IBS_STATUS','C');</v>
      </c>
    </row>
    <row r="1847" spans="4:13" x14ac:dyDescent="0.25">
      <c r="D1847" t="str">
        <f t="shared" si="296"/>
        <v>public static final int C_INSTRUMENT_BOOK_STOCK__COL__CR_BY=    780010;</v>
      </c>
      <c r="E1847" t="str">
        <f t="shared" si="292"/>
        <v>CR_BY</v>
      </c>
      <c r="F1847">
        <v>10</v>
      </c>
      <c r="G1847" t="str">
        <f t="shared" si="297"/>
        <v>780010</v>
      </c>
      <c r="H1847">
        <v>78</v>
      </c>
      <c r="I1847" t="s">
        <v>547</v>
      </c>
      <c r="J1847" t="s">
        <v>548</v>
      </c>
      <c r="K1847" t="s">
        <v>477</v>
      </c>
      <c r="M1847" t="str">
        <f t="shared" si="298"/>
        <v>INSERT INTO s_tab_cols_m (table_col_id,table_id,col_name,col_desc,data_type) VALUES (780010,78,'cr_by','CR_BY','N');</v>
      </c>
    </row>
    <row r="1848" spans="4:13" x14ac:dyDescent="0.25">
      <c r="D1848" t="str">
        <f t="shared" si="296"/>
        <v>public static final int C_INSTRUMENT_BOOK_STOCK__COL__CR_DT=    780011;</v>
      </c>
      <c r="E1848" t="str">
        <f t="shared" si="292"/>
        <v>CR_DT</v>
      </c>
      <c r="F1848">
        <v>11</v>
      </c>
      <c r="G1848" t="str">
        <f t="shared" si="297"/>
        <v>780011</v>
      </c>
      <c r="H1848">
        <v>78</v>
      </c>
      <c r="I1848" t="s">
        <v>549</v>
      </c>
      <c r="J1848" t="s">
        <v>550</v>
      </c>
      <c r="K1848" t="s">
        <v>489</v>
      </c>
      <c r="M1848" t="str">
        <f t="shared" si="298"/>
        <v>INSERT INTO s_tab_cols_m (table_col_id,table_id,col_name,col_desc,data_type) VALUES (780011,78,'cr_dt','CR_DT','T');</v>
      </c>
    </row>
    <row r="1849" spans="4:13" x14ac:dyDescent="0.25">
      <c r="D1849" t="str">
        <f t="shared" si="296"/>
        <v>public static final int C_INSTRUMENT_BOOK_STOCK__COL__UPD_BY=    780012;</v>
      </c>
      <c r="E1849" t="str">
        <f t="shared" si="292"/>
        <v>UPD_BY</v>
      </c>
      <c r="F1849">
        <v>12</v>
      </c>
      <c r="G1849" t="str">
        <f t="shared" si="297"/>
        <v>780012</v>
      </c>
      <c r="H1849">
        <v>78</v>
      </c>
      <c r="I1849" t="s">
        <v>551</v>
      </c>
      <c r="J1849" t="s">
        <v>552</v>
      </c>
      <c r="K1849" t="s">
        <v>477</v>
      </c>
      <c r="M1849" t="str">
        <f t="shared" si="298"/>
        <v>INSERT INTO s_tab_cols_m (table_col_id,table_id,col_name,col_desc,data_type) VALUES (780012,78,'upd_by','UPD_BY','N');</v>
      </c>
    </row>
    <row r="1850" spans="4:13" x14ac:dyDescent="0.25">
      <c r="D1850" t="str">
        <f t="shared" si="296"/>
        <v>public static final int C_INSTRUMENT_BOOK_STOCK__COL__UPD_DT=    780013;</v>
      </c>
      <c r="E1850" t="str">
        <f t="shared" si="292"/>
        <v>UPD_DT</v>
      </c>
      <c r="F1850">
        <v>13</v>
      </c>
      <c r="G1850" t="str">
        <f t="shared" si="297"/>
        <v>780013</v>
      </c>
      <c r="H1850">
        <v>78</v>
      </c>
      <c r="I1850" t="s">
        <v>553</v>
      </c>
      <c r="J1850" t="s">
        <v>554</v>
      </c>
      <c r="K1850" t="s">
        <v>489</v>
      </c>
      <c r="M1850" t="str">
        <f t="shared" si="298"/>
        <v>INSERT INTO s_tab_cols_m (table_col_id,table_id,col_name,col_desc,data_type) VALUES (780013,78,'upd_dt','UPD_DT','T');</v>
      </c>
    </row>
    <row r="1851" spans="4:13" x14ac:dyDescent="0.25">
      <c r="D1851" t="str">
        <f t="shared" si="296"/>
        <v>public static final int C_INSTRUMENT_BOOK_STOCK__COL__AUTH_BY=    780014;</v>
      </c>
      <c r="E1851" t="str">
        <f t="shared" si="292"/>
        <v>AUTH_BY</v>
      </c>
      <c r="F1851">
        <v>14</v>
      </c>
      <c r="G1851" t="str">
        <f t="shared" si="297"/>
        <v>780014</v>
      </c>
      <c r="H1851">
        <v>78</v>
      </c>
      <c r="I1851" t="s">
        <v>555</v>
      </c>
      <c r="J1851" t="s">
        <v>556</v>
      </c>
      <c r="K1851" t="s">
        <v>477</v>
      </c>
      <c r="M1851" t="str">
        <f t="shared" si="298"/>
        <v>INSERT INTO s_tab_cols_m (table_col_id,table_id,col_name,col_desc,data_type) VALUES (780014,78,'auth_by','AUTH_BY','N');</v>
      </c>
    </row>
    <row r="1852" spans="4:13" x14ac:dyDescent="0.25">
      <c r="D1852" t="str">
        <f t="shared" si="296"/>
        <v>public static final int C_INSTRUMENT_BOOK_STOCK__COL__AUTH_DT=    780015;</v>
      </c>
      <c r="E1852" t="str">
        <f t="shared" si="292"/>
        <v>AUTH_DT</v>
      </c>
      <c r="F1852">
        <v>15</v>
      </c>
      <c r="G1852" t="str">
        <f t="shared" si="297"/>
        <v>780015</v>
      </c>
      <c r="H1852">
        <v>78</v>
      </c>
      <c r="I1852" t="s">
        <v>557</v>
      </c>
      <c r="J1852" t="s">
        <v>558</v>
      </c>
      <c r="K1852" t="s">
        <v>489</v>
      </c>
      <c r="M1852" t="str">
        <f t="shared" si="298"/>
        <v>INSERT INTO s_tab_cols_m (table_col_id,table_id,col_name,col_desc,data_type) VALUES (780015,78,'auth_dt','AUTH_DT','T');</v>
      </c>
    </row>
    <row r="1853" spans="4:13" x14ac:dyDescent="0.25">
      <c r="D1853" t="str">
        <f t="shared" si="296"/>
        <v>public static final int C_INSTRUMENT_BOOK_STOCK__COL__CN_ID=    780016;</v>
      </c>
      <c r="E1853" t="str">
        <f t="shared" si="292"/>
        <v>CN_ID</v>
      </c>
      <c r="F1853">
        <v>16</v>
      </c>
      <c r="G1853" t="str">
        <f t="shared" si="297"/>
        <v>780016</v>
      </c>
      <c r="H1853">
        <v>78</v>
      </c>
      <c r="I1853" t="s">
        <v>559</v>
      </c>
      <c r="J1853" t="s">
        <v>560</v>
      </c>
      <c r="K1853" t="s">
        <v>477</v>
      </c>
      <c r="M1853" t="str">
        <f t="shared" si="298"/>
        <v>INSERT INTO s_tab_cols_m (table_col_id,table_id,col_name,col_desc,data_type) VALUES (780016,78,'cn_id','CN_ID','N');</v>
      </c>
    </row>
    <row r="1856" spans="4:13" x14ac:dyDescent="0.25">
      <c r="E1856" t="str">
        <f t="shared" ref="E1856:E1869" si="299">UPPER(I1856)</f>
        <v/>
      </c>
    </row>
    <row r="1857" spans="3:13" x14ac:dyDescent="0.25">
      <c r="C1857" s="18" t="s">
        <v>353</v>
      </c>
      <c r="D1857" t="str">
        <f t="shared" ref="D1857:D1869" si="300">CONCATENATE("public static final int C_CCY_DENOM_MASTER__COL__",E1857,"=    ",G1857,";")</f>
        <v>public static final int C_CCY_DENOM_MASTER__COL__CCY_DENOM_ID=    790001;</v>
      </c>
      <c r="E1857" t="str">
        <f t="shared" si="299"/>
        <v>CCY_DENOM_ID</v>
      </c>
      <c r="F1857">
        <v>1</v>
      </c>
      <c r="G1857" t="str">
        <f t="shared" ref="G1857:G1869" si="301">CONCATENATE(H1857,REPT("0",4-LEN(F1857)),F1857)</f>
        <v>790001</v>
      </c>
      <c r="H1857">
        <v>79</v>
      </c>
      <c r="I1857" t="s">
        <v>2178</v>
      </c>
      <c r="J1857" t="s">
        <v>2179</v>
      </c>
      <c r="K1857" t="s">
        <v>477</v>
      </c>
      <c r="M1857" t="str">
        <f t="shared" ref="M1857:M1869" si="302">CONCATENATE("INSERT INTO s_tab_cols_m (table_col_id,table_id,col_name,col_desc,data_type) VALUES (",G1857&amp;","&amp;H1857&amp;",'"&amp;I1857&amp;"','"&amp;J1857&amp;"','"&amp;K1857&amp;"');")</f>
        <v>INSERT INTO s_tab_cols_m (table_col_id,table_id,col_name,col_desc,data_type) VALUES (790001,79,'ccy_denom_id','CCY_DENOM_ID','N');</v>
      </c>
    </row>
    <row r="1858" spans="3:13" x14ac:dyDescent="0.25">
      <c r="D1858" t="str">
        <f t="shared" si="300"/>
        <v>public static final int C_CCY_DENOM_MASTER__COL__CCY_ID=    790002;</v>
      </c>
      <c r="E1858" t="str">
        <f t="shared" si="299"/>
        <v>CCY_ID</v>
      </c>
      <c r="F1858">
        <v>2</v>
      </c>
      <c r="G1858" t="str">
        <f t="shared" si="301"/>
        <v>790002</v>
      </c>
      <c r="H1858">
        <v>79</v>
      </c>
      <c r="I1858" t="s">
        <v>510</v>
      </c>
      <c r="J1858" t="s">
        <v>511</v>
      </c>
      <c r="K1858" t="s">
        <v>477</v>
      </c>
      <c r="M1858" t="str">
        <f t="shared" si="302"/>
        <v>INSERT INTO s_tab_cols_m (table_col_id,table_id,col_name,col_desc,data_type) VALUES (790002,79,'ccy_id','CCY_ID','N');</v>
      </c>
    </row>
    <row r="1859" spans="3:13" x14ac:dyDescent="0.25">
      <c r="D1859" t="str">
        <f t="shared" si="300"/>
        <v>public static final int C_CCY_DENOM_MASTER__COL__DENOM_VALUE=    790003;</v>
      </c>
      <c r="E1859" t="str">
        <f t="shared" si="299"/>
        <v>DENOM_VALUE</v>
      </c>
      <c r="F1859">
        <v>3</v>
      </c>
      <c r="G1859" t="str">
        <f t="shared" si="301"/>
        <v>790003</v>
      </c>
      <c r="H1859">
        <v>79</v>
      </c>
      <c r="I1859" t="s">
        <v>2180</v>
      </c>
      <c r="J1859" t="s">
        <v>2181</v>
      </c>
      <c r="K1859" t="s">
        <v>477</v>
      </c>
      <c r="M1859" t="str">
        <f t="shared" si="302"/>
        <v>INSERT INTO s_tab_cols_m (table_col_id,table_id,col_name,col_desc,data_type) VALUES (790003,79,'denom_value','DENOM_VALUE','N');</v>
      </c>
    </row>
    <row r="1860" spans="3:13" x14ac:dyDescent="0.25">
      <c r="D1860" t="str">
        <f t="shared" si="300"/>
        <v>public static final int C_CCY_DENOM_MASTER__COL__DENOM_NAME=    790004;</v>
      </c>
      <c r="E1860" t="str">
        <f t="shared" si="299"/>
        <v>DENOM_NAME</v>
      </c>
      <c r="F1860">
        <v>4</v>
      </c>
      <c r="G1860" t="str">
        <f t="shared" si="301"/>
        <v>790004</v>
      </c>
      <c r="H1860">
        <v>79</v>
      </c>
      <c r="I1860" t="s">
        <v>2182</v>
      </c>
      <c r="J1860" t="s">
        <v>2183</v>
      </c>
      <c r="K1860" t="s">
        <v>478</v>
      </c>
      <c r="M1860" t="str">
        <f t="shared" si="302"/>
        <v>INSERT INTO s_tab_cols_m (table_col_id,table_id,col_name,col_desc,data_type) VALUES (790004,79,'denom_name','DENOM_NAME','C');</v>
      </c>
    </row>
    <row r="1861" spans="3:13" x14ac:dyDescent="0.25">
      <c r="D1861" t="str">
        <f t="shared" si="300"/>
        <v>public static final int C_CCY_DENOM_MASTER__COL__DENOM_STATUS=    790005;</v>
      </c>
      <c r="E1861" t="str">
        <f t="shared" si="299"/>
        <v>DENOM_STATUS</v>
      </c>
      <c r="F1861">
        <v>5</v>
      </c>
      <c r="G1861" t="str">
        <f t="shared" si="301"/>
        <v>790005</v>
      </c>
      <c r="H1861">
        <v>79</v>
      </c>
      <c r="I1861" t="s">
        <v>2184</v>
      </c>
      <c r="J1861" t="s">
        <v>2185</v>
      </c>
      <c r="K1861" t="s">
        <v>478</v>
      </c>
      <c r="M1861" t="str">
        <f t="shared" si="302"/>
        <v>INSERT INTO s_tab_cols_m (table_col_id,table_id,col_name,col_desc,data_type) VALUES (790005,79,'denom_status','DENOM_STATUS','C');</v>
      </c>
    </row>
    <row r="1862" spans="3:13" x14ac:dyDescent="0.25">
      <c r="D1862" t="str">
        <f t="shared" si="300"/>
        <v>public static final int C_CCY_DENOM_MASTER__COL__CR_BY=    790006;</v>
      </c>
      <c r="E1862" t="str">
        <f t="shared" si="299"/>
        <v>CR_BY</v>
      </c>
      <c r="F1862">
        <v>6</v>
      </c>
      <c r="G1862" t="str">
        <f t="shared" si="301"/>
        <v>790006</v>
      </c>
      <c r="H1862">
        <v>79</v>
      </c>
      <c r="I1862" t="s">
        <v>547</v>
      </c>
      <c r="J1862" t="s">
        <v>548</v>
      </c>
      <c r="K1862" t="s">
        <v>477</v>
      </c>
      <c r="M1862" t="str">
        <f t="shared" si="302"/>
        <v>INSERT INTO s_tab_cols_m (table_col_id,table_id,col_name,col_desc,data_type) VALUES (790006,79,'cr_by','CR_BY','N');</v>
      </c>
    </row>
    <row r="1863" spans="3:13" x14ac:dyDescent="0.25">
      <c r="D1863" t="str">
        <f t="shared" si="300"/>
        <v>public static final int C_CCY_DENOM_MASTER__COL__CR_DT=    790007;</v>
      </c>
      <c r="E1863" t="str">
        <f t="shared" si="299"/>
        <v>CR_DT</v>
      </c>
      <c r="F1863">
        <v>7</v>
      </c>
      <c r="G1863" t="str">
        <f t="shared" si="301"/>
        <v>790007</v>
      </c>
      <c r="H1863">
        <v>79</v>
      </c>
      <c r="I1863" t="s">
        <v>549</v>
      </c>
      <c r="J1863" t="s">
        <v>550</v>
      </c>
      <c r="K1863" t="s">
        <v>489</v>
      </c>
      <c r="M1863" t="str">
        <f t="shared" si="302"/>
        <v>INSERT INTO s_tab_cols_m (table_col_id,table_id,col_name,col_desc,data_type) VALUES (790007,79,'cr_dt','CR_DT','T');</v>
      </c>
    </row>
    <row r="1864" spans="3:13" x14ac:dyDescent="0.25">
      <c r="D1864" t="str">
        <f t="shared" si="300"/>
        <v>public static final int C_CCY_DENOM_MASTER__COL__UPD_BY=    790008;</v>
      </c>
      <c r="E1864" t="str">
        <f t="shared" si="299"/>
        <v>UPD_BY</v>
      </c>
      <c r="F1864">
        <v>8</v>
      </c>
      <c r="G1864" t="str">
        <f t="shared" si="301"/>
        <v>790008</v>
      </c>
      <c r="H1864">
        <v>79</v>
      </c>
      <c r="I1864" t="s">
        <v>551</v>
      </c>
      <c r="J1864" t="s">
        <v>552</v>
      </c>
      <c r="K1864" t="s">
        <v>477</v>
      </c>
      <c r="M1864" t="str">
        <f t="shared" si="302"/>
        <v>INSERT INTO s_tab_cols_m (table_col_id,table_id,col_name,col_desc,data_type) VALUES (790008,79,'upd_by','UPD_BY','N');</v>
      </c>
    </row>
    <row r="1865" spans="3:13" x14ac:dyDescent="0.25">
      <c r="D1865" t="str">
        <f t="shared" si="300"/>
        <v>public static final int C_CCY_DENOM_MASTER__COL__UPD_DT=    790009;</v>
      </c>
      <c r="E1865" t="str">
        <f t="shared" si="299"/>
        <v>UPD_DT</v>
      </c>
      <c r="F1865">
        <v>9</v>
      </c>
      <c r="G1865" t="str">
        <f t="shared" si="301"/>
        <v>790009</v>
      </c>
      <c r="H1865">
        <v>79</v>
      </c>
      <c r="I1865" t="s">
        <v>553</v>
      </c>
      <c r="J1865" t="s">
        <v>554</v>
      </c>
      <c r="K1865" t="s">
        <v>489</v>
      </c>
      <c r="M1865" t="str">
        <f t="shared" si="302"/>
        <v>INSERT INTO s_tab_cols_m (table_col_id,table_id,col_name,col_desc,data_type) VALUES (790009,79,'upd_dt','UPD_DT','T');</v>
      </c>
    </row>
    <row r="1866" spans="3:13" x14ac:dyDescent="0.25">
      <c r="D1866" t="str">
        <f t="shared" si="300"/>
        <v>public static final int C_CCY_DENOM_MASTER__COL__AUTH_BY=    790010;</v>
      </c>
      <c r="E1866" t="str">
        <f t="shared" si="299"/>
        <v>AUTH_BY</v>
      </c>
      <c r="F1866">
        <v>10</v>
      </c>
      <c r="G1866" t="str">
        <f t="shared" si="301"/>
        <v>790010</v>
      </c>
      <c r="H1866">
        <v>79</v>
      </c>
      <c r="I1866" t="s">
        <v>555</v>
      </c>
      <c r="J1866" t="s">
        <v>556</v>
      </c>
      <c r="K1866" t="s">
        <v>477</v>
      </c>
      <c r="M1866" t="str">
        <f t="shared" si="302"/>
        <v>INSERT INTO s_tab_cols_m (table_col_id,table_id,col_name,col_desc,data_type) VALUES (790010,79,'auth_by','AUTH_BY','N');</v>
      </c>
    </row>
    <row r="1867" spans="3:13" x14ac:dyDescent="0.25">
      <c r="D1867" t="str">
        <f t="shared" si="300"/>
        <v>public static final int C_CCY_DENOM_MASTER__COL__AUTH_DT=    790011;</v>
      </c>
      <c r="E1867" t="str">
        <f t="shared" si="299"/>
        <v>AUTH_DT</v>
      </c>
      <c r="F1867">
        <v>11</v>
      </c>
      <c r="G1867" t="str">
        <f t="shared" si="301"/>
        <v>790011</v>
      </c>
      <c r="H1867">
        <v>79</v>
      </c>
      <c r="I1867" t="s">
        <v>557</v>
      </c>
      <c r="J1867" t="s">
        <v>558</v>
      </c>
      <c r="K1867" t="s">
        <v>489</v>
      </c>
      <c r="M1867" t="str">
        <f t="shared" si="302"/>
        <v>INSERT INTO s_tab_cols_m (table_col_id,table_id,col_name,col_desc,data_type) VALUES (790011,79,'auth_dt','AUTH_DT','T');</v>
      </c>
    </row>
    <row r="1868" spans="3:13" x14ac:dyDescent="0.25">
      <c r="D1868" t="str">
        <f t="shared" si="300"/>
        <v>public static final int C_CCY_DENOM_MASTER__COL__CN_ID=    790012;</v>
      </c>
      <c r="E1868" t="str">
        <f t="shared" si="299"/>
        <v>CN_ID</v>
      </c>
      <c r="F1868">
        <v>12</v>
      </c>
      <c r="G1868" t="str">
        <f t="shared" si="301"/>
        <v>790012</v>
      </c>
      <c r="H1868">
        <v>79</v>
      </c>
      <c r="I1868" t="s">
        <v>559</v>
      </c>
      <c r="J1868" t="s">
        <v>560</v>
      </c>
      <c r="K1868" t="s">
        <v>477</v>
      </c>
      <c r="M1868" t="str">
        <f t="shared" si="302"/>
        <v>INSERT INTO s_tab_cols_m (table_col_id,table_id,col_name,col_desc,data_type) VALUES (790012,79,'cn_id','CN_ID','N');</v>
      </c>
    </row>
    <row r="1869" spans="3:13" x14ac:dyDescent="0.25">
      <c r="D1869" t="str">
        <f t="shared" si="300"/>
        <v>public static final int C_CCY_DENOM_MASTER__COL__IS_DELETE=    790013;</v>
      </c>
      <c r="E1869" t="str">
        <f t="shared" si="299"/>
        <v>IS_DELETE</v>
      </c>
      <c r="F1869">
        <v>13</v>
      </c>
      <c r="G1869" t="str">
        <f t="shared" si="301"/>
        <v>790013</v>
      </c>
      <c r="H1869">
        <v>79</v>
      </c>
      <c r="I1869" t="s">
        <v>1073</v>
      </c>
      <c r="J1869" t="s">
        <v>1074</v>
      </c>
      <c r="K1869" t="s">
        <v>477</v>
      </c>
      <c r="M1869" t="str">
        <f t="shared" si="302"/>
        <v>INSERT INTO s_tab_cols_m (table_col_id,table_id,col_name,col_desc,data_type) VALUES (790013,79,'is_delete','IS_DELETE','N');</v>
      </c>
    </row>
    <row r="1872" spans="3:13" x14ac:dyDescent="0.25">
      <c r="E1872" t="str">
        <f t="shared" ref="E1872:E1903" si="303">UPPER(I1872)</f>
        <v/>
      </c>
    </row>
    <row r="1873" spans="3:13" x14ac:dyDescent="0.25">
      <c r="C1873" s="18" t="s">
        <v>356</v>
      </c>
      <c r="D1873" t="str">
        <f t="shared" ref="D1873:D1884" si="304">CONCATENATE("public static final int C_CBR_INCHARGE__COL__",E1873,"=    ",G1873,";")</f>
        <v>public static final int C_CBR_INCHARGE__COL__CBR_INCHARGE_ID=    800001;</v>
      </c>
      <c r="E1873" t="str">
        <f t="shared" si="303"/>
        <v>CBR_INCHARGE_ID</v>
      </c>
      <c r="F1873">
        <v>1</v>
      </c>
      <c r="G1873" t="str">
        <f t="shared" ref="G1873:G1884" si="305">CONCATENATE(H1873,REPT("0",4-LEN(F1873)),F1873)</f>
        <v>800001</v>
      </c>
      <c r="H1873">
        <v>80</v>
      </c>
      <c r="I1873" t="s">
        <v>2186</v>
      </c>
      <c r="J1873" t="s">
        <v>2187</v>
      </c>
      <c r="K1873" t="s">
        <v>477</v>
      </c>
      <c r="M1873" t="str">
        <f t="shared" ref="M1873:M1884" si="306">CONCATENATE("INSERT INTO s_tab_cols_m (table_col_id,table_id,col_name,col_desc,data_type) VALUES (",G1873&amp;","&amp;H1873&amp;",'"&amp;I1873&amp;"','"&amp;J1873&amp;"','"&amp;K1873&amp;"');")</f>
        <v>INSERT INTO s_tab_cols_m (table_col_id,table_id,col_name,col_desc,data_type) VALUES (800001,80,'cbr_incharge_id','CBR_INCHARGE_ID','N');</v>
      </c>
    </row>
    <row r="1874" spans="3:13" x14ac:dyDescent="0.25">
      <c r="D1874" t="str">
        <f t="shared" si="304"/>
        <v>public static final int C_CBR_INCHARGE__COL__CBR_ID=    800002;</v>
      </c>
      <c r="E1874" t="str">
        <f t="shared" si="303"/>
        <v>CBR_ID</v>
      </c>
      <c r="F1874">
        <v>2</v>
      </c>
      <c r="G1874" t="str">
        <f t="shared" si="305"/>
        <v>800002</v>
      </c>
      <c r="H1874">
        <v>80</v>
      </c>
      <c r="I1874" t="s">
        <v>475</v>
      </c>
      <c r="J1874" t="s">
        <v>476</v>
      </c>
      <c r="K1874" t="s">
        <v>477</v>
      </c>
      <c r="M1874" t="str">
        <f t="shared" si="306"/>
        <v>INSERT INTO s_tab_cols_m (table_col_id,table_id,col_name,col_desc,data_type) VALUES (800002,80,'cbr_id','CBR_ID','N');</v>
      </c>
    </row>
    <row r="1875" spans="3:13" x14ac:dyDescent="0.25">
      <c r="D1875" t="str">
        <f t="shared" si="304"/>
        <v>public static final int C_CBR_INCHARGE__COL__USER_ID=    800003;</v>
      </c>
      <c r="E1875" t="str">
        <f t="shared" si="303"/>
        <v>USER_ID</v>
      </c>
      <c r="F1875">
        <v>3</v>
      </c>
      <c r="G1875" t="str">
        <f t="shared" si="305"/>
        <v>800003</v>
      </c>
      <c r="H1875">
        <v>80</v>
      </c>
      <c r="I1875" t="s">
        <v>1257</v>
      </c>
      <c r="J1875" t="s">
        <v>1258</v>
      </c>
      <c r="K1875" t="s">
        <v>477</v>
      </c>
      <c r="M1875" t="str">
        <f t="shared" si="306"/>
        <v>INSERT INTO s_tab_cols_m (table_col_id,table_id,col_name,col_desc,data_type) VALUES (800003,80,'user_id','USER_ID','N');</v>
      </c>
    </row>
    <row r="1876" spans="3:13" x14ac:dyDescent="0.25">
      <c r="D1876" t="str">
        <f t="shared" si="304"/>
        <v>public static final int C_CBR_INCHARGE__COL__INCHARGE_FROM_DATE=    800004;</v>
      </c>
      <c r="E1876" t="str">
        <f t="shared" si="303"/>
        <v>INCHARGE_FROM_DATE</v>
      </c>
      <c r="F1876">
        <v>4</v>
      </c>
      <c r="G1876" t="str">
        <f t="shared" si="305"/>
        <v>800004</v>
      </c>
      <c r="H1876">
        <v>80</v>
      </c>
      <c r="I1876" t="s">
        <v>2188</v>
      </c>
      <c r="J1876" t="s">
        <v>2189</v>
      </c>
      <c r="K1876" t="s">
        <v>482</v>
      </c>
      <c r="M1876" t="str">
        <f t="shared" si="306"/>
        <v>INSERT INTO s_tab_cols_m (table_col_id,table_id,col_name,col_desc,data_type) VALUES (800004,80,'incharge_from_date','INCHARGE_FROM_DATE','D');</v>
      </c>
    </row>
    <row r="1877" spans="3:13" x14ac:dyDescent="0.25">
      <c r="D1877" t="str">
        <f t="shared" si="304"/>
        <v>public static final int C_CBR_INCHARGE__COL__INCHARGE_TO_DATE=    800005;</v>
      </c>
      <c r="E1877" t="str">
        <f t="shared" si="303"/>
        <v>INCHARGE_TO_DATE</v>
      </c>
      <c r="F1877">
        <v>5</v>
      </c>
      <c r="G1877" t="str">
        <f t="shared" si="305"/>
        <v>800005</v>
      </c>
      <c r="H1877">
        <v>80</v>
      </c>
      <c r="I1877" t="s">
        <v>2190</v>
      </c>
      <c r="J1877" t="s">
        <v>2191</v>
      </c>
      <c r="K1877" t="s">
        <v>482</v>
      </c>
      <c r="M1877" t="str">
        <f t="shared" si="306"/>
        <v>INSERT INTO s_tab_cols_m (table_col_id,table_id,col_name,col_desc,data_type) VALUES (800005,80,'incharge_to_date','INCHARGE_TO_DATE','D');</v>
      </c>
    </row>
    <row r="1878" spans="3:13" x14ac:dyDescent="0.25">
      <c r="D1878" t="str">
        <f t="shared" si="304"/>
        <v>public static final int C_CBR_INCHARGE__COL__CR_BY=    800006;</v>
      </c>
      <c r="E1878" t="str">
        <f t="shared" si="303"/>
        <v>CR_BY</v>
      </c>
      <c r="F1878">
        <v>6</v>
      </c>
      <c r="G1878" t="str">
        <f t="shared" si="305"/>
        <v>800006</v>
      </c>
      <c r="H1878">
        <v>80</v>
      </c>
      <c r="I1878" t="s">
        <v>547</v>
      </c>
      <c r="J1878" t="s">
        <v>548</v>
      </c>
      <c r="K1878" t="s">
        <v>477</v>
      </c>
      <c r="M1878" t="str">
        <f t="shared" si="306"/>
        <v>INSERT INTO s_tab_cols_m (table_col_id,table_id,col_name,col_desc,data_type) VALUES (800006,80,'cr_by','CR_BY','N');</v>
      </c>
    </row>
    <row r="1879" spans="3:13" x14ac:dyDescent="0.25">
      <c r="D1879" t="str">
        <f t="shared" si="304"/>
        <v>public static final int C_CBR_INCHARGE__COL__CR_DT=    800007;</v>
      </c>
      <c r="E1879" t="str">
        <f t="shared" si="303"/>
        <v>CR_DT</v>
      </c>
      <c r="F1879">
        <v>7</v>
      </c>
      <c r="G1879" t="str">
        <f t="shared" si="305"/>
        <v>800007</v>
      </c>
      <c r="H1879">
        <v>80</v>
      </c>
      <c r="I1879" t="s">
        <v>549</v>
      </c>
      <c r="J1879" t="s">
        <v>550</v>
      </c>
      <c r="K1879" t="s">
        <v>489</v>
      </c>
      <c r="M1879" t="str">
        <f t="shared" si="306"/>
        <v>INSERT INTO s_tab_cols_m (table_col_id,table_id,col_name,col_desc,data_type) VALUES (800007,80,'cr_dt','CR_DT','T');</v>
      </c>
    </row>
    <row r="1880" spans="3:13" x14ac:dyDescent="0.25">
      <c r="D1880" t="str">
        <f t="shared" si="304"/>
        <v>public static final int C_CBR_INCHARGE__COL__UPD_BY=    800008;</v>
      </c>
      <c r="E1880" t="str">
        <f t="shared" si="303"/>
        <v>UPD_BY</v>
      </c>
      <c r="F1880">
        <v>8</v>
      </c>
      <c r="G1880" t="str">
        <f t="shared" si="305"/>
        <v>800008</v>
      </c>
      <c r="H1880">
        <v>80</v>
      </c>
      <c r="I1880" t="s">
        <v>551</v>
      </c>
      <c r="J1880" t="s">
        <v>552</v>
      </c>
      <c r="K1880" t="s">
        <v>477</v>
      </c>
      <c r="M1880" t="str">
        <f t="shared" si="306"/>
        <v>INSERT INTO s_tab_cols_m (table_col_id,table_id,col_name,col_desc,data_type) VALUES (800008,80,'upd_by','UPD_BY','N');</v>
      </c>
    </row>
    <row r="1881" spans="3:13" x14ac:dyDescent="0.25">
      <c r="D1881" t="str">
        <f t="shared" si="304"/>
        <v>public static final int C_CBR_INCHARGE__COL__UPD_DT=    800009;</v>
      </c>
      <c r="E1881" t="str">
        <f t="shared" si="303"/>
        <v>UPD_DT</v>
      </c>
      <c r="F1881">
        <v>9</v>
      </c>
      <c r="G1881" t="str">
        <f t="shared" si="305"/>
        <v>800009</v>
      </c>
      <c r="H1881">
        <v>80</v>
      </c>
      <c r="I1881" t="s">
        <v>553</v>
      </c>
      <c r="J1881" t="s">
        <v>554</v>
      </c>
      <c r="K1881" t="s">
        <v>489</v>
      </c>
      <c r="M1881" t="str">
        <f t="shared" si="306"/>
        <v>INSERT INTO s_tab_cols_m (table_col_id,table_id,col_name,col_desc,data_type) VALUES (800009,80,'upd_dt','UPD_DT','T');</v>
      </c>
    </row>
    <row r="1882" spans="3:13" x14ac:dyDescent="0.25">
      <c r="D1882" t="str">
        <f t="shared" si="304"/>
        <v>public static final int C_CBR_INCHARGE__COL__AUTH_BY=    800010;</v>
      </c>
      <c r="E1882" t="str">
        <f t="shared" si="303"/>
        <v>AUTH_BY</v>
      </c>
      <c r="F1882">
        <v>10</v>
      </c>
      <c r="G1882" t="str">
        <f t="shared" si="305"/>
        <v>800010</v>
      </c>
      <c r="H1882">
        <v>80</v>
      </c>
      <c r="I1882" t="s">
        <v>555</v>
      </c>
      <c r="J1882" t="s">
        <v>556</v>
      </c>
      <c r="K1882" t="s">
        <v>477</v>
      </c>
      <c r="M1882" t="str">
        <f t="shared" si="306"/>
        <v>INSERT INTO s_tab_cols_m (table_col_id,table_id,col_name,col_desc,data_type) VALUES (800010,80,'auth_by','AUTH_BY','N');</v>
      </c>
    </row>
    <row r="1883" spans="3:13" x14ac:dyDescent="0.25">
      <c r="D1883" t="str">
        <f t="shared" si="304"/>
        <v>public static final int C_CBR_INCHARGE__COL__AUTH_DT=    800011;</v>
      </c>
      <c r="E1883" t="str">
        <f t="shared" si="303"/>
        <v>AUTH_DT</v>
      </c>
      <c r="F1883">
        <v>11</v>
      </c>
      <c r="G1883" t="str">
        <f t="shared" si="305"/>
        <v>800011</v>
      </c>
      <c r="H1883">
        <v>80</v>
      </c>
      <c r="I1883" t="s">
        <v>557</v>
      </c>
      <c r="J1883" t="s">
        <v>558</v>
      </c>
      <c r="K1883" t="s">
        <v>489</v>
      </c>
      <c r="M1883" t="str">
        <f t="shared" si="306"/>
        <v>INSERT INTO s_tab_cols_m (table_col_id,table_id,col_name,col_desc,data_type) VALUES (800011,80,'auth_dt','AUTH_DT','T');</v>
      </c>
    </row>
    <row r="1884" spans="3:13" x14ac:dyDescent="0.25">
      <c r="D1884" t="str">
        <f t="shared" si="304"/>
        <v>public static final int C_CBR_INCHARGE__COL__CN_ID=    800012;</v>
      </c>
      <c r="E1884" t="str">
        <f t="shared" si="303"/>
        <v>CN_ID</v>
      </c>
      <c r="F1884">
        <v>12</v>
      </c>
      <c r="G1884" t="str">
        <f t="shared" si="305"/>
        <v>800012</v>
      </c>
      <c r="H1884">
        <v>80</v>
      </c>
      <c r="I1884" t="s">
        <v>559</v>
      </c>
      <c r="J1884" t="s">
        <v>560</v>
      </c>
      <c r="K1884" t="s">
        <v>477</v>
      </c>
      <c r="M1884" t="str">
        <f t="shared" si="306"/>
        <v>INSERT INTO s_tab_cols_m (table_col_id,table_id,col_name,col_desc,data_type) VALUES (800012,80,'cn_id','CN_ID','N');</v>
      </c>
    </row>
    <row r="1885" spans="3:13" x14ac:dyDescent="0.25">
      <c r="E1885" t="str">
        <f t="shared" si="303"/>
        <v/>
      </c>
    </row>
    <row r="1886" spans="3:13" x14ac:dyDescent="0.25">
      <c r="E1886" t="str">
        <f t="shared" si="303"/>
        <v/>
      </c>
    </row>
    <row r="1887" spans="3:13" x14ac:dyDescent="0.25">
      <c r="C1887" s="18" t="s">
        <v>359</v>
      </c>
      <c r="D1887" t="str">
        <f t="shared" ref="D1887:D1929" si="307">CONCATENATE("public static final int C_ACCOUNT_GOVERNMENT_SECURITIES__COL__",E1887,"=    ",G1887,";")</f>
        <v>public static final int C_ACCOUNT_GOVERNMENT_SECURITIES__COL__ACCT_ID=    810001;</v>
      </c>
      <c r="E1887" t="str">
        <f t="shared" si="303"/>
        <v>ACCT_ID</v>
      </c>
      <c r="F1887">
        <v>1</v>
      </c>
      <c r="G1887" t="str">
        <f t="shared" ref="G1887:G1929" si="308">CONCATENATE(H1887,REPT("0",4-LEN(F1887)),F1887)</f>
        <v>810001</v>
      </c>
      <c r="H1887">
        <v>81</v>
      </c>
      <c r="I1887" t="s">
        <v>781</v>
      </c>
      <c r="J1887" t="s">
        <v>782</v>
      </c>
      <c r="K1887" t="s">
        <v>477</v>
      </c>
      <c r="M1887" t="str">
        <f t="shared" ref="M1887:M1929" si="309">CONCATENATE("INSERT INTO s_tab_cols_m (table_col_id,table_id,col_name,col_desc,data_type) VALUES (",G1887&amp;","&amp;H1887&amp;",'"&amp;I1887&amp;"','"&amp;J1887&amp;"','"&amp;K1887&amp;"');")</f>
        <v>INSERT INTO s_tab_cols_m (table_col_id,table_id,col_name,col_desc,data_type) VALUES (810001,81,'acct_id','ACCT_ID','N');</v>
      </c>
    </row>
    <row r="1888" spans="3:13" x14ac:dyDescent="0.25">
      <c r="D1888" t="str">
        <f t="shared" si="307"/>
        <v>public static final int C_ACCOUNT_GOVERNMENT_SECURITIES__COL__GSEC_NAME=    810002;</v>
      </c>
      <c r="E1888" t="str">
        <f t="shared" si="303"/>
        <v>GSEC_NAME</v>
      </c>
      <c r="F1888">
        <v>2</v>
      </c>
      <c r="G1888" t="str">
        <f t="shared" si="308"/>
        <v>810002</v>
      </c>
      <c r="H1888">
        <v>81</v>
      </c>
      <c r="I1888" t="s">
        <v>2192</v>
      </c>
      <c r="J1888" t="s">
        <v>2193</v>
      </c>
      <c r="K1888" t="s">
        <v>478</v>
      </c>
      <c r="M1888" t="str">
        <f t="shared" si="309"/>
        <v>INSERT INTO s_tab_cols_m (table_col_id,table_id,col_name,col_desc,data_type) VALUES (810002,81,'gsec_name','GSEC_NAME','C');</v>
      </c>
    </row>
    <row r="1889" spans="4:13" x14ac:dyDescent="0.25">
      <c r="D1889" t="str">
        <f t="shared" si="307"/>
        <v>public static final int C_ACCOUNT_GOVERNMENT_SECURITIES__COL__GSEC_CODE=    810003;</v>
      </c>
      <c r="E1889" t="str">
        <f t="shared" si="303"/>
        <v>GSEC_CODE</v>
      </c>
      <c r="F1889">
        <v>3</v>
      </c>
      <c r="G1889" t="str">
        <f t="shared" si="308"/>
        <v>810003</v>
      </c>
      <c r="H1889">
        <v>81</v>
      </c>
      <c r="I1889" t="s">
        <v>2194</v>
      </c>
      <c r="J1889" t="s">
        <v>2195</v>
      </c>
      <c r="K1889" t="s">
        <v>478</v>
      </c>
      <c r="M1889" t="str">
        <f t="shared" si="309"/>
        <v>INSERT INTO s_tab_cols_m (table_col_id,table_id,col_name,col_desc,data_type) VALUES (810003,81,'gsec_code','GSEC_CODE','C');</v>
      </c>
    </row>
    <row r="1890" spans="4:13" x14ac:dyDescent="0.25">
      <c r="D1890" t="str">
        <f t="shared" si="307"/>
        <v>public static final int C_ACCOUNT_GOVERNMENT_SECURITIES__COL__GSEC_ISIN=    810004;</v>
      </c>
      <c r="E1890" t="str">
        <f t="shared" si="303"/>
        <v>GSEC_ISIN</v>
      </c>
      <c r="F1890">
        <v>4</v>
      </c>
      <c r="G1890" t="str">
        <f t="shared" si="308"/>
        <v>810004</v>
      </c>
      <c r="H1890">
        <v>81</v>
      </c>
      <c r="I1890" t="s">
        <v>2196</v>
      </c>
      <c r="J1890" t="s">
        <v>2197</v>
      </c>
      <c r="K1890" t="s">
        <v>478</v>
      </c>
      <c r="M1890" t="str">
        <f t="shared" si="309"/>
        <v>INSERT INTO s_tab_cols_m (table_col_id,table_id,col_name,col_desc,data_type) VALUES (810004,81,'gsec_isin','GSEC_ISIN','C');</v>
      </c>
    </row>
    <row r="1891" spans="4:13" x14ac:dyDescent="0.25">
      <c r="D1891" t="str">
        <f t="shared" si="307"/>
        <v>public static final int C_ACCOUNT_GOVERNMENT_SECURITIES__COL__GSEC_TYPE_ID=    810005;</v>
      </c>
      <c r="E1891" t="str">
        <f t="shared" si="303"/>
        <v>GSEC_TYPE_ID</v>
      </c>
      <c r="F1891">
        <v>5</v>
      </c>
      <c r="G1891" t="str">
        <f t="shared" si="308"/>
        <v>810005</v>
      </c>
      <c r="H1891">
        <v>81</v>
      </c>
      <c r="I1891" t="s">
        <v>2198</v>
      </c>
      <c r="J1891" t="s">
        <v>2199</v>
      </c>
      <c r="K1891" t="s">
        <v>477</v>
      </c>
      <c r="M1891" t="str">
        <f t="shared" si="309"/>
        <v>INSERT INTO s_tab_cols_m (table_col_id,table_id,col_name,col_desc,data_type) VALUES (810005,81,'gsec_type_id','GSEC_TYPE_ID','N');</v>
      </c>
    </row>
    <row r="1892" spans="4:13" x14ac:dyDescent="0.25">
      <c r="D1892" t="str">
        <f t="shared" si="307"/>
        <v>public static final int C_ACCOUNT_GOVERNMENT_SECURITIES__COL__COUPON_TYPE_ID=    810006;</v>
      </c>
      <c r="E1892" t="str">
        <f t="shared" si="303"/>
        <v>COUPON_TYPE_ID</v>
      </c>
      <c r="F1892">
        <v>6</v>
      </c>
      <c r="G1892" t="str">
        <f t="shared" si="308"/>
        <v>810006</v>
      </c>
      <c r="H1892">
        <v>81</v>
      </c>
      <c r="I1892" t="s">
        <v>2200</v>
      </c>
      <c r="J1892" t="s">
        <v>2201</v>
      </c>
      <c r="K1892" t="s">
        <v>477</v>
      </c>
      <c r="M1892" t="str">
        <f t="shared" si="309"/>
        <v>INSERT INTO s_tab_cols_m (table_col_id,table_id,col_name,col_desc,data_type) VALUES (810006,81,'coupon_type_id','COUPON_TYPE_ID','N');</v>
      </c>
    </row>
    <row r="1893" spans="4:13" x14ac:dyDescent="0.25">
      <c r="D1893" t="str">
        <f t="shared" si="307"/>
        <v>public static final int C_ACCOUNT_GOVERNMENT_SECURITIES__COL__IS_ELIGIBLE_SLR=    810007;</v>
      </c>
      <c r="E1893" t="str">
        <f t="shared" si="303"/>
        <v>IS_ELIGIBLE_SLR</v>
      </c>
      <c r="F1893">
        <v>7</v>
      </c>
      <c r="G1893" t="str">
        <f t="shared" si="308"/>
        <v>810007</v>
      </c>
      <c r="H1893">
        <v>81</v>
      </c>
      <c r="I1893" t="s">
        <v>2202</v>
      </c>
      <c r="J1893" t="s">
        <v>2203</v>
      </c>
      <c r="K1893" t="s">
        <v>477</v>
      </c>
      <c r="M1893" t="str">
        <f t="shared" si="309"/>
        <v>INSERT INTO s_tab_cols_m (table_col_id,table_id,col_name,col_desc,data_type) VALUES (810007,81,'is_eligible_slr','IS_ELIGIBLE_SLR','N');</v>
      </c>
    </row>
    <row r="1894" spans="4:13" x14ac:dyDescent="0.25">
      <c r="D1894" t="str">
        <f t="shared" si="307"/>
        <v>public static final int C_ACCOUNT_GOVERNMENT_SECURITIES__COL__IS_POST_FOLIO_ALLOC=    810008;</v>
      </c>
      <c r="E1894" t="str">
        <f t="shared" si="303"/>
        <v>IS_POST_FOLIO_ALLOC</v>
      </c>
      <c r="F1894">
        <v>8</v>
      </c>
      <c r="G1894" t="str">
        <f t="shared" si="308"/>
        <v>810008</v>
      </c>
      <c r="H1894">
        <v>81</v>
      </c>
      <c r="I1894" t="s">
        <v>2204</v>
      </c>
      <c r="J1894" t="s">
        <v>2205</v>
      </c>
      <c r="K1894" t="s">
        <v>477</v>
      </c>
      <c r="M1894" t="str">
        <f t="shared" si="309"/>
        <v>INSERT INTO s_tab_cols_m (table_col_id,table_id,col_name,col_desc,data_type) VALUES (810008,81,'is_post_folio_alloc','IS_POST_FOLIO_ALLOC','N');</v>
      </c>
    </row>
    <row r="1895" spans="4:13" x14ac:dyDescent="0.25">
      <c r="D1895" t="str">
        <f t="shared" si="307"/>
        <v>public static final int C_ACCOUNT_GOVERNMENT_SECURITIES__COL__GSEC_ISSUER_ID=    810009;</v>
      </c>
      <c r="E1895" t="str">
        <f t="shared" si="303"/>
        <v>GSEC_ISSUER_ID</v>
      </c>
      <c r="F1895">
        <v>9</v>
      </c>
      <c r="G1895" t="str">
        <f t="shared" si="308"/>
        <v>810009</v>
      </c>
      <c r="H1895">
        <v>81</v>
      </c>
      <c r="I1895" t="s">
        <v>2206</v>
      </c>
      <c r="J1895" t="s">
        <v>2207</v>
      </c>
      <c r="K1895" t="s">
        <v>477</v>
      </c>
      <c r="M1895" t="str">
        <f t="shared" si="309"/>
        <v>INSERT INTO s_tab_cols_m (table_col_id,table_id,col_name,col_desc,data_type) VALUES (810009,81,'gsec_issuer_id','GSEC_ISSUER_ID','N');</v>
      </c>
    </row>
    <row r="1896" spans="4:13" x14ac:dyDescent="0.25">
      <c r="D1896" t="str">
        <f t="shared" si="307"/>
        <v>public static final int C_ACCOUNT_GOVERNMENT_SECURITIES__COL__ISSUE_DATE=    810010;</v>
      </c>
      <c r="E1896" t="str">
        <f t="shared" si="303"/>
        <v>ISSUE_DATE</v>
      </c>
      <c r="F1896">
        <v>10</v>
      </c>
      <c r="G1896" t="str">
        <f t="shared" si="308"/>
        <v>810010</v>
      </c>
      <c r="H1896">
        <v>81</v>
      </c>
      <c r="I1896" t="s">
        <v>809</v>
      </c>
      <c r="J1896" t="s">
        <v>810</v>
      </c>
      <c r="K1896" t="s">
        <v>482</v>
      </c>
      <c r="M1896" t="str">
        <f t="shared" si="309"/>
        <v>INSERT INTO s_tab_cols_m (table_col_id,table_id,col_name,col_desc,data_type) VALUES (810010,81,'issue_date','ISSUE_DATE','D');</v>
      </c>
    </row>
    <row r="1897" spans="4:13" x14ac:dyDescent="0.25">
      <c r="D1897" t="str">
        <f t="shared" si="307"/>
        <v>public static final int C_ACCOUNT_GOVERNMENT_SECURITIES__COL__MATURITY_DATE=    810011;</v>
      </c>
      <c r="E1897" t="str">
        <f t="shared" si="303"/>
        <v>MATURITY_DATE</v>
      </c>
      <c r="F1897">
        <v>11</v>
      </c>
      <c r="G1897" t="str">
        <f t="shared" si="308"/>
        <v>810011</v>
      </c>
      <c r="H1897">
        <v>81</v>
      </c>
      <c r="I1897" t="s">
        <v>1397</v>
      </c>
      <c r="J1897" t="s">
        <v>1398</v>
      </c>
      <c r="K1897" t="s">
        <v>482</v>
      </c>
      <c r="M1897" t="str">
        <f t="shared" si="309"/>
        <v>INSERT INTO s_tab_cols_m (table_col_id,table_id,col_name,col_desc,data_type) VALUES (810011,81,'maturity_date','MATURITY_DATE','D');</v>
      </c>
    </row>
    <row r="1898" spans="4:13" x14ac:dyDescent="0.25">
      <c r="D1898" t="str">
        <f t="shared" si="307"/>
        <v>public static final int C_ACCOUNT_GOVERNMENT_SECURITIES__COL__OWNED_BY_ID=    810012;</v>
      </c>
      <c r="E1898" t="str">
        <f t="shared" si="303"/>
        <v>OWNED_BY_ID</v>
      </c>
      <c r="F1898">
        <v>12</v>
      </c>
      <c r="G1898" t="str">
        <f t="shared" si="308"/>
        <v>810012</v>
      </c>
      <c r="H1898">
        <v>81</v>
      </c>
      <c r="I1898" t="s">
        <v>2208</v>
      </c>
      <c r="J1898" t="s">
        <v>2209</v>
      </c>
      <c r="K1898" t="s">
        <v>477</v>
      </c>
      <c r="M1898" t="str">
        <f t="shared" si="309"/>
        <v>INSERT INTO s_tab_cols_m (table_col_id,table_id,col_name,col_desc,data_type) VALUES (810012,81,'owned_by_id','OWNED_BY_ID','N');</v>
      </c>
    </row>
    <row r="1899" spans="4:13" x14ac:dyDescent="0.25">
      <c r="D1899" t="str">
        <f t="shared" si="307"/>
        <v>public static final int C_ACCOUNT_GOVERNMENT_SECURITIES__COL__COUPON_RATE=    810013;</v>
      </c>
      <c r="E1899" t="str">
        <f t="shared" si="303"/>
        <v>COUPON_RATE</v>
      </c>
      <c r="F1899">
        <v>13</v>
      </c>
      <c r="G1899" t="str">
        <f t="shared" si="308"/>
        <v>810013</v>
      </c>
      <c r="H1899">
        <v>81</v>
      </c>
      <c r="I1899" t="s">
        <v>2210</v>
      </c>
      <c r="J1899" t="s">
        <v>2211</v>
      </c>
      <c r="K1899" t="s">
        <v>477</v>
      </c>
      <c r="M1899" t="str">
        <f t="shared" si="309"/>
        <v>INSERT INTO s_tab_cols_m (table_col_id,table_id,col_name,col_desc,data_type) VALUES (810013,81,'coupon_rate','COUPON_RATE','N');</v>
      </c>
    </row>
    <row r="1900" spans="4:13" x14ac:dyDescent="0.25">
      <c r="D1900" t="str">
        <f t="shared" si="307"/>
        <v>public static final int C_ACCOUNT_GOVERNMENT_SECURITIES__COL__SPREAD_RATE=    810014;</v>
      </c>
      <c r="E1900" t="str">
        <f t="shared" si="303"/>
        <v>SPREAD_RATE</v>
      </c>
      <c r="F1900">
        <v>14</v>
      </c>
      <c r="G1900" t="str">
        <f t="shared" si="308"/>
        <v>810014</v>
      </c>
      <c r="H1900">
        <v>81</v>
      </c>
      <c r="I1900" t="s">
        <v>2212</v>
      </c>
      <c r="J1900" t="s">
        <v>2213</v>
      </c>
      <c r="K1900" t="s">
        <v>477</v>
      </c>
      <c r="M1900" t="str">
        <f t="shared" si="309"/>
        <v>INSERT INTO s_tab_cols_m (table_col_id,table_id,col_name,col_desc,data_type) VALUES (810014,81,'spread_rate','SPREAD_RATE','N');</v>
      </c>
    </row>
    <row r="1901" spans="4:13" x14ac:dyDescent="0.25">
      <c r="D1901" t="str">
        <f t="shared" si="307"/>
        <v>public static final int C_ACCOUNT_GOVERNMENT_SECURITIES__COL__UNIT_VALUE=    810015;</v>
      </c>
      <c r="E1901" t="str">
        <f t="shared" si="303"/>
        <v>UNIT_VALUE</v>
      </c>
      <c r="F1901">
        <v>15</v>
      </c>
      <c r="G1901" t="str">
        <f t="shared" si="308"/>
        <v>810015</v>
      </c>
      <c r="H1901">
        <v>81</v>
      </c>
      <c r="I1901" t="s">
        <v>1568</v>
      </c>
      <c r="J1901" t="s">
        <v>1569</v>
      </c>
      <c r="K1901" t="s">
        <v>477</v>
      </c>
      <c r="M1901" t="str">
        <f t="shared" si="309"/>
        <v>INSERT INTO s_tab_cols_m (table_col_id,table_id,col_name,col_desc,data_type) VALUES (810015,81,'unit_value','UNIT_VALUE','N');</v>
      </c>
    </row>
    <row r="1902" spans="4:13" x14ac:dyDescent="0.25">
      <c r="D1902" t="str">
        <f t="shared" si="307"/>
        <v>public static final int C_ACCOUNT_GOVERNMENT_SECURITIES__COL__FACE_VALUE=    810016;</v>
      </c>
      <c r="E1902" t="str">
        <f t="shared" si="303"/>
        <v>FACE_VALUE</v>
      </c>
      <c r="F1902">
        <v>16</v>
      </c>
      <c r="G1902" t="str">
        <f t="shared" si="308"/>
        <v>810016</v>
      </c>
      <c r="H1902">
        <v>81</v>
      </c>
      <c r="I1902" t="s">
        <v>1808</v>
      </c>
      <c r="J1902" t="s">
        <v>1809</v>
      </c>
      <c r="K1902" t="s">
        <v>477</v>
      </c>
      <c r="M1902" t="str">
        <f t="shared" si="309"/>
        <v>INSERT INTO s_tab_cols_m (table_col_id,table_id,col_name,col_desc,data_type) VALUES (810016,81,'face_value','FACE_VALUE','N');</v>
      </c>
    </row>
    <row r="1903" spans="4:13" x14ac:dyDescent="0.25">
      <c r="D1903" t="str">
        <f t="shared" si="307"/>
        <v>public static final int C_ACCOUNT_GOVERNMENT_SECURITIES__COL__IS_TAX_FREE=    810017;</v>
      </c>
      <c r="E1903" t="str">
        <f t="shared" si="303"/>
        <v>IS_TAX_FREE</v>
      </c>
      <c r="F1903">
        <v>17</v>
      </c>
      <c r="G1903" t="str">
        <f t="shared" si="308"/>
        <v>810017</v>
      </c>
      <c r="H1903">
        <v>81</v>
      </c>
      <c r="I1903" t="s">
        <v>2214</v>
      </c>
      <c r="J1903" t="s">
        <v>2215</v>
      </c>
      <c r="K1903" t="s">
        <v>477</v>
      </c>
      <c r="M1903" t="str">
        <f t="shared" si="309"/>
        <v>INSERT INTO s_tab_cols_m (table_col_id,table_id,col_name,col_desc,data_type) VALUES (810017,81,'is_tax_free','IS_TAX_FREE','N');</v>
      </c>
    </row>
    <row r="1904" spans="4:13" x14ac:dyDescent="0.25">
      <c r="D1904" t="str">
        <f t="shared" si="307"/>
        <v>public static final int C_ACCOUNT_GOVERNMENT_SECURITIES__COL__DELIVERY_TYPE_ID=    810018;</v>
      </c>
      <c r="E1904" t="str">
        <f t="shared" ref="E1904:E1935" si="310">UPPER(I1904)</f>
        <v>DELIVERY_TYPE_ID</v>
      </c>
      <c r="F1904">
        <v>18</v>
      </c>
      <c r="G1904" t="str">
        <f t="shared" si="308"/>
        <v>810018</v>
      </c>
      <c r="H1904">
        <v>81</v>
      </c>
      <c r="I1904" t="s">
        <v>2216</v>
      </c>
      <c r="J1904" t="s">
        <v>2217</v>
      </c>
      <c r="K1904" t="s">
        <v>477</v>
      </c>
      <c r="M1904" t="str">
        <f t="shared" si="309"/>
        <v>INSERT INTO s_tab_cols_m (table_col_id,table_id,col_name,col_desc,data_type) VALUES (810018,81,'delivery_type_id','DELIVERY_TYPE_ID','N');</v>
      </c>
    </row>
    <row r="1905" spans="4:13" x14ac:dyDescent="0.25">
      <c r="D1905" t="str">
        <f t="shared" si="307"/>
        <v>public static final int C_ACCOUNT_GOVERNMENT_SECURITIES__COL__IS_INCLUDE_INTEREST_ACCRUED=    810019;</v>
      </c>
      <c r="E1905" t="str">
        <f t="shared" si="310"/>
        <v>IS_INCLUDE_INTEREST_ACCRUED</v>
      </c>
      <c r="F1905">
        <v>19</v>
      </c>
      <c r="G1905" t="str">
        <f t="shared" si="308"/>
        <v>810019</v>
      </c>
      <c r="H1905">
        <v>81</v>
      </c>
      <c r="I1905" t="s">
        <v>2218</v>
      </c>
      <c r="J1905" t="s">
        <v>2219</v>
      </c>
      <c r="K1905" t="s">
        <v>477</v>
      </c>
      <c r="M1905" t="str">
        <f t="shared" si="309"/>
        <v>INSERT INTO s_tab_cols_m (table_col_id,table_id,col_name,col_desc,data_type) VALUES (810019,81,'is_include_interest_accrued','IS_INCLUDE_INTEREST_ACCRUED','N');</v>
      </c>
    </row>
    <row r="1906" spans="4:13" x14ac:dyDescent="0.25">
      <c r="D1906" t="str">
        <f t="shared" si="307"/>
        <v>public static final int C_ACCOUNT_GOVERNMENT_SECURITIES__COL__IS_PORTFOLIO_ALLOCATION=    810020;</v>
      </c>
      <c r="E1906" t="str">
        <f t="shared" si="310"/>
        <v>IS_PORTFOLIO_ALLOCATION</v>
      </c>
      <c r="F1906">
        <v>20</v>
      </c>
      <c r="G1906" t="str">
        <f t="shared" si="308"/>
        <v>810020</v>
      </c>
      <c r="H1906">
        <v>81</v>
      </c>
      <c r="I1906" t="s">
        <v>2220</v>
      </c>
      <c r="J1906" t="s">
        <v>2221</v>
      </c>
      <c r="K1906" t="s">
        <v>477</v>
      </c>
      <c r="M1906" t="str">
        <f t="shared" si="309"/>
        <v>INSERT INTO s_tab_cols_m (table_col_id,table_id,col_name,col_desc,data_type) VALUES (810020,81,'is_portfolio_allocation','IS_PORTFOLIO_ALLOCATION','N');</v>
      </c>
    </row>
    <row r="1907" spans="4:13" x14ac:dyDescent="0.25">
      <c r="D1907" t="str">
        <f t="shared" si="307"/>
        <v>public static final int C_ACCOUNT_GOVERNMENT_SECURITIES__COL__BOOK_CLOSURE_DATE=    810021;</v>
      </c>
      <c r="E1907" t="str">
        <f t="shared" si="310"/>
        <v>BOOK_CLOSURE_DATE</v>
      </c>
      <c r="F1907">
        <v>21</v>
      </c>
      <c r="G1907" t="str">
        <f t="shared" si="308"/>
        <v>810021</v>
      </c>
      <c r="H1907">
        <v>81</v>
      </c>
      <c r="I1907" t="s">
        <v>2222</v>
      </c>
      <c r="J1907" t="s">
        <v>2223</v>
      </c>
      <c r="K1907" t="s">
        <v>482</v>
      </c>
      <c r="M1907" t="str">
        <f t="shared" si="309"/>
        <v>INSERT INTO s_tab_cols_m (table_col_id,table_id,col_name,col_desc,data_type) VALUES (810021,81,'book_closure_date','BOOK_CLOSURE_DATE','D');</v>
      </c>
    </row>
    <row r="1908" spans="4:13" x14ac:dyDescent="0.25">
      <c r="D1908" t="str">
        <f t="shared" si="307"/>
        <v>public static final int C_ACCOUNT_GOVERNMENT_SECURITIES__COL__CCY_ID=    810022;</v>
      </c>
      <c r="E1908" t="str">
        <f t="shared" si="310"/>
        <v>CCY_ID</v>
      </c>
      <c r="F1908">
        <v>22</v>
      </c>
      <c r="G1908" t="str">
        <f t="shared" si="308"/>
        <v>810022</v>
      </c>
      <c r="H1908">
        <v>81</v>
      </c>
      <c r="I1908" t="s">
        <v>510</v>
      </c>
      <c r="J1908" t="s">
        <v>511</v>
      </c>
      <c r="K1908" t="s">
        <v>477</v>
      </c>
      <c r="M1908" t="str">
        <f t="shared" si="309"/>
        <v>INSERT INTO s_tab_cols_m (table_col_id,table_id,col_name,col_desc,data_type) VALUES (810022,81,'ccy_id','CCY_ID','N');</v>
      </c>
    </row>
    <row r="1909" spans="4:13" x14ac:dyDescent="0.25">
      <c r="D1909" t="str">
        <f t="shared" si="307"/>
        <v>public static final int C_ACCOUNT_GOVERNMENT_SECURITIES__COL__IS_LISTED=    810023;</v>
      </c>
      <c r="E1909" t="str">
        <f t="shared" si="310"/>
        <v>IS_LISTED</v>
      </c>
      <c r="F1909">
        <v>23</v>
      </c>
      <c r="G1909" t="str">
        <f t="shared" si="308"/>
        <v>810023</v>
      </c>
      <c r="H1909">
        <v>81</v>
      </c>
      <c r="I1909" t="s">
        <v>2224</v>
      </c>
      <c r="J1909" t="s">
        <v>2225</v>
      </c>
      <c r="K1909" t="s">
        <v>477</v>
      </c>
      <c r="M1909" t="str">
        <f t="shared" si="309"/>
        <v>INSERT INTO s_tab_cols_m (table_col_id,table_id,col_name,col_desc,data_type) VALUES (810023,81,'is_listed','IS_LISTED','N');</v>
      </c>
    </row>
    <row r="1910" spans="4:13" x14ac:dyDescent="0.25">
      <c r="D1910" t="str">
        <f t="shared" si="307"/>
        <v>public static final int C_ACCOUNT_GOVERNMENT_SECURITIES__COL__IS_REPO_ALLOWED=    810024;</v>
      </c>
      <c r="E1910" t="str">
        <f t="shared" si="310"/>
        <v>IS_REPO_ALLOWED</v>
      </c>
      <c r="F1910">
        <v>24</v>
      </c>
      <c r="G1910" t="str">
        <f t="shared" si="308"/>
        <v>810024</v>
      </c>
      <c r="H1910">
        <v>81</v>
      </c>
      <c r="I1910" t="s">
        <v>2226</v>
      </c>
      <c r="J1910" t="s">
        <v>2227</v>
      </c>
      <c r="K1910" t="s">
        <v>477</v>
      </c>
      <c r="M1910" t="str">
        <f t="shared" si="309"/>
        <v>INSERT INTO s_tab_cols_m (table_col_id,table_id,col_name,col_desc,data_type) VALUES (810024,81,'is_repo_allowed','IS_REPO_ALLOWED','N');</v>
      </c>
    </row>
    <row r="1911" spans="4:13" x14ac:dyDescent="0.25">
      <c r="D1911" t="str">
        <f t="shared" si="307"/>
        <v>public static final int C_ACCOUNT_GOVERNMENT_SECURITIES__COL__IS_SHORT_SELL_ALLOWED=    810025;</v>
      </c>
      <c r="E1911" t="str">
        <f t="shared" si="310"/>
        <v>IS_SHORT_SELL_ALLOWED</v>
      </c>
      <c r="F1911">
        <v>25</v>
      </c>
      <c r="G1911" t="str">
        <f t="shared" si="308"/>
        <v>810025</v>
      </c>
      <c r="H1911">
        <v>81</v>
      </c>
      <c r="I1911" t="s">
        <v>2228</v>
      </c>
      <c r="J1911" t="s">
        <v>2229</v>
      </c>
      <c r="K1911" t="s">
        <v>477</v>
      </c>
      <c r="M1911" t="str">
        <f t="shared" si="309"/>
        <v>INSERT INTO s_tab_cols_m (table_col_id,table_id,col_name,col_desc,data_type) VALUES (810025,81,'is_short_sell_allowed','IS_SHORT_SELL_ALLOWED','N');</v>
      </c>
    </row>
    <row r="1912" spans="4:13" x14ac:dyDescent="0.25">
      <c r="D1912" t="str">
        <f t="shared" si="307"/>
        <v>public static final int C_ACCOUNT_GOVERNMENT_SECURITIES__COL__IS_UNITS_ALLOWED=    810026;</v>
      </c>
      <c r="E1912" t="str">
        <f t="shared" si="310"/>
        <v>IS_UNITS_ALLOWED</v>
      </c>
      <c r="F1912">
        <v>26</v>
      </c>
      <c r="G1912" t="str">
        <f t="shared" si="308"/>
        <v>810026</v>
      </c>
      <c r="H1912">
        <v>81</v>
      </c>
      <c r="I1912" t="s">
        <v>2230</v>
      </c>
      <c r="J1912" t="s">
        <v>2231</v>
      </c>
      <c r="K1912" t="s">
        <v>477</v>
      </c>
      <c r="M1912" t="str">
        <f t="shared" si="309"/>
        <v>INSERT INTO s_tab_cols_m (table_col_id,table_id,col_name,col_desc,data_type) VALUES (810026,81,'is_units_allowed','IS_UNITS_ALLOWED','N');</v>
      </c>
    </row>
    <row r="1913" spans="4:13" x14ac:dyDescent="0.25">
      <c r="D1913" t="str">
        <f t="shared" si="307"/>
        <v>public static final int C_ACCOUNT_GOVERNMENT_SECURITIES__COL__IS_CUMULATIVE_INTEREST=    810027;</v>
      </c>
      <c r="E1913" t="str">
        <f t="shared" si="310"/>
        <v>IS_CUMULATIVE_INTEREST</v>
      </c>
      <c r="F1913">
        <v>27</v>
      </c>
      <c r="G1913" t="str">
        <f t="shared" si="308"/>
        <v>810027</v>
      </c>
      <c r="H1913">
        <v>81</v>
      </c>
      <c r="I1913" t="s">
        <v>2232</v>
      </c>
      <c r="J1913" t="s">
        <v>2233</v>
      </c>
      <c r="K1913" t="s">
        <v>477</v>
      </c>
      <c r="M1913" t="str">
        <f t="shared" si="309"/>
        <v>INSERT INTO s_tab_cols_m (table_col_id,table_id,col_name,col_desc,data_type) VALUES (810027,81,'is_cumulative_interest','IS_CUMULATIVE_INTEREST','N');</v>
      </c>
    </row>
    <row r="1914" spans="4:13" x14ac:dyDescent="0.25">
      <c r="D1914" t="str">
        <f t="shared" si="307"/>
        <v>public static final int C_ACCOUNT_GOVERNMENT_SECURITIES__COL__IS_HOLIDAY_PERIOD=    810028;</v>
      </c>
      <c r="E1914" t="str">
        <f t="shared" si="310"/>
        <v>IS_HOLIDAY_PERIOD</v>
      </c>
      <c r="F1914">
        <v>28</v>
      </c>
      <c r="G1914" t="str">
        <f t="shared" si="308"/>
        <v>810028</v>
      </c>
      <c r="H1914">
        <v>81</v>
      </c>
      <c r="I1914" t="s">
        <v>2234</v>
      </c>
      <c r="J1914" t="s">
        <v>2235</v>
      </c>
      <c r="K1914" t="s">
        <v>477</v>
      </c>
      <c r="M1914" t="str">
        <f t="shared" si="309"/>
        <v>INSERT INTO s_tab_cols_m (table_col_id,table_id,col_name,col_desc,data_type) VALUES (810028,81,'is_holiday_period','IS_HOLIDAY_PERIOD','N');</v>
      </c>
    </row>
    <row r="1915" spans="4:13" x14ac:dyDescent="0.25">
      <c r="D1915" t="str">
        <f t="shared" si="307"/>
        <v>public static final int C_ACCOUNT_GOVERNMENT_SECURITIES__COL__DAYS_COUNT=    810029;</v>
      </c>
      <c r="E1915" t="str">
        <f t="shared" si="310"/>
        <v>DAYS_COUNT</v>
      </c>
      <c r="F1915">
        <v>29</v>
      </c>
      <c r="G1915" t="str">
        <f t="shared" si="308"/>
        <v>810029</v>
      </c>
      <c r="H1915">
        <v>81</v>
      </c>
      <c r="I1915" t="s">
        <v>2236</v>
      </c>
      <c r="J1915" t="s">
        <v>2237</v>
      </c>
      <c r="K1915" t="s">
        <v>477</v>
      </c>
      <c r="M1915" t="str">
        <f t="shared" si="309"/>
        <v>INSERT INTO s_tab_cols_m (table_col_id,table_id,col_name,col_desc,data_type) VALUES (810029,81,'days_count','DAYS_COUNT','N');</v>
      </c>
    </row>
    <row r="1916" spans="4:13" x14ac:dyDescent="0.25">
      <c r="D1916" t="str">
        <f t="shared" si="307"/>
        <v>public static final int C_ACCOUNT_GOVERNMENT_SECURITIES__COL__TRADEABLE_LOT=    810030;</v>
      </c>
      <c r="E1916" t="str">
        <f t="shared" si="310"/>
        <v>TRADEABLE_LOT</v>
      </c>
      <c r="F1916">
        <v>30</v>
      </c>
      <c r="G1916" t="str">
        <f t="shared" si="308"/>
        <v>810030</v>
      </c>
      <c r="H1916">
        <v>81</v>
      </c>
      <c r="I1916" t="s">
        <v>2238</v>
      </c>
      <c r="J1916" t="s">
        <v>2239</v>
      </c>
      <c r="K1916" t="s">
        <v>477</v>
      </c>
      <c r="M1916" t="str">
        <f t="shared" si="309"/>
        <v>INSERT INTO s_tab_cols_m (table_col_id,table_id,col_name,col_desc,data_type) VALUES (810030,81,'tradeable_lot','TRADEABLE_LOT','N');</v>
      </c>
    </row>
    <row r="1917" spans="4:13" x14ac:dyDescent="0.25">
      <c r="D1917" t="str">
        <f t="shared" si="307"/>
        <v>public static final int C_ACCOUNT_GOVERNMENT_SECURITIES__COL__IS_PRIORITY_SECTOR=    810031;</v>
      </c>
      <c r="E1917" t="str">
        <f t="shared" si="310"/>
        <v>IS_PRIORITY_SECTOR</v>
      </c>
      <c r="F1917">
        <v>31</v>
      </c>
      <c r="G1917" t="str">
        <f t="shared" si="308"/>
        <v>810031</v>
      </c>
      <c r="H1917">
        <v>81</v>
      </c>
      <c r="I1917" t="s">
        <v>2240</v>
      </c>
      <c r="J1917" t="s">
        <v>2241</v>
      </c>
      <c r="K1917" t="s">
        <v>477</v>
      </c>
      <c r="M1917" t="str">
        <f t="shared" si="309"/>
        <v>INSERT INTO s_tab_cols_m (table_col_id,table_id,col_name,col_desc,data_type) VALUES (810031,81,'is_priority_sector','IS_PRIORITY_SECTOR','N');</v>
      </c>
    </row>
    <row r="1918" spans="4:13" x14ac:dyDescent="0.25">
      <c r="D1918" t="str">
        <f t="shared" si="307"/>
        <v>public static final int C_ACCOUNT_GOVERNMENT_SECURITIES__COL__INTEREST_FREQUENCY_MONTHS=    810032;</v>
      </c>
      <c r="E1918" t="str">
        <f t="shared" si="310"/>
        <v>INTEREST_FREQUENCY_MONTHS</v>
      </c>
      <c r="F1918">
        <v>32</v>
      </c>
      <c r="G1918" t="str">
        <f t="shared" si="308"/>
        <v>810032</v>
      </c>
      <c r="H1918">
        <v>81</v>
      </c>
      <c r="I1918" t="s">
        <v>2242</v>
      </c>
      <c r="J1918" t="s">
        <v>2243</v>
      </c>
      <c r="K1918" t="s">
        <v>477</v>
      </c>
      <c r="M1918" t="str">
        <f t="shared" si="309"/>
        <v>INSERT INTO s_tab_cols_m (table_col_id,table_id,col_name,col_desc,data_type) VALUES (810032,81,'interest_frequency_months','INTEREST_FREQUENCY_MONTHS','N');</v>
      </c>
    </row>
    <row r="1919" spans="4:13" x14ac:dyDescent="0.25">
      <c r="D1919" t="str">
        <f t="shared" si="307"/>
        <v>public static final int C_ACCOUNT_GOVERNMENT_SECURITIES__COL__INTEREST_APPL_FREQUENCY_MONTHS=    810033;</v>
      </c>
      <c r="E1919" t="str">
        <f t="shared" si="310"/>
        <v>INTEREST_APPL_FREQUENCY_MONTHS</v>
      </c>
      <c r="F1919">
        <v>33</v>
      </c>
      <c r="G1919" t="str">
        <f t="shared" si="308"/>
        <v>810033</v>
      </c>
      <c r="H1919">
        <v>81</v>
      </c>
      <c r="I1919" t="s">
        <v>2244</v>
      </c>
      <c r="J1919" t="s">
        <v>2245</v>
      </c>
      <c r="K1919" t="s">
        <v>477</v>
      </c>
      <c r="M1919" t="str">
        <f t="shared" si="309"/>
        <v>INSERT INTO s_tab_cols_m (table_col_id,table_id,col_name,col_desc,data_type) VALUES (810033,81,'interest_appl_frequency_months','INTEREST_APPL_FREQUENCY_MONTHS','N');</v>
      </c>
    </row>
    <row r="1920" spans="4:13" x14ac:dyDescent="0.25">
      <c r="D1920" t="str">
        <f t="shared" si="307"/>
        <v>public static final int C_ACCOUNT_GOVERNMENT_SECURITIES__COL__PRIORITY_SECTOR_ID=    810034;</v>
      </c>
      <c r="E1920" t="str">
        <f t="shared" si="310"/>
        <v>PRIORITY_SECTOR_ID</v>
      </c>
      <c r="F1920">
        <v>34</v>
      </c>
      <c r="G1920" t="str">
        <f t="shared" si="308"/>
        <v>810034</v>
      </c>
      <c r="H1920">
        <v>81</v>
      </c>
      <c r="I1920" t="s">
        <v>1197</v>
      </c>
      <c r="J1920" t="s">
        <v>1198</v>
      </c>
      <c r="K1920" t="s">
        <v>477</v>
      </c>
      <c r="M1920" t="str">
        <f t="shared" si="309"/>
        <v>INSERT INTO s_tab_cols_m (table_col_id,table_id,col_name,col_desc,data_type) VALUES (810034,81,'priority_sector_id','PRIORITY_SECTOR_ID','N');</v>
      </c>
    </row>
    <row r="1921" spans="3:13" x14ac:dyDescent="0.25">
      <c r="D1921" t="str">
        <f t="shared" si="307"/>
        <v>public static final int C_ACCOUNT_GOVERNMENT_SECURITIES__COL__SUB_PRIORITY_SECTOR_ID=    810035;</v>
      </c>
      <c r="E1921" t="str">
        <f t="shared" si="310"/>
        <v>SUB_PRIORITY_SECTOR_ID</v>
      </c>
      <c r="F1921">
        <v>35</v>
      </c>
      <c r="G1921" t="str">
        <f t="shared" si="308"/>
        <v>810035</v>
      </c>
      <c r="H1921">
        <v>81</v>
      </c>
      <c r="I1921" t="s">
        <v>2246</v>
      </c>
      <c r="J1921" t="s">
        <v>2247</v>
      </c>
      <c r="K1921" t="s">
        <v>477</v>
      </c>
      <c r="M1921" t="str">
        <f t="shared" si="309"/>
        <v>INSERT INTO s_tab_cols_m (table_col_id,table_id,col_name,col_desc,data_type) VALUES (810035,81,'sub_priority_sector_id','SUB_PRIORITY_SECTOR_ID','N');</v>
      </c>
    </row>
    <row r="1922" spans="3:13" x14ac:dyDescent="0.25">
      <c r="D1922" t="str">
        <f t="shared" si="307"/>
        <v>public static final int C_ACCOUNT_GOVERNMENT_SECURITIES__COL__GSEC_STATUS=    810036;</v>
      </c>
      <c r="E1922" t="str">
        <f t="shared" si="310"/>
        <v>GSEC_STATUS</v>
      </c>
      <c r="F1922">
        <v>36</v>
      </c>
      <c r="G1922" t="str">
        <f t="shared" si="308"/>
        <v>810036</v>
      </c>
      <c r="H1922">
        <v>81</v>
      </c>
      <c r="I1922" t="s">
        <v>2248</v>
      </c>
      <c r="J1922" t="s">
        <v>2249</v>
      </c>
      <c r="K1922" t="s">
        <v>478</v>
      </c>
      <c r="M1922" t="str">
        <f t="shared" si="309"/>
        <v>INSERT INTO s_tab_cols_m (table_col_id,table_id,col_name,col_desc,data_type) VALUES (810036,81,'gsec_status','GSEC_STATUS','C');</v>
      </c>
    </row>
    <row r="1923" spans="3:13" x14ac:dyDescent="0.25">
      <c r="D1923" t="str">
        <f t="shared" si="307"/>
        <v>public static final int C_ACCOUNT_GOVERNMENT_SECURITIES__COL__CR_BY=    810037;</v>
      </c>
      <c r="E1923" t="str">
        <f t="shared" si="310"/>
        <v>CR_BY</v>
      </c>
      <c r="F1923">
        <v>37</v>
      </c>
      <c r="G1923" t="str">
        <f t="shared" si="308"/>
        <v>810037</v>
      </c>
      <c r="H1923">
        <v>81</v>
      </c>
      <c r="I1923" t="s">
        <v>547</v>
      </c>
      <c r="J1923" t="s">
        <v>548</v>
      </c>
      <c r="K1923" t="s">
        <v>477</v>
      </c>
      <c r="M1923" t="str">
        <f t="shared" si="309"/>
        <v>INSERT INTO s_tab_cols_m (table_col_id,table_id,col_name,col_desc,data_type) VALUES (810037,81,'cr_by','CR_BY','N');</v>
      </c>
    </row>
    <row r="1924" spans="3:13" x14ac:dyDescent="0.25">
      <c r="D1924" t="str">
        <f t="shared" si="307"/>
        <v>public static final int C_ACCOUNT_GOVERNMENT_SECURITIES__COL__CR_DT=    810038;</v>
      </c>
      <c r="E1924" t="str">
        <f t="shared" si="310"/>
        <v>CR_DT</v>
      </c>
      <c r="F1924">
        <v>38</v>
      </c>
      <c r="G1924" t="str">
        <f t="shared" si="308"/>
        <v>810038</v>
      </c>
      <c r="H1924">
        <v>81</v>
      </c>
      <c r="I1924" t="s">
        <v>549</v>
      </c>
      <c r="J1924" t="s">
        <v>550</v>
      </c>
      <c r="K1924" t="s">
        <v>489</v>
      </c>
      <c r="M1924" t="str">
        <f t="shared" si="309"/>
        <v>INSERT INTO s_tab_cols_m (table_col_id,table_id,col_name,col_desc,data_type) VALUES (810038,81,'cr_dt','CR_DT','T');</v>
      </c>
    </row>
    <row r="1925" spans="3:13" x14ac:dyDescent="0.25">
      <c r="D1925" t="str">
        <f t="shared" si="307"/>
        <v>public static final int C_ACCOUNT_GOVERNMENT_SECURITIES__COL__UPD_BY=    810039;</v>
      </c>
      <c r="E1925" t="str">
        <f t="shared" si="310"/>
        <v>UPD_BY</v>
      </c>
      <c r="F1925">
        <v>39</v>
      </c>
      <c r="G1925" t="str">
        <f t="shared" si="308"/>
        <v>810039</v>
      </c>
      <c r="H1925">
        <v>81</v>
      </c>
      <c r="I1925" t="s">
        <v>551</v>
      </c>
      <c r="J1925" t="s">
        <v>552</v>
      </c>
      <c r="K1925" t="s">
        <v>477</v>
      </c>
      <c r="M1925" t="str">
        <f t="shared" si="309"/>
        <v>INSERT INTO s_tab_cols_m (table_col_id,table_id,col_name,col_desc,data_type) VALUES (810039,81,'upd_by','UPD_BY','N');</v>
      </c>
    </row>
    <row r="1926" spans="3:13" x14ac:dyDescent="0.25">
      <c r="D1926" t="str">
        <f t="shared" si="307"/>
        <v>public static final int C_ACCOUNT_GOVERNMENT_SECURITIES__COL__UPD_DT=    810040;</v>
      </c>
      <c r="E1926" t="str">
        <f t="shared" si="310"/>
        <v>UPD_DT</v>
      </c>
      <c r="F1926">
        <v>40</v>
      </c>
      <c r="G1926" t="str">
        <f t="shared" si="308"/>
        <v>810040</v>
      </c>
      <c r="H1926">
        <v>81</v>
      </c>
      <c r="I1926" t="s">
        <v>553</v>
      </c>
      <c r="J1926" t="s">
        <v>554</v>
      </c>
      <c r="K1926" t="s">
        <v>489</v>
      </c>
      <c r="M1926" t="str">
        <f t="shared" si="309"/>
        <v>INSERT INTO s_tab_cols_m (table_col_id,table_id,col_name,col_desc,data_type) VALUES (810040,81,'upd_dt','UPD_DT','T');</v>
      </c>
    </row>
    <row r="1927" spans="3:13" x14ac:dyDescent="0.25">
      <c r="D1927" t="str">
        <f t="shared" si="307"/>
        <v>public static final int C_ACCOUNT_GOVERNMENT_SECURITIES__COL__AUTH_BY=    810041;</v>
      </c>
      <c r="E1927" t="str">
        <f t="shared" si="310"/>
        <v>AUTH_BY</v>
      </c>
      <c r="F1927">
        <v>41</v>
      </c>
      <c r="G1927" t="str">
        <f t="shared" si="308"/>
        <v>810041</v>
      </c>
      <c r="H1927">
        <v>81</v>
      </c>
      <c r="I1927" t="s">
        <v>555</v>
      </c>
      <c r="J1927" t="s">
        <v>556</v>
      </c>
      <c r="K1927" t="s">
        <v>477</v>
      </c>
      <c r="M1927" t="str">
        <f t="shared" si="309"/>
        <v>INSERT INTO s_tab_cols_m (table_col_id,table_id,col_name,col_desc,data_type) VALUES (810041,81,'auth_by','AUTH_BY','N');</v>
      </c>
    </row>
    <row r="1928" spans="3:13" x14ac:dyDescent="0.25">
      <c r="D1928" t="str">
        <f t="shared" si="307"/>
        <v>public static final int C_ACCOUNT_GOVERNMENT_SECURITIES__COL__AUTH_DT=    810042;</v>
      </c>
      <c r="E1928" t="str">
        <f t="shared" si="310"/>
        <v>AUTH_DT</v>
      </c>
      <c r="F1928">
        <v>42</v>
      </c>
      <c r="G1928" t="str">
        <f t="shared" si="308"/>
        <v>810042</v>
      </c>
      <c r="H1928">
        <v>81</v>
      </c>
      <c r="I1928" t="s">
        <v>557</v>
      </c>
      <c r="J1928" t="s">
        <v>558</v>
      </c>
      <c r="K1928" t="s">
        <v>489</v>
      </c>
      <c r="M1928" t="str">
        <f t="shared" si="309"/>
        <v>INSERT INTO s_tab_cols_m (table_col_id,table_id,col_name,col_desc,data_type) VALUES (810042,81,'auth_dt','AUTH_DT','T');</v>
      </c>
    </row>
    <row r="1929" spans="3:13" x14ac:dyDescent="0.25">
      <c r="D1929" t="str">
        <f t="shared" si="307"/>
        <v>public static final int C_ACCOUNT_GOVERNMENT_SECURITIES__COL__CN_ID=    810043;</v>
      </c>
      <c r="E1929" t="str">
        <f t="shared" si="310"/>
        <v>CN_ID</v>
      </c>
      <c r="F1929">
        <v>43</v>
      </c>
      <c r="G1929" t="str">
        <f t="shared" si="308"/>
        <v>810043</v>
      </c>
      <c r="H1929">
        <v>81</v>
      </c>
      <c r="I1929" t="s">
        <v>559</v>
      </c>
      <c r="J1929" t="s">
        <v>560</v>
      </c>
      <c r="K1929" t="s">
        <v>477</v>
      </c>
      <c r="M1929" t="str">
        <f t="shared" si="309"/>
        <v>INSERT INTO s_tab_cols_m (table_col_id,table_id,col_name,col_desc,data_type) VALUES (810043,81,'cn_id','CN_ID','N');</v>
      </c>
    </row>
    <row r="1930" spans="3:13" x14ac:dyDescent="0.25">
      <c r="E1930" t="str">
        <f t="shared" si="310"/>
        <v/>
      </c>
    </row>
    <row r="1931" spans="3:13" x14ac:dyDescent="0.25">
      <c r="E1931" t="str">
        <f t="shared" si="310"/>
        <v/>
      </c>
    </row>
    <row r="1932" spans="3:13" x14ac:dyDescent="0.25">
      <c r="C1932" s="18" t="s">
        <v>362</v>
      </c>
      <c r="D1932" t="str">
        <f t="shared" ref="D1932:D1956" si="311">CONCATENATE("public static final int C_CLEARING_TYPE__COL__",E1932,"=    ",G1932,";")</f>
        <v>public static final int C_CLEARING_TYPE__COL__CLG_TYPE_ID=    820001;</v>
      </c>
      <c r="E1932" t="str">
        <f t="shared" si="310"/>
        <v>CLG_TYPE_ID</v>
      </c>
      <c r="F1932">
        <v>1</v>
      </c>
      <c r="G1932" t="str">
        <f t="shared" ref="G1932:G1956" si="312">CONCATENATE(H1932,REPT("0",4-LEN(F1932)),F1932)</f>
        <v>820001</v>
      </c>
      <c r="H1932">
        <v>82</v>
      </c>
      <c r="I1932" t="s">
        <v>2250</v>
      </c>
      <c r="J1932" t="s">
        <v>2251</v>
      </c>
      <c r="K1932" t="s">
        <v>477</v>
      </c>
      <c r="M1932" t="str">
        <f t="shared" ref="M1932:M1956" si="313">CONCATENATE("INSERT INTO s_tab_cols_m (table_col_id,table_id,col_name,col_desc,data_type) VALUES (",G1932&amp;","&amp;H1932&amp;",'"&amp;I1932&amp;"','"&amp;J1932&amp;"','"&amp;K1932&amp;"');")</f>
        <v>INSERT INTO s_tab_cols_m (table_col_id,table_id,col_name,col_desc,data_type) VALUES (820001,82,'clg_type_id','CLG_TYPE_ID','N');</v>
      </c>
    </row>
    <row r="1933" spans="3:13" x14ac:dyDescent="0.25">
      <c r="D1933" t="str">
        <f t="shared" si="311"/>
        <v>public static final int C_CLEARING_TYPE__COL__CBR_ID=    820002;</v>
      </c>
      <c r="E1933" t="str">
        <f t="shared" si="310"/>
        <v>CBR_ID</v>
      </c>
      <c r="F1933">
        <v>2</v>
      </c>
      <c r="G1933" t="str">
        <f t="shared" si="312"/>
        <v>820002</v>
      </c>
      <c r="H1933">
        <v>82</v>
      </c>
      <c r="I1933" t="s">
        <v>475</v>
      </c>
      <c r="J1933" t="s">
        <v>476</v>
      </c>
      <c r="K1933" t="s">
        <v>477</v>
      </c>
      <c r="M1933" t="str">
        <f t="shared" si="313"/>
        <v>INSERT INTO s_tab_cols_m (table_col_id,table_id,col_name,col_desc,data_type) VALUES (820002,82,'cbr_id','CBR_ID','N');</v>
      </c>
    </row>
    <row r="1934" spans="3:13" x14ac:dyDescent="0.25">
      <c r="D1934" t="str">
        <f t="shared" si="311"/>
        <v>public static final int C_CLEARING_TYPE__COL__CLG_BASE_TYPE_ID=    820003;</v>
      </c>
      <c r="E1934" t="str">
        <f t="shared" si="310"/>
        <v>CLG_BASE_TYPE_ID</v>
      </c>
      <c r="F1934">
        <v>3</v>
      </c>
      <c r="G1934" t="str">
        <f t="shared" si="312"/>
        <v>820003</v>
      </c>
      <c r="H1934">
        <v>82</v>
      </c>
      <c r="I1934" t="s">
        <v>2252</v>
      </c>
      <c r="J1934" t="s">
        <v>2253</v>
      </c>
      <c r="K1934" t="s">
        <v>477</v>
      </c>
      <c r="M1934" t="str">
        <f t="shared" si="313"/>
        <v>INSERT INTO s_tab_cols_m (table_col_id,table_id,col_name,col_desc,data_type) VALUES (820003,82,'clg_base_type_id','CLG_BASE_TYPE_ID','N');</v>
      </c>
    </row>
    <row r="1935" spans="3:13" x14ac:dyDescent="0.25">
      <c r="D1935" t="str">
        <f t="shared" si="311"/>
        <v>public static final int C_CLEARING_TYPE__COL__CLG_PRODUCT_TYPE_ID=    820004;</v>
      </c>
      <c r="E1935" t="str">
        <f t="shared" si="310"/>
        <v>CLG_PRODUCT_TYPE_ID</v>
      </c>
      <c r="F1935">
        <v>4</v>
      </c>
      <c r="G1935" t="str">
        <f t="shared" si="312"/>
        <v>820004</v>
      </c>
      <c r="H1935">
        <v>82</v>
      </c>
      <c r="I1935" t="s">
        <v>2254</v>
      </c>
      <c r="J1935" t="s">
        <v>2255</v>
      </c>
      <c r="K1935" t="s">
        <v>477</v>
      </c>
      <c r="M1935" t="str">
        <f t="shared" si="313"/>
        <v>INSERT INTO s_tab_cols_m (table_col_id,table_id,col_name,col_desc,data_type) VALUES (820004,82,'clg_product_type_id','CLG_PRODUCT_TYPE_ID','N');</v>
      </c>
    </row>
    <row r="1936" spans="3:13" x14ac:dyDescent="0.25">
      <c r="D1936" t="str">
        <f t="shared" si="311"/>
        <v>public static final int C_CLEARING_TYPE__COL__CLG_CODE=    820005;</v>
      </c>
      <c r="E1936" t="str">
        <f t="shared" ref="E1936:E1967" si="314">UPPER(I1936)</f>
        <v>CLG_CODE</v>
      </c>
      <c r="F1936">
        <v>5</v>
      </c>
      <c r="G1936" t="str">
        <f t="shared" si="312"/>
        <v>820005</v>
      </c>
      <c r="H1936">
        <v>82</v>
      </c>
      <c r="I1936" t="s">
        <v>2256</v>
      </c>
      <c r="J1936" t="s">
        <v>2257</v>
      </c>
      <c r="K1936" t="s">
        <v>478</v>
      </c>
      <c r="M1936" t="str">
        <f t="shared" si="313"/>
        <v>INSERT INTO s_tab_cols_m (table_col_id,table_id,col_name,col_desc,data_type) VALUES (820005,82,'clg_code','CLG_CODE','C');</v>
      </c>
    </row>
    <row r="1937" spans="4:13" x14ac:dyDescent="0.25">
      <c r="D1937" t="str">
        <f t="shared" si="311"/>
        <v>public static final int C_CLEARING_TYPE__COL__CLG_DESCRIPTION=    820006;</v>
      </c>
      <c r="E1937" t="str">
        <f t="shared" si="314"/>
        <v>CLG_DESCRIPTION</v>
      </c>
      <c r="F1937">
        <v>6</v>
      </c>
      <c r="G1937" t="str">
        <f t="shared" si="312"/>
        <v>820006</v>
      </c>
      <c r="H1937">
        <v>82</v>
      </c>
      <c r="I1937" t="s">
        <v>2258</v>
      </c>
      <c r="J1937" t="s">
        <v>2259</v>
      </c>
      <c r="K1937" t="s">
        <v>478</v>
      </c>
      <c r="M1937" t="str">
        <f t="shared" si="313"/>
        <v>INSERT INTO s_tab_cols_m (table_col_id,table_id,col_name,col_desc,data_type) VALUES (820006,82,'clg_description','CLG_DESCRIPTION','C');</v>
      </c>
    </row>
    <row r="1938" spans="4:13" x14ac:dyDescent="0.25">
      <c r="D1938" t="str">
        <f t="shared" si="311"/>
        <v>public static final int C_CLEARING_TYPE__COL__CLG_IFACE_TYPE_ID=    820007;</v>
      </c>
      <c r="E1938" t="str">
        <f t="shared" si="314"/>
        <v>CLG_IFACE_TYPE_ID</v>
      </c>
      <c r="F1938">
        <v>7</v>
      </c>
      <c r="G1938" t="str">
        <f t="shared" si="312"/>
        <v>820007</v>
      </c>
      <c r="H1938">
        <v>82</v>
      </c>
      <c r="I1938" t="s">
        <v>2260</v>
      </c>
      <c r="J1938" t="s">
        <v>2261</v>
      </c>
      <c r="K1938" t="s">
        <v>477</v>
      </c>
      <c r="M1938" t="str">
        <f t="shared" si="313"/>
        <v>INSERT INTO s_tab_cols_m (table_col_id,table_id,col_name,col_desc,data_type) VALUES (820007,82,'clg_iface_type_id','CLG_IFACE_TYPE_ID','N');</v>
      </c>
    </row>
    <row r="1939" spans="4:13" x14ac:dyDescent="0.25">
      <c r="D1939" t="str">
        <f t="shared" si="311"/>
        <v>public static final int C_CLEARING_TYPE__COL__CLG_TXN_OPER_TYPE=    820008;</v>
      </c>
      <c r="E1939" t="str">
        <f t="shared" si="314"/>
        <v>CLG_TXN_OPER_TYPE</v>
      </c>
      <c r="F1939">
        <v>8</v>
      </c>
      <c r="G1939" t="str">
        <f t="shared" si="312"/>
        <v>820008</v>
      </c>
      <c r="H1939">
        <v>82</v>
      </c>
      <c r="I1939" t="s">
        <v>2262</v>
      </c>
      <c r="J1939" t="s">
        <v>2263</v>
      </c>
      <c r="K1939" t="s">
        <v>478</v>
      </c>
      <c r="M1939" t="str">
        <f t="shared" si="313"/>
        <v>INSERT INTO s_tab_cols_m (table_col_id,table_id,col_name,col_desc,data_type) VALUES (820008,82,'clg_txn_oper_type','CLG_TXN_OPER_TYPE','C');</v>
      </c>
    </row>
    <row r="1940" spans="4:13" x14ac:dyDescent="0.25">
      <c r="D1940" t="str">
        <f t="shared" si="311"/>
        <v>public static final int C_CLEARING_TYPE__COL__CLG_ACCT_ID=    820009;</v>
      </c>
      <c r="E1940" t="str">
        <f t="shared" si="314"/>
        <v>CLG_ACCT_ID</v>
      </c>
      <c r="F1940">
        <v>9</v>
      </c>
      <c r="G1940" t="str">
        <f t="shared" si="312"/>
        <v>820009</v>
      </c>
      <c r="H1940">
        <v>82</v>
      </c>
      <c r="I1940" t="s">
        <v>2264</v>
      </c>
      <c r="J1940" t="s">
        <v>2265</v>
      </c>
      <c r="K1940" t="s">
        <v>477</v>
      </c>
      <c r="M1940" t="str">
        <f t="shared" si="313"/>
        <v>INSERT INTO s_tab_cols_m (table_col_id,table_id,col_name,col_desc,data_type) VALUES (820009,82,'clg_acct_id','CLG_ACCT_ID','N');</v>
      </c>
    </row>
    <row r="1941" spans="4:13" x14ac:dyDescent="0.25">
      <c r="D1941" t="str">
        <f t="shared" si="311"/>
        <v>public static final int C_CLEARING_TYPE__COL__CLG_CHQ_RETURN_ACCT_ID=    820010;</v>
      </c>
      <c r="E1941" t="str">
        <f t="shared" si="314"/>
        <v>CLG_CHQ_RETURN_ACCT_ID</v>
      </c>
      <c r="F1941">
        <v>10</v>
      </c>
      <c r="G1941" t="str">
        <f t="shared" si="312"/>
        <v>820010</v>
      </c>
      <c r="H1941">
        <v>82</v>
      </c>
      <c r="I1941" t="s">
        <v>2266</v>
      </c>
      <c r="J1941" t="s">
        <v>2267</v>
      </c>
      <c r="K1941" t="s">
        <v>477</v>
      </c>
      <c r="M1941" t="str">
        <f t="shared" si="313"/>
        <v>INSERT INTO s_tab_cols_m (table_col_id,table_id,col_name,col_desc,data_type) VALUES (820010,82,'clg_chq_return_acct_id','CLG_CHQ_RETURN_ACCT_ID','N');</v>
      </c>
    </row>
    <row r="1942" spans="4:13" x14ac:dyDescent="0.25">
      <c r="D1942" t="str">
        <f t="shared" si="311"/>
        <v>public static final int C_CLEARING_TYPE__COL__CLG_CHQ_PURCHASE_ACCT_ID=    820011;</v>
      </c>
      <c r="E1942" t="str">
        <f t="shared" si="314"/>
        <v>CLG_CHQ_PURCHASE_ACCT_ID</v>
      </c>
      <c r="F1942">
        <v>11</v>
      </c>
      <c r="G1942" t="str">
        <f t="shared" si="312"/>
        <v>820011</v>
      </c>
      <c r="H1942">
        <v>82</v>
      </c>
      <c r="I1942" t="s">
        <v>2268</v>
      </c>
      <c r="J1942" t="s">
        <v>2269</v>
      </c>
      <c r="K1942" t="s">
        <v>477</v>
      </c>
      <c r="M1942" t="str">
        <f t="shared" si="313"/>
        <v>INSERT INTO s_tab_cols_m (table_col_id,table_id,col_name,col_desc,data_type) VALUES (820011,82,'clg_chq_purchase_acct_id','CLG_CHQ_PURCHASE_ACCT_ID','N');</v>
      </c>
    </row>
    <row r="1943" spans="4:13" x14ac:dyDescent="0.25">
      <c r="D1943" t="str">
        <f t="shared" si="311"/>
        <v>public static final int C_CLEARING_TYPE__COL__MIN_TRAN_AMOUNT=    820012;</v>
      </c>
      <c r="E1943" t="str">
        <f t="shared" si="314"/>
        <v>MIN_TRAN_AMOUNT</v>
      </c>
      <c r="F1943">
        <v>12</v>
      </c>
      <c r="G1943" t="str">
        <f t="shared" si="312"/>
        <v>820012</v>
      </c>
      <c r="H1943">
        <v>82</v>
      </c>
      <c r="I1943" t="s">
        <v>1682</v>
      </c>
      <c r="J1943" t="s">
        <v>1683</v>
      </c>
      <c r="K1943" t="s">
        <v>477</v>
      </c>
      <c r="M1943" t="str">
        <f t="shared" si="313"/>
        <v>INSERT INTO s_tab_cols_m (table_col_id,table_id,col_name,col_desc,data_type) VALUES (820012,82,'min_tran_amount','MIN_TRAN_AMOUNT','N');</v>
      </c>
    </row>
    <row r="1944" spans="4:13" x14ac:dyDescent="0.25">
      <c r="D1944" t="str">
        <f t="shared" si="311"/>
        <v>public static final int C_CLEARING_TYPE__COL__MAX_TRAN_AMOUNT=    820013;</v>
      </c>
      <c r="E1944" t="str">
        <f t="shared" si="314"/>
        <v>MAX_TRAN_AMOUNT</v>
      </c>
      <c r="F1944">
        <v>13</v>
      </c>
      <c r="G1944" t="str">
        <f t="shared" si="312"/>
        <v>820013</v>
      </c>
      <c r="H1944">
        <v>82</v>
      </c>
      <c r="I1944" t="s">
        <v>1684</v>
      </c>
      <c r="J1944" t="s">
        <v>1685</v>
      </c>
      <c r="K1944" t="s">
        <v>477</v>
      </c>
      <c r="M1944" t="str">
        <f t="shared" si="313"/>
        <v>INSERT INTO s_tab_cols_m (table_col_id,table_id,col_name,col_desc,data_type) VALUES (820013,82,'max_tran_amount','MAX_TRAN_AMOUNT','N');</v>
      </c>
    </row>
    <row r="1945" spans="4:13" x14ac:dyDescent="0.25">
      <c r="D1945" t="str">
        <f t="shared" si="311"/>
        <v>public static final int C_CLEARING_TYPE__COL__IS_APPLY_CHARGE=    820014;</v>
      </c>
      <c r="E1945" t="str">
        <f t="shared" si="314"/>
        <v>IS_APPLY_CHARGE</v>
      </c>
      <c r="F1945">
        <v>14</v>
      </c>
      <c r="G1945" t="str">
        <f t="shared" si="312"/>
        <v>820014</v>
      </c>
      <c r="H1945">
        <v>82</v>
      </c>
      <c r="I1945" t="s">
        <v>1652</v>
      </c>
      <c r="J1945" t="s">
        <v>1653</v>
      </c>
      <c r="K1945" t="s">
        <v>477</v>
      </c>
      <c r="M1945" t="str">
        <f t="shared" si="313"/>
        <v>INSERT INTO s_tab_cols_m (table_col_id,table_id,col_name,col_desc,data_type) VALUES (820014,82,'is_apply_charge','IS_APPLY_CHARGE','N');</v>
      </c>
    </row>
    <row r="1946" spans="4:13" x14ac:dyDescent="0.25">
      <c r="D1946" t="str">
        <f t="shared" si="311"/>
        <v>public static final int C_CLEARING_TYPE__COL__CLG_CHARGE_ID=    820015;</v>
      </c>
      <c r="E1946" t="str">
        <f t="shared" si="314"/>
        <v>CLG_CHARGE_ID</v>
      </c>
      <c r="F1946">
        <v>15</v>
      </c>
      <c r="G1946" t="str">
        <f t="shared" si="312"/>
        <v>820015</v>
      </c>
      <c r="H1946">
        <v>82</v>
      </c>
      <c r="I1946" t="s">
        <v>2270</v>
      </c>
      <c r="J1946" t="s">
        <v>2271</v>
      </c>
      <c r="K1946" t="s">
        <v>477</v>
      </c>
      <c r="M1946" t="str">
        <f t="shared" si="313"/>
        <v>INSERT INTO s_tab_cols_m (table_col_id,table_id,col_name,col_desc,data_type) VALUES (820015,82,'clg_charge_id','CLG_CHARGE_ID','N');</v>
      </c>
    </row>
    <row r="1947" spans="4:13" x14ac:dyDescent="0.25">
      <c r="D1947" t="str">
        <f t="shared" si="311"/>
        <v>public static final int C_CLEARING_TYPE__COL__CLG_RETURN_CHARGE_ID=    820016;</v>
      </c>
      <c r="E1947" t="str">
        <f t="shared" si="314"/>
        <v>CLG_RETURN_CHARGE_ID</v>
      </c>
      <c r="F1947">
        <v>16</v>
      </c>
      <c r="G1947" t="str">
        <f t="shared" si="312"/>
        <v>820016</v>
      </c>
      <c r="H1947">
        <v>82</v>
      </c>
      <c r="I1947" t="s">
        <v>2272</v>
      </c>
      <c r="J1947" t="s">
        <v>2273</v>
      </c>
      <c r="K1947" t="s">
        <v>477</v>
      </c>
      <c r="M1947" t="str">
        <f t="shared" si="313"/>
        <v>INSERT INTO s_tab_cols_m (table_col_id,table_id,col_name,col_desc,data_type) VALUES (820016,82,'clg_return_charge_id','CLG_RETURN_CHARGE_ID','N');</v>
      </c>
    </row>
    <row r="1948" spans="4:13" x14ac:dyDescent="0.25">
      <c r="D1948" t="str">
        <f t="shared" si="311"/>
        <v>public static final int C_CLEARING_TYPE__COL__CLG_THROUGH_BANK_CODE=    820017;</v>
      </c>
      <c r="E1948" t="str">
        <f t="shared" si="314"/>
        <v>CLG_THROUGH_BANK_CODE</v>
      </c>
      <c r="F1948">
        <v>17</v>
      </c>
      <c r="G1948" t="str">
        <f t="shared" si="312"/>
        <v>820017</v>
      </c>
      <c r="H1948">
        <v>82</v>
      </c>
      <c r="I1948" t="s">
        <v>2274</v>
      </c>
      <c r="J1948" t="s">
        <v>2275</v>
      </c>
      <c r="K1948" t="s">
        <v>477</v>
      </c>
      <c r="M1948" t="str">
        <f t="shared" si="313"/>
        <v>INSERT INTO s_tab_cols_m (table_col_id,table_id,col_name,col_desc,data_type) VALUES (820017,82,'clg_through_bank_code','CLG_THROUGH_BANK_CODE','N');</v>
      </c>
    </row>
    <row r="1949" spans="4:13" x14ac:dyDescent="0.25">
      <c r="D1949" t="str">
        <f t="shared" si="311"/>
        <v>public static final int C_CLEARING_TYPE__COL__CLG_TYPE_STATUS=    820018;</v>
      </c>
      <c r="E1949" t="str">
        <f t="shared" si="314"/>
        <v>CLG_TYPE_STATUS</v>
      </c>
      <c r="F1949">
        <v>18</v>
      </c>
      <c r="G1949" t="str">
        <f t="shared" si="312"/>
        <v>820018</v>
      </c>
      <c r="H1949">
        <v>82</v>
      </c>
      <c r="I1949" t="s">
        <v>2276</v>
      </c>
      <c r="J1949" t="s">
        <v>2277</v>
      </c>
      <c r="K1949" t="s">
        <v>478</v>
      </c>
      <c r="M1949" t="str">
        <f t="shared" si="313"/>
        <v>INSERT INTO s_tab_cols_m (table_col_id,table_id,col_name,col_desc,data_type) VALUES (820018,82,'clg_type_status','CLG_TYPE_STATUS','C');</v>
      </c>
    </row>
    <row r="1950" spans="4:13" x14ac:dyDescent="0.25">
      <c r="D1950" t="str">
        <f t="shared" si="311"/>
        <v>public static final int C_CLEARING_TYPE__COL__CR_BY=    820019;</v>
      </c>
      <c r="E1950" t="str">
        <f t="shared" si="314"/>
        <v>CR_BY</v>
      </c>
      <c r="F1950">
        <v>19</v>
      </c>
      <c r="G1950" t="str">
        <f t="shared" si="312"/>
        <v>820019</v>
      </c>
      <c r="H1950">
        <v>82</v>
      </c>
      <c r="I1950" t="s">
        <v>547</v>
      </c>
      <c r="J1950" t="s">
        <v>548</v>
      </c>
      <c r="K1950" t="s">
        <v>477</v>
      </c>
      <c r="M1950" t="str">
        <f t="shared" si="313"/>
        <v>INSERT INTO s_tab_cols_m (table_col_id,table_id,col_name,col_desc,data_type) VALUES (820019,82,'cr_by','CR_BY','N');</v>
      </c>
    </row>
    <row r="1951" spans="4:13" x14ac:dyDescent="0.25">
      <c r="D1951" t="str">
        <f t="shared" si="311"/>
        <v>public static final int C_CLEARING_TYPE__COL__CR_DT=    820020;</v>
      </c>
      <c r="E1951" t="str">
        <f t="shared" si="314"/>
        <v>CR_DT</v>
      </c>
      <c r="F1951">
        <v>20</v>
      </c>
      <c r="G1951" t="str">
        <f t="shared" si="312"/>
        <v>820020</v>
      </c>
      <c r="H1951">
        <v>82</v>
      </c>
      <c r="I1951" t="s">
        <v>549</v>
      </c>
      <c r="J1951" t="s">
        <v>550</v>
      </c>
      <c r="K1951" t="s">
        <v>489</v>
      </c>
      <c r="M1951" t="str">
        <f t="shared" si="313"/>
        <v>INSERT INTO s_tab_cols_m (table_col_id,table_id,col_name,col_desc,data_type) VALUES (820020,82,'cr_dt','CR_DT','T');</v>
      </c>
    </row>
    <row r="1952" spans="4:13" x14ac:dyDescent="0.25">
      <c r="D1952" t="str">
        <f t="shared" si="311"/>
        <v>public static final int C_CLEARING_TYPE__COL__UPD_BY=    820021;</v>
      </c>
      <c r="E1952" t="str">
        <f t="shared" si="314"/>
        <v>UPD_BY</v>
      </c>
      <c r="F1952">
        <v>21</v>
      </c>
      <c r="G1952" t="str">
        <f t="shared" si="312"/>
        <v>820021</v>
      </c>
      <c r="H1952">
        <v>82</v>
      </c>
      <c r="I1952" t="s">
        <v>551</v>
      </c>
      <c r="J1952" t="s">
        <v>552</v>
      </c>
      <c r="K1952" t="s">
        <v>477</v>
      </c>
      <c r="M1952" t="str">
        <f t="shared" si="313"/>
        <v>INSERT INTO s_tab_cols_m (table_col_id,table_id,col_name,col_desc,data_type) VALUES (820021,82,'upd_by','UPD_BY','N');</v>
      </c>
    </row>
    <row r="1953" spans="3:13" x14ac:dyDescent="0.25">
      <c r="D1953" t="str">
        <f t="shared" si="311"/>
        <v>public static final int C_CLEARING_TYPE__COL__UPD_DT=    820022;</v>
      </c>
      <c r="E1953" t="str">
        <f t="shared" si="314"/>
        <v>UPD_DT</v>
      </c>
      <c r="F1953">
        <v>22</v>
      </c>
      <c r="G1953" t="str">
        <f t="shared" si="312"/>
        <v>820022</v>
      </c>
      <c r="H1953">
        <v>82</v>
      </c>
      <c r="I1953" t="s">
        <v>553</v>
      </c>
      <c r="J1953" t="s">
        <v>554</v>
      </c>
      <c r="K1953" t="s">
        <v>489</v>
      </c>
      <c r="M1953" t="str">
        <f t="shared" si="313"/>
        <v>INSERT INTO s_tab_cols_m (table_col_id,table_id,col_name,col_desc,data_type) VALUES (820022,82,'upd_dt','UPD_DT','T');</v>
      </c>
    </row>
    <row r="1954" spans="3:13" x14ac:dyDescent="0.25">
      <c r="D1954" t="str">
        <f t="shared" si="311"/>
        <v>public static final int C_CLEARING_TYPE__COL__AUTH_BY=    820023;</v>
      </c>
      <c r="E1954" t="str">
        <f t="shared" si="314"/>
        <v>AUTH_BY</v>
      </c>
      <c r="F1954">
        <v>23</v>
      </c>
      <c r="G1954" t="str">
        <f t="shared" si="312"/>
        <v>820023</v>
      </c>
      <c r="H1954">
        <v>82</v>
      </c>
      <c r="I1954" t="s">
        <v>555</v>
      </c>
      <c r="J1954" t="s">
        <v>556</v>
      </c>
      <c r="K1954" t="s">
        <v>477</v>
      </c>
      <c r="M1954" t="str">
        <f t="shared" si="313"/>
        <v>INSERT INTO s_tab_cols_m (table_col_id,table_id,col_name,col_desc,data_type) VALUES (820023,82,'auth_by','AUTH_BY','N');</v>
      </c>
    </row>
    <row r="1955" spans="3:13" x14ac:dyDescent="0.25">
      <c r="D1955" t="str">
        <f t="shared" si="311"/>
        <v>public static final int C_CLEARING_TYPE__COL__AUTH_DT=    820024;</v>
      </c>
      <c r="E1955" t="str">
        <f t="shared" si="314"/>
        <v>AUTH_DT</v>
      </c>
      <c r="F1955">
        <v>24</v>
      </c>
      <c r="G1955" t="str">
        <f t="shared" si="312"/>
        <v>820024</v>
      </c>
      <c r="H1955">
        <v>82</v>
      </c>
      <c r="I1955" t="s">
        <v>557</v>
      </c>
      <c r="J1955" t="s">
        <v>558</v>
      </c>
      <c r="K1955" t="s">
        <v>489</v>
      </c>
      <c r="M1955" t="str">
        <f t="shared" si="313"/>
        <v>INSERT INTO s_tab_cols_m (table_col_id,table_id,col_name,col_desc,data_type) VALUES (820024,82,'auth_dt','AUTH_DT','T');</v>
      </c>
    </row>
    <row r="1956" spans="3:13" x14ac:dyDescent="0.25">
      <c r="D1956" t="str">
        <f t="shared" si="311"/>
        <v>public static final int C_CLEARING_TYPE__COL__CN_ID=    820025;</v>
      </c>
      <c r="E1956" t="str">
        <f t="shared" si="314"/>
        <v>CN_ID</v>
      </c>
      <c r="F1956">
        <v>25</v>
      </c>
      <c r="G1956" t="str">
        <f t="shared" si="312"/>
        <v>820025</v>
      </c>
      <c r="H1956">
        <v>82</v>
      </c>
      <c r="I1956" t="s">
        <v>559</v>
      </c>
      <c r="J1956" t="s">
        <v>560</v>
      </c>
      <c r="K1956" t="s">
        <v>477</v>
      </c>
      <c r="M1956" t="str">
        <f t="shared" si="313"/>
        <v>INSERT INTO s_tab_cols_m (table_col_id,table_id,col_name,col_desc,data_type) VALUES (820025,82,'cn_id','CN_ID','N');</v>
      </c>
    </row>
    <row r="1957" spans="3:13" x14ac:dyDescent="0.25">
      <c r="E1957" t="str">
        <f t="shared" si="314"/>
        <v/>
      </c>
    </row>
    <row r="1958" spans="3:13" x14ac:dyDescent="0.25">
      <c r="E1958" t="str">
        <f t="shared" si="314"/>
        <v/>
      </c>
    </row>
    <row r="1959" spans="3:13" x14ac:dyDescent="0.25">
      <c r="C1959" s="18" t="s">
        <v>365</v>
      </c>
      <c r="D1959" t="str">
        <f t="shared" ref="D1959:D1976" si="315">CONCATENATE("public static final int C_CLEARING_SESSION__COL__",E1959,"=    ",G1959,";")</f>
        <v>public static final int C_CLEARING_SESSION__COL__CLG_SESSION_ID=    830001;</v>
      </c>
      <c r="E1959" t="str">
        <f t="shared" si="314"/>
        <v>CLG_SESSION_ID</v>
      </c>
      <c r="F1959">
        <v>1</v>
      </c>
      <c r="G1959" t="str">
        <f t="shared" ref="G1959:G1976" si="316">CONCATENATE(H1959,REPT("0",4-LEN(F1959)),F1959)</f>
        <v>830001</v>
      </c>
      <c r="H1959">
        <v>83</v>
      </c>
      <c r="I1959" t="s">
        <v>2278</v>
      </c>
      <c r="J1959" t="s">
        <v>2279</v>
      </c>
      <c r="K1959" t="s">
        <v>477</v>
      </c>
      <c r="M1959" t="str">
        <f t="shared" ref="M1959:M1976" si="317">CONCATENATE("INSERT INTO s_tab_cols_m (table_col_id,table_id,col_name,col_desc,data_type) VALUES (",G1959&amp;","&amp;H1959&amp;",'"&amp;I1959&amp;"','"&amp;J1959&amp;"','"&amp;K1959&amp;"');")</f>
        <v>INSERT INTO s_tab_cols_m (table_col_id,table_id,col_name,col_desc,data_type) VALUES (830001,83,'clg_session_id','CLG_SESSION_ID','N');</v>
      </c>
    </row>
    <row r="1960" spans="3:13" x14ac:dyDescent="0.25">
      <c r="D1960" t="str">
        <f t="shared" si="315"/>
        <v>public static final int C_CLEARING_SESSION__COL__CBR_ID=    830002;</v>
      </c>
      <c r="E1960" t="str">
        <f t="shared" si="314"/>
        <v>CBR_ID</v>
      </c>
      <c r="F1960">
        <v>2</v>
      </c>
      <c r="G1960" t="str">
        <f t="shared" si="316"/>
        <v>830002</v>
      </c>
      <c r="H1960">
        <v>83</v>
      </c>
      <c r="I1960" t="s">
        <v>475</v>
      </c>
      <c r="J1960" t="s">
        <v>476</v>
      </c>
      <c r="K1960" t="s">
        <v>477</v>
      </c>
      <c r="M1960" t="str">
        <f t="shared" si="317"/>
        <v>INSERT INTO s_tab_cols_m (table_col_id,table_id,col_name,col_desc,data_type) VALUES (830002,83,'cbr_id','CBR_ID','N');</v>
      </c>
    </row>
    <row r="1961" spans="3:13" x14ac:dyDescent="0.25">
      <c r="D1961" t="str">
        <f t="shared" si="315"/>
        <v>public static final int C_CLEARING_SESSION__COL__CLG_TYPE_ID=    830003;</v>
      </c>
      <c r="E1961" t="str">
        <f t="shared" si="314"/>
        <v>CLG_TYPE_ID</v>
      </c>
      <c r="F1961">
        <v>3</v>
      </c>
      <c r="G1961" t="str">
        <f t="shared" si="316"/>
        <v>830003</v>
      </c>
      <c r="H1961">
        <v>83</v>
      </c>
      <c r="I1961" t="s">
        <v>2250</v>
      </c>
      <c r="J1961" t="s">
        <v>2251</v>
      </c>
      <c r="K1961" t="s">
        <v>477</v>
      </c>
      <c r="M1961" t="str">
        <f t="shared" si="317"/>
        <v>INSERT INTO s_tab_cols_m (table_col_id,table_id,col_name,col_desc,data_type) VALUES (830003,83,'clg_type_id','CLG_TYPE_ID','N');</v>
      </c>
    </row>
    <row r="1962" spans="3:13" x14ac:dyDescent="0.25">
      <c r="D1962" t="str">
        <f t="shared" si="315"/>
        <v>public static final int C_CLEARING_SESSION__COL__CLG_MODE_ID=    830004;</v>
      </c>
      <c r="E1962" t="str">
        <f t="shared" si="314"/>
        <v>CLG_MODE_ID</v>
      </c>
      <c r="F1962">
        <v>4</v>
      </c>
      <c r="G1962" t="str">
        <f t="shared" si="316"/>
        <v>830004</v>
      </c>
      <c r="H1962">
        <v>83</v>
      </c>
      <c r="I1962" t="s">
        <v>2280</v>
      </c>
      <c r="J1962" t="s">
        <v>2281</v>
      </c>
      <c r="K1962" t="s">
        <v>477</v>
      </c>
      <c r="M1962" t="str">
        <f t="shared" si="317"/>
        <v>INSERT INTO s_tab_cols_m (table_col_id,table_id,col_name,col_desc,data_type) VALUES (830004,83,'clg_mode_id','CLG_MODE_ID','N');</v>
      </c>
    </row>
    <row r="1963" spans="3:13" x14ac:dyDescent="0.25">
      <c r="D1963" t="str">
        <f t="shared" si="315"/>
        <v>public static final int C_CLEARING_SESSION__COL__SESSION_CODE=    830005;</v>
      </c>
      <c r="E1963" t="str">
        <f t="shared" si="314"/>
        <v>SESSION_CODE</v>
      </c>
      <c r="F1963">
        <v>5</v>
      </c>
      <c r="G1963" t="str">
        <f t="shared" si="316"/>
        <v>830005</v>
      </c>
      <c r="H1963">
        <v>83</v>
      </c>
      <c r="I1963" t="s">
        <v>2282</v>
      </c>
      <c r="J1963" t="s">
        <v>2283</v>
      </c>
      <c r="K1963" t="s">
        <v>478</v>
      </c>
      <c r="M1963" t="str">
        <f t="shared" si="317"/>
        <v>INSERT INTO s_tab_cols_m (table_col_id,table_id,col_name,col_desc,data_type) VALUES (830005,83,'session_code','SESSION_CODE','C');</v>
      </c>
    </row>
    <row r="1964" spans="3:13" x14ac:dyDescent="0.25">
      <c r="D1964" t="str">
        <f t="shared" si="315"/>
        <v>public static final int C_CLEARING_SESSION__COL__SESSION_DESC=    830006;</v>
      </c>
      <c r="E1964" t="str">
        <f t="shared" si="314"/>
        <v>SESSION_DESC</v>
      </c>
      <c r="F1964">
        <v>6</v>
      </c>
      <c r="G1964" t="str">
        <f t="shared" si="316"/>
        <v>830006</v>
      </c>
      <c r="H1964">
        <v>83</v>
      </c>
      <c r="I1964" t="s">
        <v>2284</v>
      </c>
      <c r="J1964" t="s">
        <v>2285</v>
      </c>
      <c r="K1964" t="s">
        <v>478</v>
      </c>
      <c r="M1964" t="str">
        <f t="shared" si="317"/>
        <v>INSERT INTO s_tab_cols_m (table_col_id,table_id,col_name,col_desc,data_type) VALUES (830006,83,'session_desc','SESSION_DESC','C');</v>
      </c>
    </row>
    <row r="1965" spans="3:13" x14ac:dyDescent="0.25">
      <c r="D1965" t="str">
        <f t="shared" si="315"/>
        <v>public static final int C_CLEARING_SESSION__COL__IS_RETURN_CLG_SESSION=    830007;</v>
      </c>
      <c r="E1965" t="str">
        <f t="shared" si="314"/>
        <v>IS_RETURN_CLG_SESSION</v>
      </c>
      <c r="F1965">
        <v>7</v>
      </c>
      <c r="G1965" t="str">
        <f t="shared" si="316"/>
        <v>830007</v>
      </c>
      <c r="H1965">
        <v>83</v>
      </c>
      <c r="I1965" t="s">
        <v>2286</v>
      </c>
      <c r="J1965" t="s">
        <v>2287</v>
      </c>
      <c r="K1965" t="s">
        <v>477</v>
      </c>
      <c r="M1965" t="str">
        <f t="shared" si="317"/>
        <v>INSERT INTO s_tab_cols_m (table_col_id,table_id,col_name,col_desc,data_type) VALUES (830007,83,'is_return_clg_session','IS_RETURN_CLG_SESSION','N');</v>
      </c>
    </row>
    <row r="1966" spans="3:13" x14ac:dyDescent="0.25">
      <c r="D1966" t="str">
        <f t="shared" si="315"/>
        <v>public static final int C_CLEARING_SESSION__COL__RETURN_REF_CLG_SESSION_ID=    830008;</v>
      </c>
      <c r="E1966" t="str">
        <f t="shared" si="314"/>
        <v>RETURN_REF_CLG_SESSION_ID</v>
      </c>
      <c r="F1966">
        <v>8</v>
      </c>
      <c r="G1966" t="str">
        <f t="shared" si="316"/>
        <v>830008</v>
      </c>
      <c r="H1966">
        <v>83</v>
      </c>
      <c r="I1966" t="s">
        <v>2288</v>
      </c>
      <c r="J1966" t="s">
        <v>2289</v>
      </c>
      <c r="K1966" t="s">
        <v>477</v>
      </c>
      <c r="M1966" t="str">
        <f t="shared" si="317"/>
        <v>INSERT INTO s_tab_cols_m (table_col_id,table_id,col_name,col_desc,data_type) VALUES (830008,83,'return_ref_clg_session_id','RETURN_REF_CLG_SESSION_ID','N');</v>
      </c>
    </row>
    <row r="1967" spans="3:13" x14ac:dyDescent="0.25">
      <c r="D1967" t="str">
        <f t="shared" si="315"/>
        <v>public static final int C_CLEARING_SESSION__COL__POSTING_DAYS=    830009;</v>
      </c>
      <c r="E1967" t="str">
        <f t="shared" si="314"/>
        <v>POSTING_DAYS</v>
      </c>
      <c r="F1967">
        <v>9</v>
      </c>
      <c r="G1967" t="str">
        <f t="shared" si="316"/>
        <v>830009</v>
      </c>
      <c r="H1967">
        <v>83</v>
      </c>
      <c r="I1967" t="s">
        <v>2290</v>
      </c>
      <c r="J1967" t="s">
        <v>2291</v>
      </c>
      <c r="K1967" t="s">
        <v>477</v>
      </c>
      <c r="M1967" t="str">
        <f t="shared" si="317"/>
        <v>INSERT INTO s_tab_cols_m (table_col_id,table_id,col_name,col_desc,data_type) VALUES (830009,83,'posting_days','POSTING_DAYS','N');</v>
      </c>
    </row>
    <row r="1968" spans="3:13" x14ac:dyDescent="0.25">
      <c r="D1968" t="str">
        <f t="shared" si="315"/>
        <v>public static final int C_CLEARING_SESSION__COL__FUND_EFFECT_DAYS=    830010;</v>
      </c>
      <c r="E1968" t="str">
        <f t="shared" ref="E1968:E1976" si="318">UPPER(I1968)</f>
        <v>FUND_EFFECT_DAYS</v>
      </c>
      <c r="F1968">
        <v>10</v>
      </c>
      <c r="G1968" t="str">
        <f t="shared" si="316"/>
        <v>830010</v>
      </c>
      <c r="H1968">
        <v>83</v>
      </c>
      <c r="I1968" t="s">
        <v>2292</v>
      </c>
      <c r="J1968" t="s">
        <v>2293</v>
      </c>
      <c r="K1968" t="s">
        <v>477</v>
      </c>
      <c r="M1968" t="str">
        <f t="shared" si="317"/>
        <v>INSERT INTO s_tab_cols_m (table_col_id,table_id,col_name,col_desc,data_type) VALUES (830010,83,'fund_effect_days','FUND_EFFECT_DAYS','N');</v>
      </c>
    </row>
    <row r="1969" spans="3:13" x14ac:dyDescent="0.25">
      <c r="D1969" t="str">
        <f t="shared" si="315"/>
        <v>public static final int C_CLEARING_SESSION__COL__CR_BY=    830011;</v>
      </c>
      <c r="E1969" t="str">
        <f t="shared" si="318"/>
        <v>CR_BY</v>
      </c>
      <c r="F1969">
        <v>11</v>
      </c>
      <c r="G1969" t="str">
        <f t="shared" si="316"/>
        <v>830011</v>
      </c>
      <c r="H1969">
        <v>83</v>
      </c>
      <c r="I1969" t="s">
        <v>547</v>
      </c>
      <c r="J1969" t="s">
        <v>548</v>
      </c>
      <c r="K1969" t="s">
        <v>477</v>
      </c>
      <c r="M1969" t="str">
        <f t="shared" si="317"/>
        <v>INSERT INTO s_tab_cols_m (table_col_id,table_id,col_name,col_desc,data_type) VALUES (830011,83,'cr_by','CR_BY','N');</v>
      </c>
    </row>
    <row r="1970" spans="3:13" x14ac:dyDescent="0.25">
      <c r="D1970" t="str">
        <f t="shared" si="315"/>
        <v>public static final int C_CLEARING_SESSION__COL__CR_DT=    830012;</v>
      </c>
      <c r="E1970" t="str">
        <f t="shared" si="318"/>
        <v>CR_DT</v>
      </c>
      <c r="F1970">
        <v>12</v>
      </c>
      <c r="G1970" t="str">
        <f t="shared" si="316"/>
        <v>830012</v>
      </c>
      <c r="H1970">
        <v>83</v>
      </c>
      <c r="I1970" t="s">
        <v>549</v>
      </c>
      <c r="J1970" t="s">
        <v>550</v>
      </c>
      <c r="K1970" t="s">
        <v>489</v>
      </c>
      <c r="M1970" t="str">
        <f t="shared" si="317"/>
        <v>INSERT INTO s_tab_cols_m (table_col_id,table_id,col_name,col_desc,data_type) VALUES (830012,83,'cr_dt','CR_DT','T');</v>
      </c>
    </row>
    <row r="1971" spans="3:13" x14ac:dyDescent="0.25">
      <c r="D1971" t="str">
        <f t="shared" si="315"/>
        <v>public static final int C_CLEARING_SESSION__COL__UPD_BY=    830013;</v>
      </c>
      <c r="E1971" t="str">
        <f t="shared" si="318"/>
        <v>UPD_BY</v>
      </c>
      <c r="F1971">
        <v>13</v>
      </c>
      <c r="G1971" t="str">
        <f t="shared" si="316"/>
        <v>830013</v>
      </c>
      <c r="H1971">
        <v>83</v>
      </c>
      <c r="I1971" t="s">
        <v>551</v>
      </c>
      <c r="J1971" t="s">
        <v>552</v>
      </c>
      <c r="K1971" t="s">
        <v>477</v>
      </c>
      <c r="M1971" t="str">
        <f t="shared" si="317"/>
        <v>INSERT INTO s_tab_cols_m (table_col_id,table_id,col_name,col_desc,data_type) VALUES (830013,83,'upd_by','UPD_BY','N');</v>
      </c>
    </row>
    <row r="1972" spans="3:13" x14ac:dyDescent="0.25">
      <c r="D1972" t="str">
        <f t="shared" si="315"/>
        <v>public static final int C_CLEARING_SESSION__COL__UPD_DT=    830014;</v>
      </c>
      <c r="E1972" t="str">
        <f t="shared" si="318"/>
        <v>UPD_DT</v>
      </c>
      <c r="F1972">
        <v>14</v>
      </c>
      <c r="G1972" t="str">
        <f t="shared" si="316"/>
        <v>830014</v>
      </c>
      <c r="H1972">
        <v>83</v>
      </c>
      <c r="I1972" t="s">
        <v>553</v>
      </c>
      <c r="J1972" t="s">
        <v>554</v>
      </c>
      <c r="K1972" t="s">
        <v>489</v>
      </c>
      <c r="M1972" t="str">
        <f t="shared" si="317"/>
        <v>INSERT INTO s_tab_cols_m (table_col_id,table_id,col_name,col_desc,data_type) VALUES (830014,83,'upd_dt','UPD_DT','T');</v>
      </c>
    </row>
    <row r="1973" spans="3:13" x14ac:dyDescent="0.25">
      <c r="D1973" t="str">
        <f t="shared" si="315"/>
        <v>public static final int C_CLEARING_SESSION__COL__AUTH_BY=    830015;</v>
      </c>
      <c r="E1973" t="str">
        <f t="shared" si="318"/>
        <v>AUTH_BY</v>
      </c>
      <c r="F1973">
        <v>15</v>
      </c>
      <c r="G1973" t="str">
        <f t="shared" si="316"/>
        <v>830015</v>
      </c>
      <c r="H1973">
        <v>83</v>
      </c>
      <c r="I1973" t="s">
        <v>555</v>
      </c>
      <c r="J1973" t="s">
        <v>556</v>
      </c>
      <c r="K1973" t="s">
        <v>477</v>
      </c>
      <c r="M1973" t="str">
        <f t="shared" si="317"/>
        <v>INSERT INTO s_tab_cols_m (table_col_id,table_id,col_name,col_desc,data_type) VALUES (830015,83,'auth_by','AUTH_BY','N');</v>
      </c>
    </row>
    <row r="1974" spans="3:13" x14ac:dyDescent="0.25">
      <c r="D1974" t="str">
        <f t="shared" si="315"/>
        <v>public static final int C_CLEARING_SESSION__COL__AUTH_DT=    830016;</v>
      </c>
      <c r="E1974" t="str">
        <f t="shared" si="318"/>
        <v>AUTH_DT</v>
      </c>
      <c r="F1974">
        <v>16</v>
      </c>
      <c r="G1974" t="str">
        <f t="shared" si="316"/>
        <v>830016</v>
      </c>
      <c r="H1974">
        <v>83</v>
      </c>
      <c r="I1974" t="s">
        <v>557</v>
      </c>
      <c r="J1974" t="s">
        <v>558</v>
      </c>
      <c r="K1974" t="s">
        <v>489</v>
      </c>
      <c r="M1974" t="str">
        <f t="shared" si="317"/>
        <v>INSERT INTO s_tab_cols_m (table_col_id,table_id,col_name,col_desc,data_type) VALUES (830016,83,'auth_dt','AUTH_DT','T');</v>
      </c>
    </row>
    <row r="1975" spans="3:13" x14ac:dyDescent="0.25">
      <c r="D1975" t="str">
        <f t="shared" si="315"/>
        <v>public static final int C_CLEARING_SESSION__COL__CN_ID=    830017;</v>
      </c>
      <c r="E1975" t="str">
        <f t="shared" si="318"/>
        <v>CN_ID</v>
      </c>
      <c r="F1975">
        <v>17</v>
      </c>
      <c r="G1975" t="str">
        <f t="shared" si="316"/>
        <v>830017</v>
      </c>
      <c r="H1975">
        <v>83</v>
      </c>
      <c r="I1975" t="s">
        <v>559</v>
      </c>
      <c r="J1975" t="s">
        <v>560</v>
      </c>
      <c r="K1975" t="s">
        <v>477</v>
      </c>
      <c r="M1975" t="str">
        <f t="shared" si="317"/>
        <v>INSERT INTO s_tab_cols_m (table_col_id,table_id,col_name,col_desc,data_type) VALUES (830017,83,'cn_id','CN_ID','N');</v>
      </c>
    </row>
    <row r="1976" spans="3:13" x14ac:dyDescent="0.25">
      <c r="D1976" t="str">
        <f t="shared" si="315"/>
        <v>public static final int C_CLEARING_SESSION__COL__CS_STATUS=    830018;</v>
      </c>
      <c r="E1976" t="str">
        <f t="shared" si="318"/>
        <v>CS_STATUS</v>
      </c>
      <c r="F1976">
        <v>18</v>
      </c>
      <c r="G1976" t="str">
        <f t="shared" si="316"/>
        <v>830018</v>
      </c>
      <c r="H1976">
        <v>83</v>
      </c>
      <c r="I1976" t="s">
        <v>2294</v>
      </c>
      <c r="J1976" t="s">
        <v>2295</v>
      </c>
      <c r="K1976" t="s">
        <v>478</v>
      </c>
      <c r="M1976" t="str">
        <f t="shared" si="317"/>
        <v>INSERT INTO s_tab_cols_m (table_col_id,table_id,col_name,col_desc,data_type) VALUES (830018,83,'cs_status','CS_STATUS','C');</v>
      </c>
    </row>
    <row r="1981" spans="3:13" x14ac:dyDescent="0.25">
      <c r="C1981" s="18" t="s">
        <v>368</v>
      </c>
      <c r="D1981" t="str">
        <f t="shared" ref="D1981:D2001" si="319">CONCATENATE("public static final int C_ACCOUNT_LOAN_DOCUMENT__COL__",E1981,"=    ",G1981,";")</f>
        <v>public static final int C_ACCOUNT_LOAN_DOCUMENT__COL__ACCT_LOAN_DOC_ID=    840001;</v>
      </c>
      <c r="E1981" t="str">
        <f t="shared" ref="E1981:E2001" si="320">UPPER(I1981)</f>
        <v>ACCT_LOAN_DOC_ID</v>
      </c>
      <c r="F1981">
        <v>1</v>
      </c>
      <c r="G1981" t="str">
        <f t="shared" ref="G1981:G2001" si="321">CONCATENATE(H1981,REPT("0",4-LEN(F1981)),F1981)</f>
        <v>840001</v>
      </c>
      <c r="H1981">
        <v>84</v>
      </c>
      <c r="I1981" t="s">
        <v>2296</v>
      </c>
      <c r="J1981" t="s">
        <v>2297</v>
      </c>
      <c r="K1981" t="s">
        <v>477</v>
      </c>
      <c r="M1981" t="str">
        <f t="shared" ref="M1981:M2001" si="322">CONCATENATE("INSERT INTO s_tab_cols_m (table_col_id,table_id,col_name,col_desc,data_type) VALUES (",G1981&amp;","&amp;H1981&amp;",'"&amp;I1981&amp;"','"&amp;J1981&amp;"','"&amp;K1981&amp;"');")</f>
        <v>INSERT INTO s_tab_cols_m (table_col_id,table_id,col_name,col_desc,data_type) VALUES (840001,84,'acct_loan_doc_id','ACCT_LOAN_DOC_ID','N');</v>
      </c>
    </row>
    <row r="1982" spans="3:13" x14ac:dyDescent="0.25">
      <c r="D1982" t="str">
        <f t="shared" si="319"/>
        <v>public static final int C_ACCOUNT_LOAN_DOCUMENT__COL__ACCT_ID=    840002;</v>
      </c>
      <c r="E1982" t="str">
        <f t="shared" si="320"/>
        <v>ACCT_ID</v>
      </c>
      <c r="F1982">
        <v>2</v>
      </c>
      <c r="G1982" t="str">
        <f t="shared" si="321"/>
        <v>840002</v>
      </c>
      <c r="H1982">
        <v>84</v>
      </c>
      <c r="I1982" t="s">
        <v>781</v>
      </c>
      <c r="J1982" t="s">
        <v>782</v>
      </c>
      <c r="K1982" t="s">
        <v>477</v>
      </c>
      <c r="M1982" t="str">
        <f t="shared" si="322"/>
        <v>INSERT INTO s_tab_cols_m (table_col_id,table_id,col_name,col_desc,data_type) VALUES (840002,84,'acct_id','ACCT_ID','N');</v>
      </c>
    </row>
    <row r="1983" spans="3:13" x14ac:dyDescent="0.25">
      <c r="D1983" t="str">
        <f t="shared" si="319"/>
        <v>public static final int C_ACCOUNT_LOAN_DOCUMENT__COL__LOAN_APPL_ID=    840003;</v>
      </c>
      <c r="E1983" t="str">
        <f t="shared" si="320"/>
        <v>LOAN_APPL_ID</v>
      </c>
      <c r="F1983">
        <v>3</v>
      </c>
      <c r="G1983" t="str">
        <f t="shared" si="321"/>
        <v>840003</v>
      </c>
      <c r="H1983">
        <v>84</v>
      </c>
      <c r="I1983" t="s">
        <v>2298</v>
      </c>
      <c r="J1983" t="s">
        <v>2299</v>
      </c>
      <c r="K1983" t="s">
        <v>477</v>
      </c>
      <c r="M1983" t="str">
        <f t="shared" si="322"/>
        <v>INSERT INTO s_tab_cols_m (table_col_id,table_id,col_name,col_desc,data_type) VALUES (840003,84,'loan_appl_id','LOAN_APPL_ID','N');</v>
      </c>
    </row>
    <row r="1984" spans="3:13" x14ac:dyDescent="0.25">
      <c r="D1984" t="str">
        <f t="shared" si="319"/>
        <v>public static final int C_ACCOUNT_LOAN_DOCUMENT__COL__DOC_CATEGORY_ID=    840004;</v>
      </c>
      <c r="E1984" t="str">
        <f t="shared" si="320"/>
        <v>DOC_CATEGORY_ID</v>
      </c>
      <c r="F1984">
        <v>4</v>
      </c>
      <c r="G1984" t="str">
        <f t="shared" si="321"/>
        <v>840004</v>
      </c>
      <c r="H1984">
        <v>84</v>
      </c>
      <c r="I1984" t="s">
        <v>2150</v>
      </c>
      <c r="J1984" t="s">
        <v>2151</v>
      </c>
      <c r="K1984" t="s">
        <v>477</v>
      </c>
      <c r="M1984" t="str">
        <f t="shared" si="322"/>
        <v>INSERT INTO s_tab_cols_m (table_col_id,table_id,col_name,col_desc,data_type) VALUES (840004,84,'doc_category_id','DOC_CATEGORY_ID','N');</v>
      </c>
    </row>
    <row r="1985" spans="4:13" x14ac:dyDescent="0.25">
      <c r="D1985" t="str">
        <f t="shared" si="319"/>
        <v>public static final int C_ACCOUNT_LOAN_DOCUMENT__COL__DOC_TYPE_ID=    840005;</v>
      </c>
      <c r="E1985" t="str">
        <f t="shared" si="320"/>
        <v>DOC_TYPE_ID</v>
      </c>
      <c r="F1985">
        <v>5</v>
      </c>
      <c r="G1985" t="str">
        <f t="shared" si="321"/>
        <v>840005</v>
      </c>
      <c r="H1985">
        <v>84</v>
      </c>
      <c r="I1985" t="s">
        <v>2152</v>
      </c>
      <c r="J1985" t="s">
        <v>2153</v>
      </c>
      <c r="K1985" t="s">
        <v>477</v>
      </c>
      <c r="M1985" t="str">
        <f t="shared" si="322"/>
        <v>INSERT INTO s_tab_cols_m (table_col_id,table_id,col_name,col_desc,data_type) VALUES (840005,84,'doc_type_id','DOC_TYPE_ID','N');</v>
      </c>
    </row>
    <row r="1986" spans="4:13" x14ac:dyDescent="0.25">
      <c r="D1986" t="str">
        <f t="shared" si="319"/>
        <v>public static final int C_ACCOUNT_LOAN_DOCUMENT__COL__DOC_SUB_TYPE_ID=    840006;</v>
      </c>
      <c r="E1986" t="str">
        <f t="shared" si="320"/>
        <v>DOC_SUB_TYPE_ID</v>
      </c>
      <c r="F1986">
        <v>6</v>
      </c>
      <c r="G1986" t="str">
        <f t="shared" si="321"/>
        <v>840006</v>
      </c>
      <c r="H1986">
        <v>84</v>
      </c>
      <c r="I1986" t="s">
        <v>2154</v>
      </c>
      <c r="J1986" t="s">
        <v>2155</v>
      </c>
      <c r="K1986" t="s">
        <v>477</v>
      </c>
      <c r="M1986" t="str">
        <f t="shared" si="322"/>
        <v>INSERT INTO s_tab_cols_m (table_col_id,table_id,col_name,col_desc,data_type) VALUES (840006,84,'doc_sub_type_id','DOC_SUB_TYPE_ID','N');</v>
      </c>
    </row>
    <row r="1987" spans="4:13" x14ac:dyDescent="0.25">
      <c r="D1987" t="str">
        <f t="shared" si="319"/>
        <v>public static final int C_ACCOUNT_LOAN_DOCUMENT__COL__DOC_DESCRIPTION=    840007;</v>
      </c>
      <c r="E1987" t="str">
        <f t="shared" si="320"/>
        <v>DOC_DESCRIPTION</v>
      </c>
      <c r="F1987">
        <v>7</v>
      </c>
      <c r="G1987" t="str">
        <f t="shared" si="321"/>
        <v>840007</v>
      </c>
      <c r="H1987">
        <v>84</v>
      </c>
      <c r="I1987" t="s">
        <v>2300</v>
      </c>
      <c r="J1987" t="s">
        <v>2301</v>
      </c>
      <c r="K1987" t="s">
        <v>478</v>
      </c>
      <c r="M1987" t="str">
        <f t="shared" si="322"/>
        <v>INSERT INTO s_tab_cols_m (table_col_id,table_id,col_name,col_desc,data_type) VALUES (840007,84,'doc_description','DOC_DESCRIPTION','C');</v>
      </c>
    </row>
    <row r="1988" spans="4:13" x14ac:dyDescent="0.25">
      <c r="D1988" t="str">
        <f t="shared" si="319"/>
        <v>public static final int C_ACCOUNT_LOAN_DOCUMENT__COL__DOC_NO=    840008;</v>
      </c>
      <c r="E1988" t="str">
        <f t="shared" si="320"/>
        <v>DOC_NO</v>
      </c>
      <c r="F1988">
        <v>8</v>
      </c>
      <c r="G1988" t="str">
        <f t="shared" si="321"/>
        <v>840008</v>
      </c>
      <c r="H1988">
        <v>84</v>
      </c>
      <c r="I1988" t="s">
        <v>2116</v>
      </c>
      <c r="J1988" t="s">
        <v>2117</v>
      </c>
      <c r="K1988" t="s">
        <v>478</v>
      </c>
      <c r="M1988" t="str">
        <f t="shared" si="322"/>
        <v>INSERT INTO s_tab_cols_m (table_col_id,table_id,col_name,col_desc,data_type) VALUES (840008,84,'doc_no','DOC_NO','C');</v>
      </c>
    </row>
    <row r="1989" spans="4:13" x14ac:dyDescent="0.25">
      <c r="D1989" t="str">
        <f t="shared" si="319"/>
        <v>public static final int C_ACCOUNT_LOAN_DOCUMENT__COL__DOC_SUBMIT_DATE=    840009;</v>
      </c>
      <c r="E1989" t="str">
        <f t="shared" si="320"/>
        <v>DOC_SUBMIT_DATE</v>
      </c>
      <c r="F1989">
        <v>9</v>
      </c>
      <c r="G1989" t="str">
        <f t="shared" si="321"/>
        <v>840009</v>
      </c>
      <c r="H1989">
        <v>84</v>
      </c>
      <c r="I1989" t="s">
        <v>2156</v>
      </c>
      <c r="J1989" t="s">
        <v>2157</v>
      </c>
      <c r="K1989" t="s">
        <v>482</v>
      </c>
      <c r="M1989" t="str">
        <f t="shared" si="322"/>
        <v>INSERT INTO s_tab_cols_m (table_col_id,table_id,col_name,col_desc,data_type) VALUES (840009,84,'doc_submit_date','DOC_SUBMIT_DATE','D');</v>
      </c>
    </row>
    <row r="1990" spans="4:13" x14ac:dyDescent="0.25">
      <c r="D1990" t="str">
        <f t="shared" si="319"/>
        <v>public static final int C_ACCOUNT_LOAN_DOCUMENT__COL__DOC_ISSUE_DATE=    840010;</v>
      </c>
      <c r="E1990" t="str">
        <f t="shared" si="320"/>
        <v>DOC_ISSUE_DATE</v>
      </c>
      <c r="F1990">
        <v>10</v>
      </c>
      <c r="G1990" t="str">
        <f t="shared" si="321"/>
        <v>840010</v>
      </c>
      <c r="H1990">
        <v>84</v>
      </c>
      <c r="I1990" t="s">
        <v>2158</v>
      </c>
      <c r="J1990" t="s">
        <v>2159</v>
      </c>
      <c r="K1990" t="s">
        <v>482</v>
      </c>
      <c r="M1990" t="str">
        <f t="shared" si="322"/>
        <v>INSERT INTO s_tab_cols_m (table_col_id,table_id,col_name,col_desc,data_type) VALUES (840010,84,'doc_issue_date','DOC_ISSUE_DATE','D');</v>
      </c>
    </row>
    <row r="1991" spans="4:13" x14ac:dyDescent="0.25">
      <c r="D1991" t="str">
        <f t="shared" si="319"/>
        <v>public static final int C_ACCOUNT_LOAN_DOCUMENT__COL__DOC_EXPIRY_DATE=    840011;</v>
      </c>
      <c r="E1991" t="str">
        <f t="shared" si="320"/>
        <v>DOC_EXPIRY_DATE</v>
      </c>
      <c r="F1991">
        <v>11</v>
      </c>
      <c r="G1991" t="str">
        <f t="shared" si="321"/>
        <v>840011</v>
      </c>
      <c r="H1991">
        <v>84</v>
      </c>
      <c r="I1991" t="s">
        <v>2160</v>
      </c>
      <c r="J1991" t="s">
        <v>2161</v>
      </c>
      <c r="K1991" t="s">
        <v>482</v>
      </c>
      <c r="M1991" t="str">
        <f t="shared" si="322"/>
        <v>INSERT INTO s_tab_cols_m (table_col_id,table_id,col_name,col_desc,data_type) VALUES (840011,84,'doc_expiry_date','DOC_EXPIRY_DATE','D');</v>
      </c>
    </row>
    <row r="1992" spans="4:13" x14ac:dyDescent="0.25">
      <c r="D1992" t="str">
        <f t="shared" si="319"/>
        <v>public static final int C_ACCOUNT_LOAN_DOCUMENT__COL__DOC_ISSUED_AT_PLACE=    840012;</v>
      </c>
      <c r="E1992" t="str">
        <f t="shared" si="320"/>
        <v>DOC_ISSUED_AT_PLACE</v>
      </c>
      <c r="F1992">
        <v>12</v>
      </c>
      <c r="G1992" t="str">
        <f t="shared" si="321"/>
        <v>840012</v>
      </c>
      <c r="H1992">
        <v>84</v>
      </c>
      <c r="I1992" t="s">
        <v>2162</v>
      </c>
      <c r="J1992" t="s">
        <v>2163</v>
      </c>
      <c r="K1992" t="s">
        <v>478</v>
      </c>
      <c r="M1992" t="str">
        <f t="shared" si="322"/>
        <v>INSERT INTO s_tab_cols_m (table_col_id,table_id,col_name,col_desc,data_type) VALUES (840012,84,'doc_issued_at_place','DOC_ISSUED_AT_PLACE','C');</v>
      </c>
    </row>
    <row r="1993" spans="4:13" x14ac:dyDescent="0.25">
      <c r="D1993" t="str">
        <f t="shared" si="319"/>
        <v>public static final int C_ACCOUNT_LOAN_DOCUMENT__COL__CR_BY=    840013;</v>
      </c>
      <c r="E1993" t="str">
        <f t="shared" si="320"/>
        <v>CR_BY</v>
      </c>
      <c r="F1993">
        <v>13</v>
      </c>
      <c r="G1993" t="str">
        <f t="shared" si="321"/>
        <v>840013</v>
      </c>
      <c r="H1993">
        <v>84</v>
      </c>
      <c r="I1993" t="s">
        <v>547</v>
      </c>
      <c r="J1993" t="s">
        <v>548</v>
      </c>
      <c r="K1993" t="s">
        <v>477</v>
      </c>
      <c r="M1993" t="str">
        <f t="shared" si="322"/>
        <v>INSERT INTO s_tab_cols_m (table_col_id,table_id,col_name,col_desc,data_type) VALUES (840013,84,'cr_by','CR_BY','N');</v>
      </c>
    </row>
    <row r="1994" spans="4:13" x14ac:dyDescent="0.25">
      <c r="D1994" t="str">
        <f t="shared" si="319"/>
        <v>public static final int C_ACCOUNT_LOAN_DOCUMENT__COL__CR_DT=    840014;</v>
      </c>
      <c r="E1994" t="str">
        <f t="shared" si="320"/>
        <v>CR_DT</v>
      </c>
      <c r="F1994">
        <v>14</v>
      </c>
      <c r="G1994" t="str">
        <f t="shared" si="321"/>
        <v>840014</v>
      </c>
      <c r="H1994">
        <v>84</v>
      </c>
      <c r="I1994" t="s">
        <v>549</v>
      </c>
      <c r="J1994" t="s">
        <v>550</v>
      </c>
      <c r="K1994" t="s">
        <v>489</v>
      </c>
      <c r="M1994" t="str">
        <f t="shared" si="322"/>
        <v>INSERT INTO s_tab_cols_m (table_col_id,table_id,col_name,col_desc,data_type) VALUES (840014,84,'cr_dt','CR_DT','T');</v>
      </c>
    </row>
    <row r="1995" spans="4:13" x14ac:dyDescent="0.25">
      <c r="D1995" t="str">
        <f t="shared" si="319"/>
        <v>public static final int C_ACCOUNT_LOAN_DOCUMENT__COL__UPD_BY=    840015;</v>
      </c>
      <c r="E1995" t="str">
        <f t="shared" si="320"/>
        <v>UPD_BY</v>
      </c>
      <c r="F1995">
        <v>15</v>
      </c>
      <c r="G1995" t="str">
        <f t="shared" si="321"/>
        <v>840015</v>
      </c>
      <c r="H1995">
        <v>84</v>
      </c>
      <c r="I1995" t="s">
        <v>551</v>
      </c>
      <c r="J1995" t="s">
        <v>552</v>
      </c>
      <c r="K1995" t="s">
        <v>477</v>
      </c>
      <c r="M1995" t="str">
        <f t="shared" si="322"/>
        <v>INSERT INTO s_tab_cols_m (table_col_id,table_id,col_name,col_desc,data_type) VALUES (840015,84,'upd_by','UPD_BY','N');</v>
      </c>
    </row>
    <row r="1996" spans="4:13" x14ac:dyDescent="0.25">
      <c r="D1996" t="str">
        <f t="shared" si="319"/>
        <v>public static final int C_ACCOUNT_LOAN_DOCUMENT__COL__UPD_DT=    840016;</v>
      </c>
      <c r="E1996" t="str">
        <f t="shared" si="320"/>
        <v>UPD_DT</v>
      </c>
      <c r="F1996">
        <v>16</v>
      </c>
      <c r="G1996" t="str">
        <f t="shared" si="321"/>
        <v>840016</v>
      </c>
      <c r="H1996">
        <v>84</v>
      </c>
      <c r="I1996" t="s">
        <v>553</v>
      </c>
      <c r="J1996" t="s">
        <v>554</v>
      </c>
      <c r="K1996" t="s">
        <v>489</v>
      </c>
      <c r="M1996" t="str">
        <f t="shared" si="322"/>
        <v>INSERT INTO s_tab_cols_m (table_col_id,table_id,col_name,col_desc,data_type) VALUES (840016,84,'upd_dt','UPD_DT','T');</v>
      </c>
    </row>
    <row r="1997" spans="4:13" x14ac:dyDescent="0.25">
      <c r="D1997" t="str">
        <f t="shared" si="319"/>
        <v>public static final int C_ACCOUNT_LOAN_DOCUMENT__COL__AUTH_BY=    840017;</v>
      </c>
      <c r="E1997" t="str">
        <f t="shared" si="320"/>
        <v>AUTH_BY</v>
      </c>
      <c r="F1997">
        <v>17</v>
      </c>
      <c r="G1997" t="str">
        <f t="shared" si="321"/>
        <v>840017</v>
      </c>
      <c r="H1997">
        <v>84</v>
      </c>
      <c r="I1997" t="s">
        <v>555</v>
      </c>
      <c r="J1997" t="s">
        <v>556</v>
      </c>
      <c r="K1997" t="s">
        <v>477</v>
      </c>
      <c r="M1997" t="str">
        <f t="shared" si="322"/>
        <v>INSERT INTO s_tab_cols_m (table_col_id,table_id,col_name,col_desc,data_type) VALUES (840017,84,'auth_by','AUTH_BY','N');</v>
      </c>
    </row>
    <row r="1998" spans="4:13" x14ac:dyDescent="0.25">
      <c r="D1998" t="str">
        <f t="shared" si="319"/>
        <v>public static final int C_ACCOUNT_LOAN_DOCUMENT__COL__AUTH_DT=    840018;</v>
      </c>
      <c r="E1998" t="str">
        <f t="shared" si="320"/>
        <v>AUTH_DT</v>
      </c>
      <c r="F1998">
        <v>18</v>
      </c>
      <c r="G1998" t="str">
        <f t="shared" si="321"/>
        <v>840018</v>
      </c>
      <c r="H1998">
        <v>84</v>
      </c>
      <c r="I1998" t="s">
        <v>557</v>
      </c>
      <c r="J1998" t="s">
        <v>558</v>
      </c>
      <c r="K1998" t="s">
        <v>489</v>
      </c>
      <c r="M1998" t="str">
        <f t="shared" si="322"/>
        <v>INSERT INTO s_tab_cols_m (table_col_id,table_id,col_name,col_desc,data_type) VALUES (840018,84,'auth_dt','AUTH_DT','T');</v>
      </c>
    </row>
    <row r="1999" spans="4:13" x14ac:dyDescent="0.25">
      <c r="D1999" t="str">
        <f t="shared" si="319"/>
        <v>public static final int C_ACCOUNT_LOAN_DOCUMENT__COL__CN_ID=    840019;</v>
      </c>
      <c r="E1999" t="str">
        <f t="shared" si="320"/>
        <v>CN_ID</v>
      </c>
      <c r="F1999">
        <v>19</v>
      </c>
      <c r="G1999" t="str">
        <f t="shared" si="321"/>
        <v>840019</v>
      </c>
      <c r="H1999">
        <v>84</v>
      </c>
      <c r="I1999" t="s">
        <v>559</v>
      </c>
      <c r="J1999" t="s">
        <v>560</v>
      </c>
      <c r="K1999" t="s">
        <v>477</v>
      </c>
      <c r="M1999" t="str">
        <f t="shared" si="322"/>
        <v>INSERT INTO s_tab_cols_m (table_col_id,table_id,col_name,col_desc,data_type) VALUES (840019,84,'cn_id','CN_ID','N');</v>
      </c>
    </row>
    <row r="2000" spans="4:13" x14ac:dyDescent="0.25">
      <c r="D2000" t="str">
        <f t="shared" si="319"/>
        <v>public static final int C_ACCOUNT_LOAN_DOCUMENT__COL__IS_DELETE=    840020;</v>
      </c>
      <c r="E2000" t="str">
        <f t="shared" si="320"/>
        <v>IS_DELETE</v>
      </c>
      <c r="F2000">
        <v>20</v>
      </c>
      <c r="G2000" t="str">
        <f t="shared" si="321"/>
        <v>840020</v>
      </c>
      <c r="H2000">
        <v>84</v>
      </c>
      <c r="I2000" t="s">
        <v>1073</v>
      </c>
      <c r="J2000" t="s">
        <v>1074</v>
      </c>
      <c r="K2000" t="s">
        <v>477</v>
      </c>
      <c r="M2000" t="str">
        <f t="shared" si="322"/>
        <v>INSERT INTO s_tab_cols_m (table_col_id,table_id,col_name,col_desc,data_type) VALUES (840020,84,'is_delete','IS_DELETE','N');</v>
      </c>
    </row>
    <row r="2001" spans="3:13" x14ac:dyDescent="0.25">
      <c r="D2001" t="str">
        <f t="shared" si="319"/>
        <v>public static final int C_ACCOUNT_LOAN_DOCUMENT__COL__DOC_IMG_FILE_NAME=    840021;</v>
      </c>
      <c r="E2001" t="str">
        <f t="shared" si="320"/>
        <v>DOC_IMG_FILE_NAME</v>
      </c>
      <c r="F2001">
        <v>21</v>
      </c>
      <c r="G2001" t="str">
        <f t="shared" si="321"/>
        <v>840021</v>
      </c>
      <c r="H2001">
        <v>84</v>
      </c>
      <c r="I2001" t="s">
        <v>2164</v>
      </c>
      <c r="J2001" t="s">
        <v>2165</v>
      </c>
      <c r="K2001" t="s">
        <v>478</v>
      </c>
      <c r="M2001" t="str">
        <f t="shared" si="322"/>
        <v>INSERT INTO s_tab_cols_m (table_col_id,table_id,col_name,col_desc,data_type) VALUES (840021,84,'doc_img_file_name','DOC_IMG_FILE_NAME','C');</v>
      </c>
    </row>
    <row r="2005" spans="3:13" x14ac:dyDescent="0.25">
      <c r="C2005" s="18" t="s">
        <v>371</v>
      </c>
      <c r="D2005" t="str">
        <f t="shared" ref="D2005:D2016" si="323">CONCATENATE("public static final int C_ALL_ACCOUNT_REFERENCES__COL__",E2005,"=    ",G2005,";")</f>
        <v>public static final int C_ALL_ACCOUNT_REFERENCES__COL__ARA_ID=    850001;</v>
      </c>
      <c r="E2005" t="str">
        <f t="shared" ref="E2005:E2016" si="324">UPPER(I2005)</f>
        <v>ARA_ID</v>
      </c>
      <c r="F2005">
        <v>1</v>
      </c>
      <c r="G2005" t="str">
        <f t="shared" ref="G2005:G2016" si="325">CONCATENATE(H2005,REPT("0",4-LEN(F2005)),F2005)</f>
        <v>850001</v>
      </c>
      <c r="H2005">
        <v>85</v>
      </c>
      <c r="I2005" t="s">
        <v>2302</v>
      </c>
      <c r="J2005" t="s">
        <v>2303</v>
      </c>
      <c r="K2005" t="s">
        <v>477</v>
      </c>
      <c r="M2005" t="str">
        <f t="shared" ref="M2005:M2016" si="326">CONCATENATE("INSERT INTO s_tab_cols_m (table_col_id,table_id,col_name,col_desc,data_type) VALUES (",G2005&amp;","&amp;H2005&amp;",'"&amp;I2005&amp;"','"&amp;J2005&amp;"','"&amp;K2005&amp;"');")</f>
        <v>INSERT INTO s_tab_cols_m (table_col_id,table_id,col_name,col_desc,data_type) VALUES (850001,85,'ara_id','ARA_ID','N');</v>
      </c>
    </row>
    <row r="2006" spans="3:13" x14ac:dyDescent="0.25">
      <c r="D2006" t="str">
        <f t="shared" si="323"/>
        <v>public static final int C_ALL_ACCOUNT_REFERENCES__COL__CBR_ID=    850002;</v>
      </c>
      <c r="E2006" t="str">
        <f t="shared" si="324"/>
        <v>CBR_ID</v>
      </c>
      <c r="F2006">
        <v>2</v>
      </c>
      <c r="G2006" t="str">
        <f t="shared" si="325"/>
        <v>850002</v>
      </c>
      <c r="H2006">
        <v>85</v>
      </c>
      <c r="I2006" t="s">
        <v>475</v>
      </c>
      <c r="J2006" t="s">
        <v>476</v>
      </c>
      <c r="K2006" t="s">
        <v>477</v>
      </c>
      <c r="M2006" t="str">
        <f t="shared" si="326"/>
        <v>INSERT INTO s_tab_cols_m (table_col_id,table_id,col_name,col_desc,data_type) VALUES (850002,85,'cbr_id','CBR_ID','N');</v>
      </c>
    </row>
    <row r="2007" spans="3:13" x14ac:dyDescent="0.25">
      <c r="D2007" t="str">
        <f t="shared" si="323"/>
        <v>public static final int C_ALL_ACCOUNT_REFERENCES__COL__FOR_REF_ID=    850003;</v>
      </c>
      <c r="E2007" t="str">
        <f t="shared" si="324"/>
        <v>FOR_REF_ID</v>
      </c>
      <c r="F2007">
        <v>3</v>
      </c>
      <c r="G2007" t="str">
        <f t="shared" si="325"/>
        <v>850003</v>
      </c>
      <c r="H2007">
        <v>85</v>
      </c>
      <c r="I2007" t="s">
        <v>2304</v>
      </c>
      <c r="J2007" t="s">
        <v>2305</v>
      </c>
      <c r="K2007" t="s">
        <v>477</v>
      </c>
      <c r="M2007" t="str">
        <f t="shared" si="326"/>
        <v>INSERT INTO s_tab_cols_m (table_col_id,table_id,col_name,col_desc,data_type) VALUES (850003,85,'for_ref_id','FOR_REF_ID','N');</v>
      </c>
    </row>
    <row r="2008" spans="3:13" x14ac:dyDescent="0.25">
      <c r="D2008" t="str">
        <f t="shared" si="323"/>
        <v>public static final int C_ALL_ACCOUNT_REFERENCES__COL__ACCT_REF_TYPE_ID=    850004;</v>
      </c>
      <c r="E2008" t="str">
        <f t="shared" si="324"/>
        <v>ACCT_REF_TYPE_ID</v>
      </c>
      <c r="F2008">
        <v>4</v>
      </c>
      <c r="G2008" t="str">
        <f t="shared" si="325"/>
        <v>850004</v>
      </c>
      <c r="H2008">
        <v>85</v>
      </c>
      <c r="I2008" t="s">
        <v>2306</v>
      </c>
      <c r="J2008" t="s">
        <v>2307</v>
      </c>
      <c r="K2008" t="s">
        <v>477</v>
      </c>
      <c r="M2008" t="str">
        <f t="shared" si="326"/>
        <v>INSERT INTO s_tab_cols_m (table_col_id,table_id,col_name,col_desc,data_type) VALUES (850004,85,'acct_ref_type_id','ACCT_REF_TYPE_ID','N');</v>
      </c>
    </row>
    <row r="2009" spans="3:13" x14ac:dyDescent="0.25">
      <c r="D2009" t="str">
        <f t="shared" si="323"/>
        <v>public static final int C_ALL_ACCOUNT_REFERENCES__COL__REF_ACCT_ID=    850005;</v>
      </c>
      <c r="E2009" t="str">
        <f t="shared" si="324"/>
        <v>REF_ACCT_ID</v>
      </c>
      <c r="F2009">
        <v>5</v>
      </c>
      <c r="G2009" t="str">
        <f t="shared" si="325"/>
        <v>850005</v>
      </c>
      <c r="H2009">
        <v>85</v>
      </c>
      <c r="I2009" t="s">
        <v>2308</v>
      </c>
      <c r="J2009" t="s">
        <v>2309</v>
      </c>
      <c r="K2009" t="s">
        <v>477</v>
      </c>
      <c r="M2009" t="str">
        <f t="shared" si="326"/>
        <v>INSERT INTO s_tab_cols_m (table_col_id,table_id,col_name,col_desc,data_type) VALUES (850005,85,'ref_acct_id','REF_ACCT_ID','N');</v>
      </c>
    </row>
    <row r="2010" spans="3:13" x14ac:dyDescent="0.25">
      <c r="D2010" t="str">
        <f t="shared" si="323"/>
        <v>public static final int C_ALL_ACCOUNT_REFERENCES__COL__CR_BY=    850006;</v>
      </c>
      <c r="E2010" t="str">
        <f t="shared" si="324"/>
        <v>CR_BY</v>
      </c>
      <c r="F2010">
        <v>6</v>
      </c>
      <c r="G2010" t="str">
        <f t="shared" si="325"/>
        <v>850006</v>
      </c>
      <c r="H2010">
        <v>85</v>
      </c>
      <c r="I2010" t="s">
        <v>547</v>
      </c>
      <c r="J2010" t="s">
        <v>548</v>
      </c>
      <c r="K2010" t="s">
        <v>477</v>
      </c>
      <c r="M2010" t="str">
        <f t="shared" si="326"/>
        <v>INSERT INTO s_tab_cols_m (table_col_id,table_id,col_name,col_desc,data_type) VALUES (850006,85,'cr_by','CR_BY','N');</v>
      </c>
    </row>
    <row r="2011" spans="3:13" x14ac:dyDescent="0.25">
      <c r="D2011" t="str">
        <f t="shared" si="323"/>
        <v>public static final int C_ALL_ACCOUNT_REFERENCES__COL__CR_DT=    850007;</v>
      </c>
      <c r="E2011" t="str">
        <f t="shared" si="324"/>
        <v>CR_DT</v>
      </c>
      <c r="F2011">
        <v>7</v>
      </c>
      <c r="G2011" t="str">
        <f t="shared" si="325"/>
        <v>850007</v>
      </c>
      <c r="H2011">
        <v>85</v>
      </c>
      <c r="I2011" t="s">
        <v>549</v>
      </c>
      <c r="J2011" t="s">
        <v>550</v>
      </c>
      <c r="K2011" t="s">
        <v>489</v>
      </c>
      <c r="M2011" t="str">
        <f t="shared" si="326"/>
        <v>INSERT INTO s_tab_cols_m (table_col_id,table_id,col_name,col_desc,data_type) VALUES (850007,85,'cr_dt','CR_DT','T');</v>
      </c>
    </row>
    <row r="2012" spans="3:13" x14ac:dyDescent="0.25">
      <c r="D2012" t="str">
        <f t="shared" si="323"/>
        <v>public static final int C_ALL_ACCOUNT_REFERENCES__COL__UPD_BY=    850008;</v>
      </c>
      <c r="E2012" t="str">
        <f t="shared" si="324"/>
        <v>UPD_BY</v>
      </c>
      <c r="F2012">
        <v>8</v>
      </c>
      <c r="G2012" t="str">
        <f t="shared" si="325"/>
        <v>850008</v>
      </c>
      <c r="H2012">
        <v>85</v>
      </c>
      <c r="I2012" t="s">
        <v>551</v>
      </c>
      <c r="J2012" t="s">
        <v>552</v>
      </c>
      <c r="K2012" t="s">
        <v>477</v>
      </c>
      <c r="M2012" t="str">
        <f t="shared" si="326"/>
        <v>INSERT INTO s_tab_cols_m (table_col_id,table_id,col_name,col_desc,data_type) VALUES (850008,85,'upd_by','UPD_BY','N');</v>
      </c>
    </row>
    <row r="2013" spans="3:13" x14ac:dyDescent="0.25">
      <c r="D2013" t="str">
        <f t="shared" si="323"/>
        <v>public static final int C_ALL_ACCOUNT_REFERENCES__COL__UPD_DT=    850009;</v>
      </c>
      <c r="E2013" t="str">
        <f t="shared" si="324"/>
        <v>UPD_DT</v>
      </c>
      <c r="F2013">
        <v>9</v>
      </c>
      <c r="G2013" t="str">
        <f t="shared" si="325"/>
        <v>850009</v>
      </c>
      <c r="H2013">
        <v>85</v>
      </c>
      <c r="I2013" t="s">
        <v>553</v>
      </c>
      <c r="J2013" t="s">
        <v>554</v>
      </c>
      <c r="K2013" t="s">
        <v>489</v>
      </c>
      <c r="M2013" t="str">
        <f t="shared" si="326"/>
        <v>INSERT INTO s_tab_cols_m (table_col_id,table_id,col_name,col_desc,data_type) VALUES (850009,85,'upd_dt','UPD_DT','T');</v>
      </c>
    </row>
    <row r="2014" spans="3:13" x14ac:dyDescent="0.25">
      <c r="D2014" t="str">
        <f t="shared" si="323"/>
        <v>public static final int C_ALL_ACCOUNT_REFERENCES__COL__AUTH_BY=    850010;</v>
      </c>
      <c r="E2014" t="str">
        <f t="shared" si="324"/>
        <v>AUTH_BY</v>
      </c>
      <c r="F2014">
        <v>10</v>
      </c>
      <c r="G2014" t="str">
        <f t="shared" si="325"/>
        <v>850010</v>
      </c>
      <c r="H2014">
        <v>85</v>
      </c>
      <c r="I2014" t="s">
        <v>555</v>
      </c>
      <c r="J2014" t="s">
        <v>556</v>
      </c>
      <c r="K2014" t="s">
        <v>477</v>
      </c>
      <c r="M2014" t="str">
        <f t="shared" si="326"/>
        <v>INSERT INTO s_tab_cols_m (table_col_id,table_id,col_name,col_desc,data_type) VALUES (850010,85,'auth_by','AUTH_BY','N');</v>
      </c>
    </row>
    <row r="2015" spans="3:13" x14ac:dyDescent="0.25">
      <c r="D2015" t="str">
        <f t="shared" si="323"/>
        <v>public static final int C_ALL_ACCOUNT_REFERENCES__COL__AUTH_DT=    850011;</v>
      </c>
      <c r="E2015" t="str">
        <f t="shared" si="324"/>
        <v>AUTH_DT</v>
      </c>
      <c r="F2015">
        <v>11</v>
      </c>
      <c r="G2015" t="str">
        <f t="shared" si="325"/>
        <v>850011</v>
      </c>
      <c r="H2015">
        <v>85</v>
      </c>
      <c r="I2015" t="s">
        <v>557</v>
      </c>
      <c r="J2015" t="s">
        <v>558</v>
      </c>
      <c r="K2015" t="s">
        <v>489</v>
      </c>
      <c r="M2015" t="str">
        <f t="shared" si="326"/>
        <v>INSERT INTO s_tab_cols_m (table_col_id,table_id,col_name,col_desc,data_type) VALUES (850011,85,'auth_dt','AUTH_DT','T');</v>
      </c>
    </row>
    <row r="2016" spans="3:13" x14ac:dyDescent="0.25">
      <c r="D2016" t="str">
        <f t="shared" si="323"/>
        <v>public static final int C_ALL_ACCOUNT_REFERENCES__COL__CN_ID=    850012;</v>
      </c>
      <c r="E2016" t="str">
        <f t="shared" si="324"/>
        <v>CN_ID</v>
      </c>
      <c r="F2016">
        <v>12</v>
      </c>
      <c r="G2016" t="str">
        <f t="shared" si="325"/>
        <v>850012</v>
      </c>
      <c r="H2016">
        <v>85</v>
      </c>
      <c r="I2016" t="s">
        <v>559</v>
      </c>
      <c r="J2016" t="s">
        <v>560</v>
      </c>
      <c r="K2016" t="s">
        <v>477</v>
      </c>
      <c r="M2016" t="str">
        <f t="shared" si="326"/>
        <v>INSERT INTO s_tab_cols_m (table_col_id,table_id,col_name,col_desc,data_type) VALUES (850012,85,'cn_id','CN_ID','N');</v>
      </c>
    </row>
    <row r="2019" spans="3:13" x14ac:dyDescent="0.25">
      <c r="C2019" s="18" t="s">
        <v>374</v>
      </c>
      <c r="D2019" t="str">
        <f t="shared" ref="D2019:D2033" si="327">CONCATENATE("public static final int C_CUSTOMER_BENEFICARY__COL__",E2019,"=    ",G2019,";")</f>
        <v>public static final int C_CUSTOMER_BENEFICARY__COL__CUST_BENEFICARY_ID=    860001;</v>
      </c>
      <c r="E2019" t="str">
        <f t="shared" ref="E2019:E2033" si="328">UPPER(I2019)</f>
        <v>CUST_BENEFICARY_ID</v>
      </c>
      <c r="F2019">
        <v>1</v>
      </c>
      <c r="G2019" t="str">
        <f t="shared" ref="G2019:G2033" si="329">CONCATENATE(H2019,REPT("0",4-LEN(F2019)),F2019)</f>
        <v>860001</v>
      </c>
      <c r="H2019">
        <v>86</v>
      </c>
      <c r="I2019" t="s">
        <v>2310</v>
      </c>
      <c r="J2019" t="s">
        <v>2311</v>
      </c>
      <c r="K2019" t="s">
        <v>477</v>
      </c>
      <c r="M2019" t="str">
        <f t="shared" ref="M2019:M2033" si="330">CONCATENATE("INSERT INTO s_tab_cols_m (table_col_id,table_id,col_name,col_desc,data_type) VALUES (",G2019&amp;","&amp;H2019&amp;",'"&amp;I2019&amp;"','"&amp;J2019&amp;"','"&amp;K2019&amp;"');")</f>
        <v>INSERT INTO s_tab_cols_m (table_col_id,table_id,col_name,col_desc,data_type) VALUES (860001,86,'cust_beneficary_id','CUST_BENEFICARY_ID','N');</v>
      </c>
    </row>
    <row r="2020" spans="3:13" x14ac:dyDescent="0.25">
      <c r="D2020" t="str">
        <f t="shared" si="327"/>
        <v>public static final int C_CUSTOMER_BENEFICARY__COL__CUST_ID=    860002;</v>
      </c>
      <c r="E2020" t="str">
        <f t="shared" si="328"/>
        <v>CUST_ID</v>
      </c>
      <c r="F2020">
        <v>2</v>
      </c>
      <c r="G2020" t="str">
        <f t="shared" si="329"/>
        <v>860002</v>
      </c>
      <c r="H2020">
        <v>86</v>
      </c>
      <c r="I2020" t="s">
        <v>595</v>
      </c>
      <c r="J2020" t="s">
        <v>596</v>
      </c>
      <c r="K2020" t="s">
        <v>477</v>
      </c>
      <c r="M2020" t="str">
        <f t="shared" si="330"/>
        <v>INSERT INTO s_tab_cols_m (table_col_id,table_id,col_name,col_desc,data_type) VALUES (860002,86,'cust_id','CUST_ID','N');</v>
      </c>
    </row>
    <row r="2021" spans="3:13" x14ac:dyDescent="0.25">
      <c r="D2021" t="str">
        <f t="shared" si="327"/>
        <v>public static final int C_CUSTOMER_BENEFICARY__COL__EFT_BRANCH_ID=    860003;</v>
      </c>
      <c r="E2021" t="str">
        <f t="shared" si="328"/>
        <v>EFT_BRANCH_ID</v>
      </c>
      <c r="F2021">
        <v>3</v>
      </c>
      <c r="G2021" t="str">
        <f t="shared" si="329"/>
        <v>860003</v>
      </c>
      <c r="H2021">
        <v>86</v>
      </c>
      <c r="I2021" t="s">
        <v>2312</v>
      </c>
      <c r="J2021" t="s">
        <v>2313</v>
      </c>
      <c r="K2021" t="s">
        <v>477</v>
      </c>
      <c r="M2021" t="str">
        <f t="shared" si="330"/>
        <v>INSERT INTO s_tab_cols_m (table_col_id,table_id,col_name,col_desc,data_type) VALUES (860003,86,'eft_branch_id','EFT_BRANCH_ID','N');</v>
      </c>
    </row>
    <row r="2022" spans="3:13" x14ac:dyDescent="0.25">
      <c r="D2022" t="str">
        <f t="shared" si="327"/>
        <v>public static final int C_CUSTOMER_BENEFICARY__COL__BENEFICARY_ACCT_NUMBER=    860004;</v>
      </c>
      <c r="E2022" t="str">
        <f t="shared" si="328"/>
        <v>BENEFICARY_ACCT_NUMBER</v>
      </c>
      <c r="F2022">
        <v>4</v>
      </c>
      <c r="G2022" t="str">
        <f t="shared" si="329"/>
        <v>860004</v>
      </c>
      <c r="H2022">
        <v>86</v>
      </c>
      <c r="I2022" t="s">
        <v>1782</v>
      </c>
      <c r="J2022" t="s">
        <v>1783</v>
      </c>
      <c r="K2022" t="s">
        <v>477</v>
      </c>
      <c r="M2022" t="str">
        <f t="shared" si="330"/>
        <v>INSERT INTO s_tab_cols_m (table_col_id,table_id,col_name,col_desc,data_type) VALUES (860004,86,'beneficary_acct_number','BENEFICARY_ACCT_NUMBER','N');</v>
      </c>
    </row>
    <row r="2023" spans="3:13" x14ac:dyDescent="0.25">
      <c r="D2023" t="str">
        <f t="shared" si="327"/>
        <v>public static final int C_CUSTOMER_BENEFICARY__COL__BENEFICARY_ACCT_NAME=    860005;</v>
      </c>
      <c r="E2023" t="str">
        <f t="shared" si="328"/>
        <v>BENEFICARY_ACCT_NAME</v>
      </c>
      <c r="F2023">
        <v>5</v>
      </c>
      <c r="G2023" t="str">
        <f t="shared" si="329"/>
        <v>860005</v>
      </c>
      <c r="H2023">
        <v>86</v>
      </c>
      <c r="I2023" t="s">
        <v>1784</v>
      </c>
      <c r="J2023" t="s">
        <v>1785</v>
      </c>
      <c r="K2023" t="s">
        <v>478</v>
      </c>
      <c r="M2023" t="str">
        <f t="shared" si="330"/>
        <v>INSERT INTO s_tab_cols_m (table_col_id,table_id,col_name,col_desc,data_type) VALUES (860005,86,'beneficary_acct_name','BENEFICARY_ACCT_NAME','C');</v>
      </c>
    </row>
    <row r="2024" spans="3:13" x14ac:dyDescent="0.25">
      <c r="D2024" t="str">
        <f t="shared" si="327"/>
        <v>public static final int C_CUSTOMER_BENEFICARY__COL__ADDRESS1=    860006;</v>
      </c>
      <c r="E2024" t="str">
        <f t="shared" si="328"/>
        <v>ADDRESS1</v>
      </c>
      <c r="F2024">
        <v>6</v>
      </c>
      <c r="G2024" t="str">
        <f t="shared" si="329"/>
        <v>860006</v>
      </c>
      <c r="H2024">
        <v>86</v>
      </c>
      <c r="I2024" t="s">
        <v>520</v>
      </c>
      <c r="J2024" t="s">
        <v>521</v>
      </c>
      <c r="K2024" t="s">
        <v>478</v>
      </c>
      <c r="M2024" t="str">
        <f t="shared" si="330"/>
        <v>INSERT INTO s_tab_cols_m (table_col_id,table_id,col_name,col_desc,data_type) VALUES (860006,86,'address1','ADDRESS1','C');</v>
      </c>
    </row>
    <row r="2025" spans="3:13" x14ac:dyDescent="0.25">
      <c r="D2025" t="str">
        <f t="shared" si="327"/>
        <v>public static final int C_CUSTOMER_BENEFICARY__COL__ADDRESS2=    860007;</v>
      </c>
      <c r="E2025" t="str">
        <f t="shared" si="328"/>
        <v>ADDRESS2</v>
      </c>
      <c r="F2025">
        <v>7</v>
      </c>
      <c r="G2025" t="str">
        <f t="shared" si="329"/>
        <v>860007</v>
      </c>
      <c r="H2025">
        <v>86</v>
      </c>
      <c r="I2025" t="s">
        <v>522</v>
      </c>
      <c r="J2025" t="s">
        <v>523</v>
      </c>
      <c r="K2025" t="s">
        <v>478</v>
      </c>
      <c r="M2025" t="str">
        <f t="shared" si="330"/>
        <v>INSERT INTO s_tab_cols_m (table_col_id,table_id,col_name,col_desc,data_type) VALUES (860007,86,'address2','ADDRESS2','C');</v>
      </c>
    </row>
    <row r="2026" spans="3:13" x14ac:dyDescent="0.25">
      <c r="D2026" t="str">
        <f t="shared" si="327"/>
        <v>public static final int C_CUSTOMER_BENEFICARY__COL__CITY=    860008;</v>
      </c>
      <c r="E2026" t="str">
        <f t="shared" si="328"/>
        <v>CITY</v>
      </c>
      <c r="F2026">
        <v>8</v>
      </c>
      <c r="G2026" t="str">
        <f t="shared" si="329"/>
        <v>860008</v>
      </c>
      <c r="H2026">
        <v>86</v>
      </c>
      <c r="I2026" t="s">
        <v>2314</v>
      </c>
      <c r="J2026" t="s">
        <v>2315</v>
      </c>
      <c r="K2026" t="s">
        <v>478</v>
      </c>
      <c r="M2026" t="str">
        <f t="shared" si="330"/>
        <v>INSERT INTO s_tab_cols_m (table_col_id,table_id,col_name,col_desc,data_type) VALUES (860008,86,'city','CITY','C');</v>
      </c>
    </row>
    <row r="2027" spans="3:13" x14ac:dyDescent="0.25">
      <c r="D2027" t="str">
        <f t="shared" si="327"/>
        <v>public static final int C_CUSTOMER_BENEFICARY__COL__CR_BY=    860009;</v>
      </c>
      <c r="E2027" t="str">
        <f t="shared" si="328"/>
        <v>CR_BY</v>
      </c>
      <c r="F2027">
        <v>9</v>
      </c>
      <c r="G2027" t="str">
        <f t="shared" si="329"/>
        <v>860009</v>
      </c>
      <c r="H2027">
        <v>86</v>
      </c>
      <c r="I2027" t="s">
        <v>547</v>
      </c>
      <c r="J2027" t="s">
        <v>548</v>
      </c>
      <c r="K2027" t="s">
        <v>477</v>
      </c>
      <c r="M2027" t="str">
        <f t="shared" si="330"/>
        <v>INSERT INTO s_tab_cols_m (table_col_id,table_id,col_name,col_desc,data_type) VALUES (860009,86,'cr_by','CR_BY','N');</v>
      </c>
    </row>
    <row r="2028" spans="3:13" x14ac:dyDescent="0.25">
      <c r="D2028" t="str">
        <f t="shared" si="327"/>
        <v>public static final int C_CUSTOMER_BENEFICARY__COL__CR_DT=    860010;</v>
      </c>
      <c r="E2028" t="str">
        <f t="shared" si="328"/>
        <v>CR_DT</v>
      </c>
      <c r="F2028">
        <v>10</v>
      </c>
      <c r="G2028" t="str">
        <f t="shared" si="329"/>
        <v>860010</v>
      </c>
      <c r="H2028">
        <v>86</v>
      </c>
      <c r="I2028" t="s">
        <v>549</v>
      </c>
      <c r="J2028" t="s">
        <v>550</v>
      </c>
      <c r="K2028" t="s">
        <v>489</v>
      </c>
      <c r="M2028" t="str">
        <f t="shared" si="330"/>
        <v>INSERT INTO s_tab_cols_m (table_col_id,table_id,col_name,col_desc,data_type) VALUES (860010,86,'cr_dt','CR_DT','T');</v>
      </c>
    </row>
    <row r="2029" spans="3:13" x14ac:dyDescent="0.25">
      <c r="D2029" t="str">
        <f t="shared" si="327"/>
        <v>public static final int C_CUSTOMER_BENEFICARY__COL__UPD_BY=    860011;</v>
      </c>
      <c r="E2029" t="str">
        <f t="shared" si="328"/>
        <v>UPD_BY</v>
      </c>
      <c r="F2029">
        <v>11</v>
      </c>
      <c r="G2029" t="str">
        <f t="shared" si="329"/>
        <v>860011</v>
      </c>
      <c r="H2029">
        <v>86</v>
      </c>
      <c r="I2029" t="s">
        <v>551</v>
      </c>
      <c r="J2029" t="s">
        <v>552</v>
      </c>
      <c r="K2029" t="s">
        <v>477</v>
      </c>
      <c r="M2029" t="str">
        <f t="shared" si="330"/>
        <v>INSERT INTO s_tab_cols_m (table_col_id,table_id,col_name,col_desc,data_type) VALUES (860011,86,'upd_by','UPD_BY','N');</v>
      </c>
    </row>
    <row r="2030" spans="3:13" x14ac:dyDescent="0.25">
      <c r="D2030" t="str">
        <f t="shared" si="327"/>
        <v>public static final int C_CUSTOMER_BENEFICARY__COL__UPD_DT=    860012;</v>
      </c>
      <c r="E2030" t="str">
        <f t="shared" si="328"/>
        <v>UPD_DT</v>
      </c>
      <c r="F2030">
        <v>12</v>
      </c>
      <c r="G2030" t="str">
        <f t="shared" si="329"/>
        <v>860012</v>
      </c>
      <c r="H2030">
        <v>86</v>
      </c>
      <c r="I2030" t="s">
        <v>553</v>
      </c>
      <c r="J2030" t="s">
        <v>554</v>
      </c>
      <c r="K2030" t="s">
        <v>489</v>
      </c>
      <c r="M2030" t="str">
        <f t="shared" si="330"/>
        <v>INSERT INTO s_tab_cols_m (table_col_id,table_id,col_name,col_desc,data_type) VALUES (860012,86,'upd_dt','UPD_DT','T');</v>
      </c>
    </row>
    <row r="2031" spans="3:13" x14ac:dyDescent="0.25">
      <c r="D2031" t="str">
        <f t="shared" si="327"/>
        <v>public static final int C_CUSTOMER_BENEFICARY__COL__AUTH_BY=    860013;</v>
      </c>
      <c r="E2031" t="str">
        <f t="shared" si="328"/>
        <v>AUTH_BY</v>
      </c>
      <c r="F2031">
        <v>13</v>
      </c>
      <c r="G2031" t="str">
        <f t="shared" si="329"/>
        <v>860013</v>
      </c>
      <c r="H2031">
        <v>86</v>
      </c>
      <c r="I2031" t="s">
        <v>555</v>
      </c>
      <c r="J2031" t="s">
        <v>556</v>
      </c>
      <c r="K2031" t="s">
        <v>477</v>
      </c>
      <c r="M2031" t="str">
        <f t="shared" si="330"/>
        <v>INSERT INTO s_tab_cols_m (table_col_id,table_id,col_name,col_desc,data_type) VALUES (860013,86,'auth_by','AUTH_BY','N');</v>
      </c>
    </row>
    <row r="2032" spans="3:13" x14ac:dyDescent="0.25">
      <c r="D2032" t="str">
        <f t="shared" si="327"/>
        <v>public static final int C_CUSTOMER_BENEFICARY__COL__AUTH_DT=    860014;</v>
      </c>
      <c r="E2032" t="str">
        <f t="shared" si="328"/>
        <v>AUTH_DT</v>
      </c>
      <c r="F2032">
        <v>14</v>
      </c>
      <c r="G2032" t="str">
        <f t="shared" si="329"/>
        <v>860014</v>
      </c>
      <c r="H2032">
        <v>86</v>
      </c>
      <c r="I2032" t="s">
        <v>557</v>
      </c>
      <c r="J2032" t="s">
        <v>558</v>
      </c>
      <c r="K2032" t="s">
        <v>489</v>
      </c>
      <c r="M2032" t="str">
        <f t="shared" si="330"/>
        <v>INSERT INTO s_tab_cols_m (table_col_id,table_id,col_name,col_desc,data_type) VALUES (860014,86,'auth_dt','AUTH_DT','T');</v>
      </c>
    </row>
    <row r="2033" spans="3:13" x14ac:dyDescent="0.25">
      <c r="D2033" t="str">
        <f t="shared" si="327"/>
        <v>public static final int C_CUSTOMER_BENEFICARY__COL__CN_ID=    860015;</v>
      </c>
      <c r="E2033" t="str">
        <f t="shared" si="328"/>
        <v>CN_ID</v>
      </c>
      <c r="F2033">
        <v>15</v>
      </c>
      <c r="G2033" t="str">
        <f t="shared" si="329"/>
        <v>860015</v>
      </c>
      <c r="H2033">
        <v>86</v>
      </c>
      <c r="I2033" t="s">
        <v>559</v>
      </c>
      <c r="J2033" t="s">
        <v>560</v>
      </c>
      <c r="K2033" t="s">
        <v>477</v>
      </c>
      <c r="M2033" t="str">
        <f t="shared" si="330"/>
        <v>INSERT INTO s_tab_cols_m (table_col_id,table_id,col_name,col_desc,data_type) VALUES (860015,86,'cn_id','CN_ID','N');</v>
      </c>
    </row>
    <row r="2036" spans="3:13" x14ac:dyDescent="0.25">
      <c r="C2036" s="18" t="s">
        <v>377</v>
      </c>
      <c r="D2036" t="str">
        <f t="shared" ref="D2036:D2075" si="331">CONCATENATE("public static final int C_ACCOUNT_DEPOSIT_INVESTMENT__COL__",E2036,"=    ",G2036,";")</f>
        <v>public static final int C_ACCOUNT_DEPOSIT_INVESTMENT__COL__ACCT_ID=    870001;</v>
      </c>
      <c r="E2036" t="str">
        <f t="shared" ref="E2036:E2075" si="332">UPPER(I2036)</f>
        <v>ACCT_ID</v>
      </c>
      <c r="F2036">
        <v>1</v>
      </c>
      <c r="G2036" t="str">
        <f t="shared" ref="G2036:G2075" si="333">CONCATENATE(H2036,REPT("0",4-LEN(F2036)),F2036)</f>
        <v>870001</v>
      </c>
      <c r="H2036">
        <v>87</v>
      </c>
      <c r="I2036" t="s">
        <v>781</v>
      </c>
      <c r="J2036" t="s">
        <v>782</v>
      </c>
      <c r="K2036" t="s">
        <v>477</v>
      </c>
      <c r="M2036" t="str">
        <f t="shared" ref="M2036:M2075" si="334">CONCATENATE("INSERT INTO s_tab_cols_m (table_col_id,table_id,col_name,col_desc,data_type) VALUES (",G2036&amp;","&amp;H2036&amp;",'"&amp;I2036&amp;"','"&amp;J2036&amp;"','"&amp;K2036&amp;"');")</f>
        <v>INSERT INTO s_tab_cols_m (table_col_id,table_id,col_name,col_desc,data_type) VALUES (870001,87,'acct_id','ACCT_ID','N');</v>
      </c>
    </row>
    <row r="2037" spans="3:13" x14ac:dyDescent="0.25">
      <c r="D2037" t="str">
        <f t="shared" si="331"/>
        <v>public static final int C_ACCOUNT_DEPOSIT_INVESTMENT__COL__DEPOSIT_RECEIPT_NO=    870002;</v>
      </c>
      <c r="E2037" t="str">
        <f t="shared" si="332"/>
        <v>DEPOSIT_RECEIPT_NO</v>
      </c>
      <c r="F2037">
        <v>2</v>
      </c>
      <c r="G2037" t="str">
        <f t="shared" si="333"/>
        <v>870002</v>
      </c>
      <c r="H2037">
        <v>87</v>
      </c>
      <c r="I2037" t="s">
        <v>1706</v>
      </c>
      <c r="J2037" t="s">
        <v>1707</v>
      </c>
      <c r="K2037" t="s">
        <v>478</v>
      </c>
      <c r="M2037" t="str">
        <f t="shared" si="334"/>
        <v>INSERT INTO s_tab_cols_m (table_col_id,table_id,col_name,col_desc,data_type) VALUES (870002,87,'deposit_receipt_no','DEPOSIT_RECEIPT_NO','C');</v>
      </c>
    </row>
    <row r="2038" spans="3:13" x14ac:dyDescent="0.25">
      <c r="D2038" t="str">
        <f t="shared" si="331"/>
        <v>public static final int C_ACCOUNT_DEPOSIT_INVESTMENT__COL__DEPOSIT_DATE=    870003;</v>
      </c>
      <c r="E2038" t="str">
        <f t="shared" si="332"/>
        <v>DEPOSIT_DATE</v>
      </c>
      <c r="F2038">
        <v>3</v>
      </c>
      <c r="G2038" t="str">
        <f t="shared" si="333"/>
        <v>870003</v>
      </c>
      <c r="H2038">
        <v>87</v>
      </c>
      <c r="I2038" t="s">
        <v>1708</v>
      </c>
      <c r="J2038" t="s">
        <v>1709</v>
      </c>
      <c r="K2038" t="s">
        <v>482</v>
      </c>
      <c r="M2038" t="str">
        <f t="shared" si="334"/>
        <v>INSERT INTO s_tab_cols_m (table_col_id,table_id,col_name,col_desc,data_type) VALUES (870003,87,'deposit_date','DEPOSIT_DATE','D');</v>
      </c>
    </row>
    <row r="2039" spans="3:13" x14ac:dyDescent="0.25">
      <c r="D2039" t="str">
        <f t="shared" si="331"/>
        <v>public static final int C_ACCOUNT_DEPOSIT_INVESTMENT__COL__AS_ON_DATE=    870004;</v>
      </c>
      <c r="E2039" t="str">
        <f t="shared" si="332"/>
        <v>AS_ON_DATE</v>
      </c>
      <c r="F2039">
        <v>4</v>
      </c>
      <c r="G2039" t="str">
        <f t="shared" si="333"/>
        <v>870004</v>
      </c>
      <c r="H2039">
        <v>87</v>
      </c>
      <c r="I2039" t="s">
        <v>1710</v>
      </c>
      <c r="J2039" t="s">
        <v>1711</v>
      </c>
      <c r="K2039" t="s">
        <v>482</v>
      </c>
      <c r="M2039" t="str">
        <f t="shared" si="334"/>
        <v>INSERT INTO s_tab_cols_m (table_col_id,table_id,col_name,col_desc,data_type) VALUES (870004,87,'as_on_date','AS_ON_DATE','D');</v>
      </c>
    </row>
    <row r="2040" spans="3:13" x14ac:dyDescent="0.25">
      <c r="D2040" t="str">
        <f t="shared" si="331"/>
        <v>public static final int C_ACCOUNT_DEPOSIT_INVESTMENT__COL__PRINCIPAL_AMOUNT=    870005;</v>
      </c>
      <c r="E2040" t="str">
        <f t="shared" si="332"/>
        <v>PRINCIPAL_AMOUNT</v>
      </c>
      <c r="F2040">
        <v>5</v>
      </c>
      <c r="G2040" t="str">
        <f t="shared" si="333"/>
        <v>870005</v>
      </c>
      <c r="H2040">
        <v>87</v>
      </c>
      <c r="I2040" t="s">
        <v>1484</v>
      </c>
      <c r="J2040" t="s">
        <v>1485</v>
      </c>
      <c r="K2040" t="s">
        <v>477</v>
      </c>
      <c r="M2040" t="str">
        <f t="shared" si="334"/>
        <v>INSERT INTO s_tab_cols_m (table_col_id,table_id,col_name,col_desc,data_type) VALUES (870005,87,'principal_amount','PRINCIPAL_AMOUNT','N');</v>
      </c>
    </row>
    <row r="2041" spans="3:13" x14ac:dyDescent="0.25">
      <c r="D2041" t="str">
        <f t="shared" si="331"/>
        <v>public static final int C_ACCOUNT_DEPOSIT_INVESTMENT__COL__PERIOD_MONTHS=    870006;</v>
      </c>
      <c r="E2041" t="str">
        <f t="shared" si="332"/>
        <v>PERIOD_MONTHS</v>
      </c>
      <c r="F2041">
        <v>6</v>
      </c>
      <c r="G2041" t="str">
        <f t="shared" si="333"/>
        <v>870006</v>
      </c>
      <c r="H2041">
        <v>87</v>
      </c>
      <c r="I2041" t="s">
        <v>1594</v>
      </c>
      <c r="J2041" t="s">
        <v>1595</v>
      </c>
      <c r="K2041" t="s">
        <v>477</v>
      </c>
      <c r="M2041" t="str">
        <f t="shared" si="334"/>
        <v>INSERT INTO s_tab_cols_m (table_col_id,table_id,col_name,col_desc,data_type) VALUES (870006,87,'period_months','PERIOD_MONTHS','N');</v>
      </c>
    </row>
    <row r="2042" spans="3:13" x14ac:dyDescent="0.25">
      <c r="D2042" t="str">
        <f t="shared" si="331"/>
        <v>public static final int C_ACCOUNT_DEPOSIT_INVESTMENT__COL__PERIOD_DAYS=    870007;</v>
      </c>
      <c r="E2042" t="str">
        <f t="shared" si="332"/>
        <v>PERIOD_DAYS</v>
      </c>
      <c r="F2042">
        <v>7</v>
      </c>
      <c r="G2042" t="str">
        <f t="shared" si="333"/>
        <v>870007</v>
      </c>
      <c r="H2042">
        <v>87</v>
      </c>
      <c r="I2042" t="s">
        <v>1596</v>
      </c>
      <c r="J2042" t="s">
        <v>1597</v>
      </c>
      <c r="K2042" t="s">
        <v>477</v>
      </c>
      <c r="M2042" t="str">
        <f t="shared" si="334"/>
        <v>INSERT INTO s_tab_cols_m (table_col_id,table_id,col_name,col_desc,data_type) VALUES (870007,87,'period_days','PERIOD_DAYS','N');</v>
      </c>
    </row>
    <row r="2043" spans="3:13" x14ac:dyDescent="0.25">
      <c r="D2043" t="str">
        <f t="shared" si="331"/>
        <v>public static final int C_ACCOUNT_DEPOSIT_INVESTMENT__COL__INTEREST_RATE=    870008;</v>
      </c>
      <c r="E2043" t="str">
        <f t="shared" si="332"/>
        <v>INTEREST_RATE</v>
      </c>
      <c r="F2043">
        <v>8</v>
      </c>
      <c r="G2043" t="str">
        <f t="shared" si="333"/>
        <v>870008</v>
      </c>
      <c r="H2043">
        <v>87</v>
      </c>
      <c r="I2043" t="s">
        <v>1712</v>
      </c>
      <c r="J2043" t="s">
        <v>1713</v>
      </c>
      <c r="K2043" t="s">
        <v>477</v>
      </c>
      <c r="M2043" t="str">
        <f t="shared" si="334"/>
        <v>INSERT INTO s_tab_cols_m (table_col_id,table_id,col_name,col_desc,data_type) VALUES (870008,87,'interest_rate','INTEREST_RATE','N');</v>
      </c>
    </row>
    <row r="2044" spans="3:13" x14ac:dyDescent="0.25">
      <c r="D2044" t="str">
        <f t="shared" si="331"/>
        <v>public static final int C_ACCOUNT_DEPOSIT_INVESTMENT__COL__MATURITY_DATE=    870009;</v>
      </c>
      <c r="E2044" t="str">
        <f t="shared" si="332"/>
        <v>MATURITY_DATE</v>
      </c>
      <c r="F2044">
        <v>9</v>
      </c>
      <c r="G2044" t="str">
        <f t="shared" si="333"/>
        <v>870009</v>
      </c>
      <c r="H2044">
        <v>87</v>
      </c>
      <c r="I2044" t="s">
        <v>1397</v>
      </c>
      <c r="J2044" t="s">
        <v>1398</v>
      </c>
      <c r="K2044" t="s">
        <v>482</v>
      </c>
      <c r="M2044" t="str">
        <f t="shared" si="334"/>
        <v>INSERT INTO s_tab_cols_m (table_col_id,table_id,col_name,col_desc,data_type) VALUES (870009,87,'maturity_date','MATURITY_DATE','D');</v>
      </c>
    </row>
    <row r="2045" spans="3:13" x14ac:dyDescent="0.25">
      <c r="D2045" t="str">
        <f t="shared" si="331"/>
        <v>public static final int C_ACCOUNT_DEPOSIT_INVESTMENT__COL__MATURITY_AMOUNT=    870010;</v>
      </c>
      <c r="E2045" t="str">
        <f t="shared" si="332"/>
        <v>MATURITY_AMOUNT</v>
      </c>
      <c r="F2045">
        <v>10</v>
      </c>
      <c r="G2045" t="str">
        <f t="shared" si="333"/>
        <v>870010</v>
      </c>
      <c r="H2045">
        <v>87</v>
      </c>
      <c r="I2045" t="s">
        <v>1714</v>
      </c>
      <c r="J2045" t="s">
        <v>1715</v>
      </c>
      <c r="K2045" t="s">
        <v>477</v>
      </c>
      <c r="M2045" t="str">
        <f t="shared" si="334"/>
        <v>INSERT INTO s_tab_cols_m (table_col_id,table_id,col_name,col_desc,data_type) VALUES (870010,87,'maturity_amount','MATURITY_AMOUNT','N');</v>
      </c>
    </row>
    <row r="2046" spans="3:13" x14ac:dyDescent="0.25">
      <c r="D2046" t="str">
        <f t="shared" si="331"/>
        <v>public static final int C_ACCOUNT_DEPOSIT_INVESTMENT__COL__INSTALLMENTS_FREQUENCY=    870011;</v>
      </c>
      <c r="E2046" t="str">
        <f t="shared" si="332"/>
        <v>INSTALLMENTS_FREQUENCY</v>
      </c>
      <c r="F2046">
        <v>11</v>
      </c>
      <c r="G2046" t="str">
        <f t="shared" si="333"/>
        <v>870011</v>
      </c>
      <c r="H2046">
        <v>87</v>
      </c>
      <c r="I2046" t="s">
        <v>1716</v>
      </c>
      <c r="J2046" t="s">
        <v>1717</v>
      </c>
      <c r="K2046" t="s">
        <v>477</v>
      </c>
      <c r="M2046" t="str">
        <f t="shared" si="334"/>
        <v>INSERT INTO s_tab_cols_m (table_col_id,table_id,col_name,col_desc,data_type) VALUES (870011,87,'installments_frequency','INSTALLMENTS_FREQUENCY','N');</v>
      </c>
    </row>
    <row r="2047" spans="3:13" x14ac:dyDescent="0.25">
      <c r="D2047" t="str">
        <f t="shared" si="331"/>
        <v>public static final int C_ACCOUNT_DEPOSIT_INVESTMENT__COL__NO_OF_INSTALLMENTS=    870012;</v>
      </c>
      <c r="E2047" t="str">
        <f t="shared" si="332"/>
        <v>NO_OF_INSTALLMENTS</v>
      </c>
      <c r="F2047">
        <v>12</v>
      </c>
      <c r="G2047" t="str">
        <f t="shared" si="333"/>
        <v>870012</v>
      </c>
      <c r="H2047">
        <v>87</v>
      </c>
      <c r="I2047" t="s">
        <v>1157</v>
      </c>
      <c r="J2047" t="s">
        <v>1158</v>
      </c>
      <c r="K2047" t="s">
        <v>477</v>
      </c>
      <c r="M2047" t="str">
        <f t="shared" si="334"/>
        <v>INSERT INTO s_tab_cols_m (table_col_id,table_id,col_name,col_desc,data_type) VALUES (870012,87,'no_of_installments','NO_OF_INSTALLMENTS','N');</v>
      </c>
    </row>
    <row r="2048" spans="3:13" x14ac:dyDescent="0.25">
      <c r="D2048" t="str">
        <f t="shared" si="331"/>
        <v>public static final int C_ACCOUNT_DEPOSIT_INVESTMENT__COL__INSTALLMENT_AMOUNT=    870013;</v>
      </c>
      <c r="E2048" t="str">
        <f t="shared" si="332"/>
        <v>INSTALLMENT_AMOUNT</v>
      </c>
      <c r="F2048">
        <v>13</v>
      </c>
      <c r="G2048" t="str">
        <f t="shared" si="333"/>
        <v>870013</v>
      </c>
      <c r="H2048">
        <v>87</v>
      </c>
      <c r="I2048" t="s">
        <v>1267</v>
      </c>
      <c r="J2048" t="s">
        <v>1268</v>
      </c>
      <c r="K2048" t="s">
        <v>477</v>
      </c>
      <c r="M2048" t="str">
        <f t="shared" si="334"/>
        <v>INSERT INTO s_tab_cols_m (table_col_id,table_id,col_name,col_desc,data_type) VALUES (870013,87,'installment_amount','INSTALLMENT_AMOUNT','N');</v>
      </c>
    </row>
    <row r="2049" spans="4:13" x14ac:dyDescent="0.25">
      <c r="D2049" t="str">
        <f t="shared" si="331"/>
        <v>public static final int C_ACCOUNT_DEPOSIT_INVESTMENT__COL__TOTAL_INTEREST=    870014;</v>
      </c>
      <c r="E2049" t="str">
        <f t="shared" si="332"/>
        <v>TOTAL_INTEREST</v>
      </c>
      <c r="F2049">
        <v>14</v>
      </c>
      <c r="G2049" t="str">
        <f t="shared" si="333"/>
        <v>870014</v>
      </c>
      <c r="H2049">
        <v>87</v>
      </c>
      <c r="I2049" t="s">
        <v>1718</v>
      </c>
      <c r="J2049" t="s">
        <v>1719</v>
      </c>
      <c r="K2049" t="s">
        <v>477</v>
      </c>
      <c r="M2049" t="str">
        <f t="shared" si="334"/>
        <v>INSERT INTO s_tab_cols_m (table_col_id,table_id,col_name,col_desc,data_type) VALUES (870014,87,'total_interest','TOTAL_INTEREST','N');</v>
      </c>
    </row>
    <row r="2050" spans="4:13" x14ac:dyDescent="0.25">
      <c r="D2050" t="str">
        <f t="shared" si="331"/>
        <v>public static final int C_ACCOUNT_DEPOSIT_INVESTMENT__COL__PERIODIC_INTEREST=    870015;</v>
      </c>
      <c r="E2050" t="str">
        <f t="shared" si="332"/>
        <v>PERIODIC_INTEREST</v>
      </c>
      <c r="F2050">
        <v>15</v>
      </c>
      <c r="G2050" t="str">
        <f t="shared" si="333"/>
        <v>870015</v>
      </c>
      <c r="H2050">
        <v>87</v>
      </c>
      <c r="I2050" t="s">
        <v>1720</v>
      </c>
      <c r="J2050" t="s">
        <v>1721</v>
      </c>
      <c r="K2050" t="s">
        <v>477</v>
      </c>
      <c r="M2050" t="str">
        <f t="shared" si="334"/>
        <v>INSERT INTO s_tab_cols_m (table_col_id,table_id,col_name,col_desc,data_type) VALUES (870015,87,'periodic_interest','PERIODIC_INTEREST','N');</v>
      </c>
    </row>
    <row r="2051" spans="4:13" x14ac:dyDescent="0.25">
      <c r="D2051" t="str">
        <f t="shared" si="331"/>
        <v>public static final int C_ACCOUNT_DEPOSIT_INVESTMENT__COL__PAYMENT_MODE=    870016;</v>
      </c>
      <c r="E2051" t="str">
        <f t="shared" si="332"/>
        <v>PAYMENT_MODE</v>
      </c>
      <c r="F2051">
        <v>16</v>
      </c>
      <c r="G2051" t="str">
        <f t="shared" si="333"/>
        <v>870016</v>
      </c>
      <c r="H2051">
        <v>87</v>
      </c>
      <c r="I2051" t="s">
        <v>1722</v>
      </c>
      <c r="J2051" t="s">
        <v>1723</v>
      </c>
      <c r="K2051" t="s">
        <v>478</v>
      </c>
      <c r="M2051" t="str">
        <f t="shared" si="334"/>
        <v>INSERT INTO s_tab_cols_m (table_col_id,table_id,col_name,col_desc,data_type) VALUES (870016,87,'payment_mode','PAYMENT_MODE','C');</v>
      </c>
    </row>
    <row r="2052" spans="4:13" x14ac:dyDescent="0.25">
      <c r="D2052" t="str">
        <f t="shared" si="331"/>
        <v>public static final int C_ACCOUNT_DEPOSIT_INVESTMENT__COL__PAYMENT_REF_ID=    870017;</v>
      </c>
      <c r="E2052" t="str">
        <f t="shared" si="332"/>
        <v>PAYMENT_REF_ID</v>
      </c>
      <c r="F2052">
        <v>17</v>
      </c>
      <c r="G2052" t="str">
        <f t="shared" si="333"/>
        <v>870017</v>
      </c>
      <c r="H2052">
        <v>87</v>
      </c>
      <c r="I2052" t="s">
        <v>1724</v>
      </c>
      <c r="J2052" t="s">
        <v>1725</v>
      </c>
      <c r="K2052" t="s">
        <v>477</v>
      </c>
      <c r="M2052" t="str">
        <f t="shared" si="334"/>
        <v>INSERT INTO s_tab_cols_m (table_col_id,table_id,col_name,col_desc,data_type) VALUES (870017,87,'payment_ref_id','PAYMENT_REF_ID','N');</v>
      </c>
    </row>
    <row r="2053" spans="4:13" x14ac:dyDescent="0.25">
      <c r="D2053" t="str">
        <f t="shared" si="331"/>
        <v>public static final int C_ACCOUNT_DEPOSIT_INVESTMENT__COL__PRINT_STATUS=    870018;</v>
      </c>
      <c r="E2053" t="str">
        <f t="shared" si="332"/>
        <v>PRINT_STATUS</v>
      </c>
      <c r="F2053">
        <v>18</v>
      </c>
      <c r="G2053" t="str">
        <f t="shared" si="333"/>
        <v>870018</v>
      </c>
      <c r="H2053">
        <v>87</v>
      </c>
      <c r="I2053" t="s">
        <v>1726</v>
      </c>
      <c r="J2053" t="s">
        <v>1727</v>
      </c>
      <c r="K2053" t="s">
        <v>478</v>
      </c>
      <c r="M2053" t="str">
        <f t="shared" si="334"/>
        <v>INSERT INTO s_tab_cols_m (table_col_id,table_id,col_name,col_desc,data_type) VALUES (870018,87,'print_status','PRINT_STATUS','C');</v>
      </c>
    </row>
    <row r="2054" spans="4:13" x14ac:dyDescent="0.25">
      <c r="D2054" t="str">
        <f t="shared" si="331"/>
        <v>public static final int C_ACCOUNT_DEPOSIT_INVESTMENT__COL__OPENING_DATE=    870019;</v>
      </c>
      <c r="E2054" t="str">
        <f t="shared" si="332"/>
        <v>OPENING_DATE</v>
      </c>
      <c r="F2054">
        <v>19</v>
      </c>
      <c r="G2054" t="str">
        <f t="shared" si="333"/>
        <v>870019</v>
      </c>
      <c r="H2054">
        <v>87</v>
      </c>
      <c r="I2054" t="s">
        <v>561</v>
      </c>
      <c r="J2054" t="s">
        <v>562</v>
      </c>
      <c r="K2054" t="s">
        <v>482</v>
      </c>
      <c r="M2054" t="str">
        <f t="shared" si="334"/>
        <v>INSERT INTO s_tab_cols_m (table_col_id,table_id,col_name,col_desc,data_type) VALUES (870019,87,'opening_date','OPENING_DATE','D');</v>
      </c>
    </row>
    <row r="2055" spans="4:13" x14ac:dyDescent="0.25">
      <c r="D2055" t="str">
        <f t="shared" si="331"/>
        <v>public static final int C_ACCOUNT_DEPOSIT_INVESTMENT__COL__CLOSING_DATE=    870020;</v>
      </c>
      <c r="E2055" t="str">
        <f t="shared" si="332"/>
        <v>CLOSING_DATE</v>
      </c>
      <c r="F2055">
        <v>20</v>
      </c>
      <c r="G2055" t="str">
        <f t="shared" si="333"/>
        <v>870020</v>
      </c>
      <c r="H2055">
        <v>87</v>
      </c>
      <c r="I2055" t="s">
        <v>587</v>
      </c>
      <c r="J2055" t="s">
        <v>588</v>
      </c>
      <c r="K2055" t="s">
        <v>482</v>
      </c>
      <c r="M2055" t="str">
        <f t="shared" si="334"/>
        <v>INSERT INTO s_tab_cols_m (table_col_id,table_id,col_name,col_desc,data_type) VALUES (870020,87,'closing_date','CLOSING_DATE','D');</v>
      </c>
    </row>
    <row r="2056" spans="4:13" x14ac:dyDescent="0.25">
      <c r="D2056" t="str">
        <f t="shared" si="331"/>
        <v>public static final int C_ACCOUNT_DEPOSIT_INVESTMENT__COL__DEPOSIT_STATUS=    870021;</v>
      </c>
      <c r="E2056" t="str">
        <f t="shared" si="332"/>
        <v>DEPOSIT_STATUS</v>
      </c>
      <c r="F2056">
        <v>21</v>
      </c>
      <c r="G2056" t="str">
        <f t="shared" si="333"/>
        <v>870021</v>
      </c>
      <c r="H2056">
        <v>87</v>
      </c>
      <c r="I2056" t="s">
        <v>1728</v>
      </c>
      <c r="J2056" t="s">
        <v>1729</v>
      </c>
      <c r="K2056" t="s">
        <v>478</v>
      </c>
      <c r="M2056" t="str">
        <f t="shared" si="334"/>
        <v>INSERT INTO s_tab_cols_m (table_col_id,table_id,col_name,col_desc,data_type) VALUES (870021,87,'deposit_status','DEPOSIT_STATUS','C');</v>
      </c>
    </row>
    <row r="2057" spans="4:13" x14ac:dyDescent="0.25">
      <c r="D2057" t="str">
        <f t="shared" si="331"/>
        <v>public static final int C_ACCOUNT_DEPOSIT_INVESTMENT__COL__PER_DAY_DEPOSIT_AMOUNT=    870022;</v>
      </c>
      <c r="E2057" t="str">
        <f t="shared" si="332"/>
        <v>PER_DAY_DEPOSIT_AMOUNT</v>
      </c>
      <c r="F2057">
        <v>22</v>
      </c>
      <c r="G2057" t="str">
        <f t="shared" si="333"/>
        <v>870022</v>
      </c>
      <c r="H2057">
        <v>87</v>
      </c>
      <c r="I2057" t="s">
        <v>1730</v>
      </c>
      <c r="J2057" t="s">
        <v>1731</v>
      </c>
      <c r="K2057" t="s">
        <v>477</v>
      </c>
      <c r="M2057" t="str">
        <f t="shared" si="334"/>
        <v>INSERT INTO s_tab_cols_m (table_col_id,table_id,col_name,col_desc,data_type) VALUES (870022,87,'per_day_deposit_amount','PER_DAY_DEPOSIT_AMOUNT','N');</v>
      </c>
    </row>
    <row r="2058" spans="4:13" x14ac:dyDescent="0.25">
      <c r="D2058" t="str">
        <f t="shared" si="331"/>
        <v>public static final int C_ACCOUNT_DEPOSIT_INVESTMENT__COL__MAX_PER_DAY_DEPOSIT_AMOUNT=    870023;</v>
      </c>
      <c r="E2058" t="str">
        <f t="shared" si="332"/>
        <v>MAX_PER_DAY_DEPOSIT_AMOUNT</v>
      </c>
      <c r="F2058">
        <v>23</v>
      </c>
      <c r="G2058" t="str">
        <f t="shared" si="333"/>
        <v>870023</v>
      </c>
      <c r="H2058">
        <v>87</v>
      </c>
      <c r="I2058" t="s">
        <v>1732</v>
      </c>
      <c r="J2058" t="s">
        <v>1733</v>
      </c>
      <c r="K2058" t="s">
        <v>477</v>
      </c>
      <c r="M2058" t="str">
        <f t="shared" si="334"/>
        <v>INSERT INTO s_tab_cols_m (table_col_id,table_id,col_name,col_desc,data_type) VALUES (870023,87,'max_per_day_deposit_amount','MAX_PER_DAY_DEPOSIT_AMOUNT','N');</v>
      </c>
    </row>
    <row r="2059" spans="4:13" x14ac:dyDescent="0.25">
      <c r="D2059" t="str">
        <f t="shared" si="331"/>
        <v>public static final int C_ACCOUNT_DEPOSIT_INVESTMENT__COL__AGENT_ID=    870024;</v>
      </c>
      <c r="E2059" t="str">
        <f t="shared" si="332"/>
        <v>AGENT_ID</v>
      </c>
      <c r="F2059">
        <v>24</v>
      </c>
      <c r="G2059" t="str">
        <f t="shared" si="333"/>
        <v>870024</v>
      </c>
      <c r="H2059">
        <v>87</v>
      </c>
      <c r="I2059" t="s">
        <v>1734</v>
      </c>
      <c r="J2059" t="s">
        <v>1735</v>
      </c>
      <c r="K2059" t="s">
        <v>477</v>
      </c>
      <c r="M2059" t="str">
        <f t="shared" si="334"/>
        <v>INSERT INTO s_tab_cols_m (table_col_id,table_id,col_name,col_desc,data_type) VALUES (870024,87,'agent_id','AGENT_ID','N');</v>
      </c>
    </row>
    <row r="2060" spans="4:13" x14ac:dyDescent="0.25">
      <c r="D2060" t="str">
        <f t="shared" si="331"/>
        <v>public static final int C_ACCOUNT_DEPOSIT_INVESTMENT__COL__INTEREST_TYPE=    870025;</v>
      </c>
      <c r="E2060" t="str">
        <f t="shared" si="332"/>
        <v>INTEREST_TYPE</v>
      </c>
      <c r="F2060">
        <v>25</v>
      </c>
      <c r="G2060" t="str">
        <f t="shared" si="333"/>
        <v>870025</v>
      </c>
      <c r="H2060">
        <v>87</v>
      </c>
      <c r="I2060" t="s">
        <v>893</v>
      </c>
      <c r="J2060" t="s">
        <v>894</v>
      </c>
      <c r="K2060" t="s">
        <v>478</v>
      </c>
      <c r="M2060" t="str">
        <f t="shared" si="334"/>
        <v>INSERT INTO s_tab_cols_m (table_col_id,table_id,col_name,col_desc,data_type) VALUES (870025,87,'interest_type','INTEREST_TYPE','C');</v>
      </c>
    </row>
    <row r="2061" spans="4:13" x14ac:dyDescent="0.25">
      <c r="D2061" t="str">
        <f t="shared" si="331"/>
        <v>public static final int C_ACCOUNT_DEPOSIT_INVESTMENT__COL__IS_MATURITY_FACTOR=    870026;</v>
      </c>
      <c r="E2061" t="str">
        <f t="shared" si="332"/>
        <v>IS_MATURITY_FACTOR</v>
      </c>
      <c r="F2061">
        <v>26</v>
      </c>
      <c r="G2061" t="str">
        <f t="shared" si="333"/>
        <v>870026</v>
      </c>
      <c r="H2061">
        <v>87</v>
      </c>
      <c r="I2061" t="s">
        <v>895</v>
      </c>
      <c r="J2061" t="s">
        <v>896</v>
      </c>
      <c r="K2061" t="s">
        <v>477</v>
      </c>
      <c r="M2061" t="str">
        <f t="shared" si="334"/>
        <v>INSERT INTO s_tab_cols_m (table_col_id,table_id,col_name,col_desc,data_type) VALUES (870026,87,'is_maturity_factor','IS_MATURITY_FACTOR','N');</v>
      </c>
    </row>
    <row r="2062" spans="4:13" x14ac:dyDescent="0.25">
      <c r="D2062" t="str">
        <f t="shared" si="331"/>
        <v>public static final int C_ACCOUNT_DEPOSIT_INVESTMENT__COL__IS_DISCOUNTED_RATE=    870027;</v>
      </c>
      <c r="E2062" t="str">
        <f t="shared" si="332"/>
        <v>IS_DISCOUNTED_RATE</v>
      </c>
      <c r="F2062">
        <v>27</v>
      </c>
      <c r="G2062" t="str">
        <f t="shared" si="333"/>
        <v>870027</v>
      </c>
      <c r="H2062">
        <v>87</v>
      </c>
      <c r="I2062" t="s">
        <v>901</v>
      </c>
      <c r="J2062" t="s">
        <v>902</v>
      </c>
      <c r="K2062" t="s">
        <v>477</v>
      </c>
      <c r="M2062" t="str">
        <f t="shared" si="334"/>
        <v>INSERT INTO s_tab_cols_m (table_col_id,table_id,col_name,col_desc,data_type) VALUES (870027,87,'is_discounted_rate','IS_DISCOUNTED_RATE','N');</v>
      </c>
    </row>
    <row r="2063" spans="4:13" x14ac:dyDescent="0.25">
      <c r="D2063" t="str">
        <f t="shared" si="331"/>
        <v>public static final int C_ACCOUNT_DEPOSIT_INVESTMENT__COL__INTEREST_YEAR_DAYS=    870028;</v>
      </c>
      <c r="E2063" t="str">
        <f t="shared" si="332"/>
        <v>INTEREST_YEAR_DAYS</v>
      </c>
      <c r="F2063">
        <v>28</v>
      </c>
      <c r="G2063" t="str">
        <f t="shared" si="333"/>
        <v>870028</v>
      </c>
      <c r="H2063">
        <v>87</v>
      </c>
      <c r="I2063" t="s">
        <v>903</v>
      </c>
      <c r="J2063" t="s">
        <v>904</v>
      </c>
      <c r="K2063" t="s">
        <v>477</v>
      </c>
      <c r="M2063" t="str">
        <f t="shared" si="334"/>
        <v>INSERT INTO s_tab_cols_m (table_col_id,table_id,col_name,col_desc,data_type) VALUES (870028,87,'interest_year_days','INTEREST_YEAR_DAYS','N');</v>
      </c>
    </row>
    <row r="2064" spans="4:13" x14ac:dyDescent="0.25">
      <c r="D2064" t="str">
        <f t="shared" si="331"/>
        <v>public static final int C_ACCOUNT_DEPOSIT_INVESTMENT__COL__MATURITY_FACTOR_MULTIPLY=    870029;</v>
      </c>
      <c r="E2064" t="str">
        <f t="shared" si="332"/>
        <v>MATURITY_FACTOR_MULTIPLY</v>
      </c>
      <c r="F2064">
        <v>29</v>
      </c>
      <c r="G2064" t="str">
        <f t="shared" si="333"/>
        <v>870029</v>
      </c>
      <c r="H2064">
        <v>87</v>
      </c>
      <c r="I2064" t="s">
        <v>897</v>
      </c>
      <c r="J2064" t="s">
        <v>898</v>
      </c>
      <c r="K2064" t="s">
        <v>477</v>
      </c>
      <c r="M2064" t="str">
        <f t="shared" si="334"/>
        <v>INSERT INTO s_tab_cols_m (table_col_id,table_id,col_name,col_desc,data_type) VALUES (870029,87,'maturity_factor_multiply','MATURITY_FACTOR_MULTIPLY','N');</v>
      </c>
    </row>
    <row r="2065" spans="3:13" x14ac:dyDescent="0.25">
      <c r="D2065" t="str">
        <f t="shared" si="331"/>
        <v>public static final int C_ACCOUNT_DEPOSIT_INVESTMENT__COL__COMP_FREQ_MONTHS=    870030;</v>
      </c>
      <c r="E2065" t="str">
        <f t="shared" si="332"/>
        <v>COMP_FREQ_MONTHS</v>
      </c>
      <c r="F2065">
        <v>30</v>
      </c>
      <c r="G2065" t="str">
        <f t="shared" si="333"/>
        <v>870030</v>
      </c>
      <c r="H2065">
        <v>87</v>
      </c>
      <c r="I2065" t="s">
        <v>931</v>
      </c>
      <c r="J2065" t="s">
        <v>932</v>
      </c>
      <c r="K2065" t="s">
        <v>477</v>
      </c>
      <c r="M2065" t="str">
        <f t="shared" si="334"/>
        <v>INSERT INTO s_tab_cols_m (table_col_id,table_id,col_name,col_desc,data_type) VALUES (870030,87,'comp_freq_months','COMP_FREQ_MONTHS','N');</v>
      </c>
    </row>
    <row r="2066" spans="3:13" x14ac:dyDescent="0.25">
      <c r="D2066" t="str">
        <f t="shared" si="331"/>
        <v>public static final int C_ACCOUNT_DEPOSIT_INVESTMENT__COL__CR_BY=    870031;</v>
      </c>
      <c r="E2066" t="str">
        <f t="shared" si="332"/>
        <v>CR_BY</v>
      </c>
      <c r="F2066">
        <v>31</v>
      </c>
      <c r="G2066" t="str">
        <f t="shared" si="333"/>
        <v>870031</v>
      </c>
      <c r="H2066">
        <v>87</v>
      </c>
      <c r="I2066" t="s">
        <v>547</v>
      </c>
      <c r="J2066" t="s">
        <v>548</v>
      </c>
      <c r="K2066" t="s">
        <v>477</v>
      </c>
      <c r="M2066" t="str">
        <f t="shared" si="334"/>
        <v>INSERT INTO s_tab_cols_m (table_col_id,table_id,col_name,col_desc,data_type) VALUES (870031,87,'cr_by','CR_BY','N');</v>
      </c>
    </row>
    <row r="2067" spans="3:13" x14ac:dyDescent="0.25">
      <c r="D2067" t="str">
        <f t="shared" si="331"/>
        <v>public static final int C_ACCOUNT_DEPOSIT_INVESTMENT__COL__CR_DT=    870032;</v>
      </c>
      <c r="E2067" t="str">
        <f t="shared" si="332"/>
        <v>CR_DT</v>
      </c>
      <c r="F2067">
        <v>32</v>
      </c>
      <c r="G2067" t="str">
        <f t="shared" si="333"/>
        <v>870032</v>
      </c>
      <c r="H2067">
        <v>87</v>
      </c>
      <c r="I2067" t="s">
        <v>549</v>
      </c>
      <c r="J2067" t="s">
        <v>550</v>
      </c>
      <c r="K2067" t="s">
        <v>489</v>
      </c>
      <c r="M2067" t="str">
        <f t="shared" si="334"/>
        <v>INSERT INTO s_tab_cols_m (table_col_id,table_id,col_name,col_desc,data_type) VALUES (870032,87,'cr_dt','CR_DT','T');</v>
      </c>
    </row>
    <row r="2068" spans="3:13" x14ac:dyDescent="0.25">
      <c r="D2068" t="str">
        <f t="shared" si="331"/>
        <v>public static final int C_ACCOUNT_DEPOSIT_INVESTMENT__COL__UPD_BY=    870033;</v>
      </c>
      <c r="E2068" t="str">
        <f t="shared" si="332"/>
        <v>UPD_BY</v>
      </c>
      <c r="F2068">
        <v>33</v>
      </c>
      <c r="G2068" t="str">
        <f t="shared" si="333"/>
        <v>870033</v>
      </c>
      <c r="H2068">
        <v>87</v>
      </c>
      <c r="I2068" t="s">
        <v>551</v>
      </c>
      <c r="J2068" t="s">
        <v>552</v>
      </c>
      <c r="K2068" t="s">
        <v>477</v>
      </c>
      <c r="M2068" t="str">
        <f t="shared" si="334"/>
        <v>INSERT INTO s_tab_cols_m (table_col_id,table_id,col_name,col_desc,data_type) VALUES (870033,87,'upd_by','UPD_BY','N');</v>
      </c>
    </row>
    <row r="2069" spans="3:13" x14ac:dyDescent="0.25">
      <c r="D2069" t="str">
        <f t="shared" si="331"/>
        <v>public static final int C_ACCOUNT_DEPOSIT_INVESTMENT__COL__UPD_DT=    870034;</v>
      </c>
      <c r="E2069" t="str">
        <f t="shared" si="332"/>
        <v>UPD_DT</v>
      </c>
      <c r="F2069">
        <v>34</v>
      </c>
      <c r="G2069" t="str">
        <f t="shared" si="333"/>
        <v>870034</v>
      </c>
      <c r="H2069">
        <v>87</v>
      </c>
      <c r="I2069" t="s">
        <v>553</v>
      </c>
      <c r="J2069" t="s">
        <v>554</v>
      </c>
      <c r="K2069" t="s">
        <v>489</v>
      </c>
      <c r="M2069" t="str">
        <f t="shared" si="334"/>
        <v>INSERT INTO s_tab_cols_m (table_col_id,table_id,col_name,col_desc,data_type) VALUES (870034,87,'upd_dt','UPD_DT','T');</v>
      </c>
    </row>
    <row r="2070" spans="3:13" x14ac:dyDescent="0.25">
      <c r="D2070" t="str">
        <f t="shared" si="331"/>
        <v>public static final int C_ACCOUNT_DEPOSIT_INVESTMENT__COL__AUTH_BY=    870035;</v>
      </c>
      <c r="E2070" t="str">
        <f t="shared" si="332"/>
        <v>AUTH_BY</v>
      </c>
      <c r="F2070">
        <v>35</v>
      </c>
      <c r="G2070" t="str">
        <f t="shared" si="333"/>
        <v>870035</v>
      </c>
      <c r="H2070">
        <v>87</v>
      </c>
      <c r="I2070" t="s">
        <v>555</v>
      </c>
      <c r="J2070" t="s">
        <v>556</v>
      </c>
      <c r="K2070" t="s">
        <v>477</v>
      </c>
      <c r="M2070" t="str">
        <f t="shared" si="334"/>
        <v>INSERT INTO s_tab_cols_m (table_col_id,table_id,col_name,col_desc,data_type) VALUES (870035,87,'auth_by','AUTH_BY','N');</v>
      </c>
    </row>
    <row r="2071" spans="3:13" x14ac:dyDescent="0.25">
      <c r="D2071" t="str">
        <f t="shared" si="331"/>
        <v>public static final int C_ACCOUNT_DEPOSIT_INVESTMENT__COL__AUTH_DT=    870036;</v>
      </c>
      <c r="E2071" t="str">
        <f t="shared" si="332"/>
        <v>AUTH_DT</v>
      </c>
      <c r="F2071">
        <v>36</v>
      </c>
      <c r="G2071" t="str">
        <f t="shared" si="333"/>
        <v>870036</v>
      </c>
      <c r="H2071">
        <v>87</v>
      </c>
      <c r="I2071" t="s">
        <v>557</v>
      </c>
      <c r="J2071" t="s">
        <v>558</v>
      </c>
      <c r="K2071" t="s">
        <v>489</v>
      </c>
      <c r="M2071" t="str">
        <f t="shared" si="334"/>
        <v>INSERT INTO s_tab_cols_m (table_col_id,table_id,col_name,col_desc,data_type) VALUES (870036,87,'auth_dt','AUTH_DT','T');</v>
      </c>
    </row>
    <row r="2072" spans="3:13" x14ac:dyDescent="0.25">
      <c r="D2072" t="str">
        <f t="shared" si="331"/>
        <v>public static final int C_ACCOUNT_DEPOSIT_INVESTMENT__COL__CN_ID=    870037;</v>
      </c>
      <c r="E2072" t="str">
        <f t="shared" si="332"/>
        <v>CN_ID</v>
      </c>
      <c r="F2072">
        <v>37</v>
      </c>
      <c r="G2072" t="str">
        <f t="shared" si="333"/>
        <v>870037</v>
      </c>
      <c r="H2072">
        <v>87</v>
      </c>
      <c r="I2072" t="s">
        <v>559</v>
      </c>
      <c r="J2072" t="s">
        <v>560</v>
      </c>
      <c r="K2072" t="s">
        <v>477</v>
      </c>
      <c r="M2072" t="str">
        <f t="shared" si="334"/>
        <v>INSERT INTO s_tab_cols_m (table_col_id,table_id,col_name,col_desc,data_type) VALUES (870037,87,'cn_id','CN_ID','N');</v>
      </c>
    </row>
    <row r="2073" spans="3:13" x14ac:dyDescent="0.25">
      <c r="D2073" t="str">
        <f t="shared" si="331"/>
        <v>public static final int C_ACCOUNT_DEPOSIT_INVESTMENT__COL__DEPOSIT_DESCRIPTION=    870038;</v>
      </c>
      <c r="E2073" t="str">
        <f t="shared" si="332"/>
        <v>DEPOSIT_DESCRIPTION</v>
      </c>
      <c r="F2073">
        <v>38</v>
      </c>
      <c r="G2073" t="str">
        <f t="shared" si="333"/>
        <v>870038</v>
      </c>
      <c r="H2073">
        <v>87</v>
      </c>
      <c r="I2073" t="s">
        <v>2316</v>
      </c>
      <c r="J2073" t="s">
        <v>2317</v>
      </c>
      <c r="K2073" t="s">
        <v>478</v>
      </c>
      <c r="M2073" t="str">
        <f t="shared" si="334"/>
        <v>INSERT INTO s_tab_cols_m (table_col_id,table_id,col_name,col_desc,data_type) VALUES (870038,87,'deposit_description','DEPOSIT_DESCRIPTION','C');</v>
      </c>
    </row>
    <row r="2074" spans="3:13" x14ac:dyDescent="0.25">
      <c r="D2074" t="str">
        <f t="shared" si="331"/>
        <v>public static final int C_ACCOUNT_DEPOSIT_INVESTMENT__COL__DEPOSIT_SCHEME_TYPE_ID=    870039;</v>
      </c>
      <c r="E2074" t="str">
        <f t="shared" si="332"/>
        <v>DEPOSIT_SCHEME_TYPE_ID</v>
      </c>
      <c r="F2074">
        <v>39</v>
      </c>
      <c r="G2074" t="str">
        <f t="shared" si="333"/>
        <v>870039</v>
      </c>
      <c r="H2074">
        <v>87</v>
      </c>
      <c r="I2074" t="s">
        <v>2318</v>
      </c>
      <c r="J2074" t="s">
        <v>2319</v>
      </c>
      <c r="K2074" t="s">
        <v>477</v>
      </c>
      <c r="M2074" t="str">
        <f t="shared" si="334"/>
        <v>INSERT INTO s_tab_cols_m (table_col_id,table_id,col_name,col_desc,data_type) VALUES (870039,87,'deposit_scheme_type_id','DEPOSIT_SCHEME_TYPE_ID','N');</v>
      </c>
    </row>
    <row r="2075" spans="3:13" x14ac:dyDescent="0.25">
      <c r="D2075" t="str">
        <f t="shared" si="331"/>
        <v>public static final int C_ACCOUNT_DEPOSIT_INVESTMENT__COL__INTEREST_CALC_PERIOD_MONTHS=    870040;</v>
      </c>
      <c r="E2075" t="str">
        <f t="shared" si="332"/>
        <v>INTEREST_CALC_PERIOD_MONTHS</v>
      </c>
      <c r="F2075">
        <v>40</v>
      </c>
      <c r="G2075" t="str">
        <f t="shared" si="333"/>
        <v>870040</v>
      </c>
      <c r="H2075">
        <v>87</v>
      </c>
      <c r="I2075" t="s">
        <v>899</v>
      </c>
      <c r="J2075" t="s">
        <v>900</v>
      </c>
      <c r="K2075" t="s">
        <v>477</v>
      </c>
      <c r="M2075" t="str">
        <f t="shared" si="334"/>
        <v>INSERT INTO s_tab_cols_m (table_col_id,table_id,col_name,col_desc,data_type) VALUES (870040,87,'interest_calc_period_months','INTEREST_CALC_PERIOD_MONTHS','N');</v>
      </c>
    </row>
    <row r="2080" spans="3:13" x14ac:dyDescent="0.25">
      <c r="C2080" s="18" t="s">
        <v>380</v>
      </c>
      <c r="D2080" t="str">
        <f t="shared" ref="D2080:D2090" si="335">CONCATENATE("public static final int C_STAX__COL__",E2080,"=    ",G2080,";")</f>
        <v>public static final int C_STAX__COL__STAX_ID=    880001;</v>
      </c>
      <c r="E2080" t="str">
        <f t="shared" ref="E2080:E2090" si="336">UPPER(I2080)</f>
        <v>STAX_ID</v>
      </c>
      <c r="F2080">
        <v>1</v>
      </c>
      <c r="G2080" t="str">
        <f t="shared" ref="G2080:G2090" si="337">CONCATENATE(H2080,REPT("0",4-LEN(F2080)),F2080)</f>
        <v>880001</v>
      </c>
      <c r="H2080">
        <v>88</v>
      </c>
      <c r="I2080" t="s">
        <v>1898</v>
      </c>
      <c r="J2080" t="s">
        <v>1899</v>
      </c>
      <c r="K2080" t="s">
        <v>477</v>
      </c>
      <c r="M2080" t="str">
        <f t="shared" ref="M2080:M2090" si="338">CONCATENATE("INSERT INTO s_tab_cols_m (table_col_id,table_id,col_name,col_desc,data_type) VALUES (",G2080&amp;","&amp;H2080&amp;",'"&amp;I2080&amp;"','"&amp;J2080&amp;"','"&amp;K2080&amp;"');")</f>
        <v>INSERT INTO s_tab_cols_m (table_col_id,table_id,col_name,col_desc,data_type) VALUES (880001,88,'stax_id','STAX_ID','N');</v>
      </c>
    </row>
    <row r="2081" spans="3:13" x14ac:dyDescent="0.25">
      <c r="D2081" t="str">
        <f t="shared" si="335"/>
        <v>public static final int C_STAX__COL__STAX_NAME=    880002;</v>
      </c>
      <c r="E2081" t="str">
        <f t="shared" si="336"/>
        <v>STAX_NAME</v>
      </c>
      <c r="F2081">
        <v>2</v>
      </c>
      <c r="G2081" t="str">
        <f t="shared" si="337"/>
        <v>880002</v>
      </c>
      <c r="H2081">
        <v>88</v>
      </c>
      <c r="I2081" t="s">
        <v>2320</v>
      </c>
      <c r="J2081" t="s">
        <v>2321</v>
      </c>
      <c r="K2081" t="s">
        <v>478</v>
      </c>
      <c r="M2081" t="str">
        <f t="shared" si="338"/>
        <v>INSERT INTO s_tab_cols_m (table_col_id,table_id,col_name,col_desc,data_type) VALUES (880002,88,'stax_name','STAX_NAME','C');</v>
      </c>
    </row>
    <row r="2082" spans="3:13" x14ac:dyDescent="0.25">
      <c r="D2082" t="str">
        <f t="shared" si="335"/>
        <v>public static final int C_STAX__COL__IS_TAXABLE=    880003;</v>
      </c>
      <c r="E2082" t="str">
        <f t="shared" si="336"/>
        <v>IS_TAXABLE</v>
      </c>
      <c r="F2082">
        <v>3</v>
      </c>
      <c r="G2082" t="str">
        <f t="shared" si="337"/>
        <v>880003</v>
      </c>
      <c r="H2082">
        <v>88</v>
      </c>
      <c r="I2082" t="s">
        <v>2322</v>
      </c>
      <c r="J2082" t="s">
        <v>2323</v>
      </c>
      <c r="K2082" t="s">
        <v>477</v>
      </c>
      <c r="M2082" t="str">
        <f t="shared" si="338"/>
        <v>INSERT INTO s_tab_cols_m (table_col_id,table_id,col_name,col_desc,data_type) VALUES (880003,88,'is_taxable','IS_TAXABLE','N');</v>
      </c>
    </row>
    <row r="2083" spans="3:13" x14ac:dyDescent="0.25">
      <c r="D2083" t="str">
        <f t="shared" si="335"/>
        <v>public static final int C_STAX__COL__STAX_CODE=    880004;</v>
      </c>
      <c r="E2083" t="str">
        <f t="shared" si="336"/>
        <v>STAX_CODE</v>
      </c>
      <c r="F2083">
        <v>4</v>
      </c>
      <c r="G2083" t="str">
        <f t="shared" si="337"/>
        <v>880004</v>
      </c>
      <c r="H2083">
        <v>88</v>
      </c>
      <c r="I2083" t="s">
        <v>2324</v>
      </c>
      <c r="J2083" t="s">
        <v>2325</v>
      </c>
      <c r="K2083" t="s">
        <v>478</v>
      </c>
      <c r="M2083" t="str">
        <f t="shared" si="338"/>
        <v>INSERT INTO s_tab_cols_m (table_col_id,table_id,col_name,col_desc,data_type) VALUES (880004,88,'stax_code','STAX_CODE','C');</v>
      </c>
    </row>
    <row r="2084" spans="3:13" x14ac:dyDescent="0.25">
      <c r="D2084" t="str">
        <f t="shared" si="335"/>
        <v>public static final int C_STAX__COL__CR_BY=    880005;</v>
      </c>
      <c r="E2084" t="str">
        <f t="shared" si="336"/>
        <v>CR_BY</v>
      </c>
      <c r="F2084">
        <v>5</v>
      </c>
      <c r="G2084" t="str">
        <f t="shared" si="337"/>
        <v>880005</v>
      </c>
      <c r="H2084">
        <v>88</v>
      </c>
      <c r="I2084" t="s">
        <v>547</v>
      </c>
      <c r="J2084" t="s">
        <v>548</v>
      </c>
      <c r="K2084" t="s">
        <v>477</v>
      </c>
      <c r="M2084" t="str">
        <f t="shared" si="338"/>
        <v>INSERT INTO s_tab_cols_m (table_col_id,table_id,col_name,col_desc,data_type) VALUES (880005,88,'cr_by','CR_BY','N');</v>
      </c>
    </row>
    <row r="2085" spans="3:13" x14ac:dyDescent="0.25">
      <c r="D2085" t="str">
        <f t="shared" si="335"/>
        <v>public static final int C_STAX__COL__CR_DT=    880006;</v>
      </c>
      <c r="E2085" t="str">
        <f t="shared" si="336"/>
        <v>CR_DT</v>
      </c>
      <c r="F2085">
        <v>6</v>
      </c>
      <c r="G2085" t="str">
        <f t="shared" si="337"/>
        <v>880006</v>
      </c>
      <c r="H2085">
        <v>88</v>
      </c>
      <c r="I2085" t="s">
        <v>549</v>
      </c>
      <c r="J2085" t="s">
        <v>550</v>
      </c>
      <c r="K2085" t="s">
        <v>489</v>
      </c>
      <c r="M2085" t="str">
        <f t="shared" si="338"/>
        <v>INSERT INTO s_tab_cols_m (table_col_id,table_id,col_name,col_desc,data_type) VALUES (880006,88,'cr_dt','CR_DT','T');</v>
      </c>
    </row>
    <row r="2086" spans="3:13" x14ac:dyDescent="0.25">
      <c r="D2086" t="str">
        <f t="shared" si="335"/>
        <v>public static final int C_STAX__COL__UPD_BY=    880007;</v>
      </c>
      <c r="E2086" t="str">
        <f t="shared" si="336"/>
        <v>UPD_BY</v>
      </c>
      <c r="F2086">
        <v>7</v>
      </c>
      <c r="G2086" t="str">
        <f t="shared" si="337"/>
        <v>880007</v>
      </c>
      <c r="H2086">
        <v>88</v>
      </c>
      <c r="I2086" t="s">
        <v>551</v>
      </c>
      <c r="J2086" t="s">
        <v>552</v>
      </c>
      <c r="K2086" t="s">
        <v>477</v>
      </c>
      <c r="M2086" t="str">
        <f t="shared" si="338"/>
        <v>INSERT INTO s_tab_cols_m (table_col_id,table_id,col_name,col_desc,data_type) VALUES (880007,88,'upd_by','UPD_BY','N');</v>
      </c>
    </row>
    <row r="2087" spans="3:13" x14ac:dyDescent="0.25">
      <c r="D2087" t="str">
        <f t="shared" si="335"/>
        <v>public static final int C_STAX__COL__UPD_DT=    880008;</v>
      </c>
      <c r="E2087" t="str">
        <f t="shared" si="336"/>
        <v>UPD_DT</v>
      </c>
      <c r="F2087">
        <v>8</v>
      </c>
      <c r="G2087" t="str">
        <f t="shared" si="337"/>
        <v>880008</v>
      </c>
      <c r="H2087">
        <v>88</v>
      </c>
      <c r="I2087" t="s">
        <v>553</v>
      </c>
      <c r="J2087" t="s">
        <v>554</v>
      </c>
      <c r="K2087" t="s">
        <v>489</v>
      </c>
      <c r="M2087" t="str">
        <f t="shared" si="338"/>
        <v>INSERT INTO s_tab_cols_m (table_col_id,table_id,col_name,col_desc,data_type) VALUES (880008,88,'upd_dt','UPD_DT','T');</v>
      </c>
    </row>
    <row r="2088" spans="3:13" x14ac:dyDescent="0.25">
      <c r="D2088" t="str">
        <f t="shared" si="335"/>
        <v>public static final int C_STAX__COL__AUTH_BY=    880009;</v>
      </c>
      <c r="E2088" t="str">
        <f t="shared" si="336"/>
        <v>AUTH_BY</v>
      </c>
      <c r="F2088">
        <v>9</v>
      </c>
      <c r="G2088" t="str">
        <f t="shared" si="337"/>
        <v>880009</v>
      </c>
      <c r="H2088">
        <v>88</v>
      </c>
      <c r="I2088" t="s">
        <v>555</v>
      </c>
      <c r="J2088" t="s">
        <v>556</v>
      </c>
      <c r="K2088" t="s">
        <v>477</v>
      </c>
      <c r="M2088" t="str">
        <f t="shared" si="338"/>
        <v>INSERT INTO s_tab_cols_m (table_col_id,table_id,col_name,col_desc,data_type) VALUES (880009,88,'auth_by','AUTH_BY','N');</v>
      </c>
    </row>
    <row r="2089" spans="3:13" x14ac:dyDescent="0.25">
      <c r="D2089" t="str">
        <f t="shared" si="335"/>
        <v>public static final int C_STAX__COL__AUTH_DT=    880010;</v>
      </c>
      <c r="E2089" t="str">
        <f t="shared" si="336"/>
        <v>AUTH_DT</v>
      </c>
      <c r="F2089">
        <v>10</v>
      </c>
      <c r="G2089" t="str">
        <f t="shared" si="337"/>
        <v>880010</v>
      </c>
      <c r="H2089">
        <v>88</v>
      </c>
      <c r="I2089" t="s">
        <v>557</v>
      </c>
      <c r="J2089" t="s">
        <v>558</v>
      </c>
      <c r="K2089" t="s">
        <v>489</v>
      </c>
      <c r="M2089" t="str">
        <f t="shared" si="338"/>
        <v>INSERT INTO s_tab_cols_m (table_col_id,table_id,col_name,col_desc,data_type) VALUES (880010,88,'auth_dt','AUTH_DT','T');</v>
      </c>
    </row>
    <row r="2090" spans="3:13" x14ac:dyDescent="0.25">
      <c r="D2090" t="str">
        <f t="shared" si="335"/>
        <v>public static final int C_STAX__COL__CN_ID=    880011;</v>
      </c>
      <c r="E2090" t="str">
        <f t="shared" si="336"/>
        <v>CN_ID</v>
      </c>
      <c r="F2090">
        <v>11</v>
      </c>
      <c r="G2090" t="str">
        <f t="shared" si="337"/>
        <v>880011</v>
      </c>
      <c r="H2090">
        <v>88</v>
      </c>
      <c r="I2090" t="s">
        <v>559</v>
      </c>
      <c r="J2090" t="s">
        <v>560</v>
      </c>
      <c r="K2090" t="s">
        <v>477</v>
      </c>
      <c r="M2090" t="str">
        <f t="shared" si="338"/>
        <v>INSERT INTO s_tab_cols_m (table_col_id,table_id,col_name,col_desc,data_type) VALUES (880011,88,'cn_id','CN_ID','N');</v>
      </c>
    </row>
    <row r="2093" spans="3:13" x14ac:dyDescent="0.25">
      <c r="C2093" s="18" t="s">
        <v>383</v>
      </c>
      <c r="D2093" t="str">
        <f t="shared" ref="D2093:D2103" si="339">CONCATENATE("public static final int C_STAX_PERIOD__COL__",E2093,"=    ",G2093,";")</f>
        <v>public static final int C_STAX_PERIOD__COL__STAX_PERIOD_ID=    890001;</v>
      </c>
      <c r="E2093" t="str">
        <f t="shared" ref="E2093:E2103" si="340">UPPER(I2093)</f>
        <v>STAX_PERIOD_ID</v>
      </c>
      <c r="F2093">
        <v>1</v>
      </c>
      <c r="G2093" t="str">
        <f t="shared" ref="G2093:G2103" si="341">CONCATENATE(H2093,REPT("0",4-LEN(F2093)),F2093)</f>
        <v>890001</v>
      </c>
      <c r="H2093">
        <v>89</v>
      </c>
      <c r="I2093" t="s">
        <v>2326</v>
      </c>
      <c r="J2093" t="s">
        <v>2327</v>
      </c>
      <c r="K2093" t="s">
        <v>477</v>
      </c>
      <c r="M2093" t="str">
        <f t="shared" ref="M2093:M2103" si="342">CONCATENATE("INSERT INTO s_tab_cols_m (table_col_id,table_id,col_name,col_desc,data_type) VALUES (",G2093&amp;","&amp;H2093&amp;",'"&amp;I2093&amp;"','"&amp;J2093&amp;"','"&amp;K2093&amp;"');")</f>
        <v>INSERT INTO s_tab_cols_m (table_col_id,table_id,col_name,col_desc,data_type) VALUES (890001,89,'stax_period_id','STAX_PERIOD_ID','N');</v>
      </c>
    </row>
    <row r="2094" spans="3:13" x14ac:dyDescent="0.25">
      <c r="D2094" t="str">
        <f t="shared" si="339"/>
        <v>public static final int C_STAX_PERIOD__COL__STAX_ID=    890002;</v>
      </c>
      <c r="E2094" t="str">
        <f t="shared" si="340"/>
        <v>STAX_ID</v>
      </c>
      <c r="F2094">
        <v>2</v>
      </c>
      <c r="G2094" t="str">
        <f t="shared" si="341"/>
        <v>890002</v>
      </c>
      <c r="H2094">
        <v>89</v>
      </c>
      <c r="I2094" t="s">
        <v>1898</v>
      </c>
      <c r="J2094" t="s">
        <v>1899</v>
      </c>
      <c r="K2094" t="s">
        <v>477</v>
      </c>
      <c r="M2094" t="str">
        <f t="shared" si="342"/>
        <v>INSERT INTO s_tab_cols_m (table_col_id,table_id,col_name,col_desc,data_type) VALUES (890002,89,'stax_id','STAX_ID','N');</v>
      </c>
    </row>
    <row r="2095" spans="3:13" x14ac:dyDescent="0.25">
      <c r="D2095" t="str">
        <f t="shared" si="339"/>
        <v>public static final int C_STAX_PERIOD__COL__EFFECTIVE_FROM_DATE=    890003;</v>
      </c>
      <c r="E2095" t="str">
        <f t="shared" si="340"/>
        <v>EFFECTIVE_FROM_DATE</v>
      </c>
      <c r="F2095">
        <v>3</v>
      </c>
      <c r="G2095" t="str">
        <f t="shared" si="341"/>
        <v>890003</v>
      </c>
      <c r="H2095">
        <v>89</v>
      </c>
      <c r="I2095" t="s">
        <v>851</v>
      </c>
      <c r="J2095" t="s">
        <v>852</v>
      </c>
      <c r="K2095" t="s">
        <v>482</v>
      </c>
      <c r="M2095" t="str">
        <f t="shared" si="342"/>
        <v>INSERT INTO s_tab_cols_m (table_col_id,table_id,col_name,col_desc,data_type) VALUES (890003,89,'effective_from_date','EFFECTIVE_FROM_DATE','D');</v>
      </c>
    </row>
    <row r="2096" spans="3:13" x14ac:dyDescent="0.25">
      <c r="D2096" t="str">
        <f t="shared" si="339"/>
        <v>public static final int C_STAX_PERIOD__COL__EFFECTIVE_TO_DATE=    890004;</v>
      </c>
      <c r="E2096" t="str">
        <f t="shared" si="340"/>
        <v>EFFECTIVE_TO_DATE</v>
      </c>
      <c r="F2096">
        <v>4</v>
      </c>
      <c r="G2096" t="str">
        <f t="shared" si="341"/>
        <v>890004</v>
      </c>
      <c r="H2096">
        <v>89</v>
      </c>
      <c r="I2096" t="s">
        <v>853</v>
      </c>
      <c r="J2096" t="s">
        <v>854</v>
      </c>
      <c r="K2096" t="s">
        <v>482</v>
      </c>
      <c r="M2096" t="str">
        <f t="shared" si="342"/>
        <v>INSERT INTO s_tab_cols_m (table_col_id,table_id,col_name,col_desc,data_type) VALUES (890004,89,'effective_to_date','EFFECTIVE_TO_DATE','D');</v>
      </c>
    </row>
    <row r="2097" spans="3:13" x14ac:dyDescent="0.25">
      <c r="D2097" t="str">
        <f t="shared" si="339"/>
        <v>public static final int C_STAX_PERIOD__COL__CR_BY=    890005;</v>
      </c>
      <c r="E2097" t="str">
        <f t="shared" si="340"/>
        <v>CR_BY</v>
      </c>
      <c r="F2097">
        <v>5</v>
      </c>
      <c r="G2097" t="str">
        <f t="shared" si="341"/>
        <v>890005</v>
      </c>
      <c r="H2097">
        <v>89</v>
      </c>
      <c r="I2097" t="s">
        <v>547</v>
      </c>
      <c r="J2097" t="s">
        <v>548</v>
      </c>
      <c r="K2097" t="s">
        <v>477</v>
      </c>
      <c r="M2097" t="str">
        <f t="shared" si="342"/>
        <v>INSERT INTO s_tab_cols_m (table_col_id,table_id,col_name,col_desc,data_type) VALUES (890005,89,'cr_by','CR_BY','N');</v>
      </c>
    </row>
    <row r="2098" spans="3:13" x14ac:dyDescent="0.25">
      <c r="D2098" t="str">
        <f t="shared" si="339"/>
        <v>public static final int C_STAX_PERIOD__COL__CR_DT=    890006;</v>
      </c>
      <c r="E2098" t="str">
        <f t="shared" si="340"/>
        <v>CR_DT</v>
      </c>
      <c r="F2098">
        <v>6</v>
      </c>
      <c r="G2098" t="str">
        <f t="shared" si="341"/>
        <v>890006</v>
      </c>
      <c r="H2098">
        <v>89</v>
      </c>
      <c r="I2098" t="s">
        <v>549</v>
      </c>
      <c r="J2098" t="s">
        <v>550</v>
      </c>
      <c r="K2098" t="s">
        <v>489</v>
      </c>
      <c r="M2098" t="str">
        <f t="shared" si="342"/>
        <v>INSERT INTO s_tab_cols_m (table_col_id,table_id,col_name,col_desc,data_type) VALUES (890006,89,'cr_dt','CR_DT','T');</v>
      </c>
    </row>
    <row r="2099" spans="3:13" x14ac:dyDescent="0.25">
      <c r="D2099" t="str">
        <f t="shared" si="339"/>
        <v>public static final int C_STAX_PERIOD__COL__UPD_BY=    890007;</v>
      </c>
      <c r="E2099" t="str">
        <f t="shared" si="340"/>
        <v>UPD_BY</v>
      </c>
      <c r="F2099">
        <v>7</v>
      </c>
      <c r="G2099" t="str">
        <f t="shared" si="341"/>
        <v>890007</v>
      </c>
      <c r="H2099">
        <v>89</v>
      </c>
      <c r="I2099" t="s">
        <v>551</v>
      </c>
      <c r="J2099" t="s">
        <v>552</v>
      </c>
      <c r="K2099" t="s">
        <v>477</v>
      </c>
      <c r="M2099" t="str">
        <f t="shared" si="342"/>
        <v>INSERT INTO s_tab_cols_m (table_col_id,table_id,col_name,col_desc,data_type) VALUES (890007,89,'upd_by','UPD_BY','N');</v>
      </c>
    </row>
    <row r="2100" spans="3:13" x14ac:dyDescent="0.25">
      <c r="D2100" t="str">
        <f t="shared" si="339"/>
        <v>public static final int C_STAX_PERIOD__COL__UPD_DT=    890008;</v>
      </c>
      <c r="E2100" t="str">
        <f t="shared" si="340"/>
        <v>UPD_DT</v>
      </c>
      <c r="F2100">
        <v>8</v>
      </c>
      <c r="G2100" t="str">
        <f t="shared" si="341"/>
        <v>890008</v>
      </c>
      <c r="H2100">
        <v>89</v>
      </c>
      <c r="I2100" t="s">
        <v>553</v>
      </c>
      <c r="J2100" t="s">
        <v>554</v>
      </c>
      <c r="K2100" t="s">
        <v>489</v>
      </c>
      <c r="M2100" t="str">
        <f t="shared" si="342"/>
        <v>INSERT INTO s_tab_cols_m (table_col_id,table_id,col_name,col_desc,data_type) VALUES (890008,89,'upd_dt','UPD_DT','T');</v>
      </c>
    </row>
    <row r="2101" spans="3:13" x14ac:dyDescent="0.25">
      <c r="D2101" t="str">
        <f t="shared" si="339"/>
        <v>public static final int C_STAX_PERIOD__COL__AUTH_BY=    890009;</v>
      </c>
      <c r="E2101" t="str">
        <f t="shared" si="340"/>
        <v>AUTH_BY</v>
      </c>
      <c r="F2101">
        <v>9</v>
      </c>
      <c r="G2101" t="str">
        <f t="shared" si="341"/>
        <v>890009</v>
      </c>
      <c r="H2101">
        <v>89</v>
      </c>
      <c r="I2101" t="s">
        <v>555</v>
      </c>
      <c r="J2101" t="s">
        <v>556</v>
      </c>
      <c r="K2101" t="s">
        <v>477</v>
      </c>
      <c r="M2101" t="str">
        <f t="shared" si="342"/>
        <v>INSERT INTO s_tab_cols_m (table_col_id,table_id,col_name,col_desc,data_type) VALUES (890009,89,'auth_by','AUTH_BY','N');</v>
      </c>
    </row>
    <row r="2102" spans="3:13" x14ac:dyDescent="0.25">
      <c r="D2102" t="str">
        <f t="shared" si="339"/>
        <v>public static final int C_STAX_PERIOD__COL__AUTH_DT=    890010;</v>
      </c>
      <c r="E2102" t="str">
        <f t="shared" si="340"/>
        <v>AUTH_DT</v>
      </c>
      <c r="F2102">
        <v>10</v>
      </c>
      <c r="G2102" t="str">
        <f t="shared" si="341"/>
        <v>890010</v>
      </c>
      <c r="H2102">
        <v>89</v>
      </c>
      <c r="I2102" t="s">
        <v>557</v>
      </c>
      <c r="J2102" t="s">
        <v>558</v>
      </c>
      <c r="K2102" t="s">
        <v>489</v>
      </c>
      <c r="M2102" t="str">
        <f t="shared" si="342"/>
        <v>INSERT INTO s_tab_cols_m (table_col_id,table_id,col_name,col_desc,data_type) VALUES (890010,89,'auth_dt','AUTH_DT','T');</v>
      </c>
    </row>
    <row r="2103" spans="3:13" x14ac:dyDescent="0.25">
      <c r="D2103" t="str">
        <f t="shared" si="339"/>
        <v>public static final int C_STAX_PERIOD__COL__CN_ID=    890011;</v>
      </c>
      <c r="E2103" t="str">
        <f t="shared" si="340"/>
        <v>CN_ID</v>
      </c>
      <c r="F2103">
        <v>11</v>
      </c>
      <c r="G2103" t="str">
        <f t="shared" si="341"/>
        <v>890011</v>
      </c>
      <c r="H2103">
        <v>89</v>
      </c>
      <c r="I2103" t="s">
        <v>559</v>
      </c>
      <c r="J2103" t="s">
        <v>560</v>
      </c>
      <c r="K2103" t="s">
        <v>477</v>
      </c>
      <c r="M2103" t="str">
        <f t="shared" si="342"/>
        <v>INSERT INTO s_tab_cols_m (table_col_id,table_id,col_name,col_desc,data_type) VALUES (890011,89,'cn_id','CN_ID','N');</v>
      </c>
    </row>
    <row r="2105" spans="3:13" x14ac:dyDescent="0.25">
      <c r="C2105" s="18" t="s">
        <v>386</v>
      </c>
      <c r="D2105" t="str">
        <f t="shared" ref="D2105:D2129" si="343">CONCATENATE("public static final int C_BANK_INFORMATION__COL__",E2105,"=    ",G2105,";")</f>
        <v>public static final int C_BANK_INFORMATION__COL__CBANK_ID=    900001;</v>
      </c>
      <c r="E2105" t="str">
        <f t="shared" ref="E2105:E2129" si="344">UPPER(I2105)</f>
        <v>CBANK_ID</v>
      </c>
      <c r="F2105">
        <v>1</v>
      </c>
      <c r="G2105" t="str">
        <f t="shared" ref="G2105:G2129" si="345">CONCATENATE(H2105,REPT("0",4-LEN(F2105)),F2105)</f>
        <v>900001</v>
      </c>
      <c r="H2105">
        <v>90</v>
      </c>
      <c r="I2105" t="s">
        <v>2328</v>
      </c>
      <c r="J2105" t="s">
        <v>2329</v>
      </c>
      <c r="K2105" t="s">
        <v>477</v>
      </c>
      <c r="M2105" t="str">
        <f t="shared" ref="M2105:M2129" si="346">CONCATENATE("INSERT INTO s_tab_cols_m (table_col_id,table_id,col_name,col_desc,data_type) VALUES (",G2105&amp;","&amp;H2105&amp;",'"&amp;I2105&amp;"','"&amp;J2105&amp;"','"&amp;K2105&amp;"');")</f>
        <v>INSERT INTO s_tab_cols_m (table_col_id,table_id,col_name,col_desc,data_type) VALUES (900001,90,'cbank_id','CBANK_ID','N');</v>
      </c>
    </row>
    <row r="2106" spans="3:13" x14ac:dyDescent="0.25">
      <c r="D2106" t="str">
        <f t="shared" si="343"/>
        <v>public static final int C_BANK_INFORMATION__COL__CBANK_NAME=    900002;</v>
      </c>
      <c r="E2106" t="str">
        <f t="shared" si="344"/>
        <v>CBANK_NAME</v>
      </c>
      <c r="F2106">
        <v>2</v>
      </c>
      <c r="G2106" t="str">
        <f t="shared" si="345"/>
        <v>900002</v>
      </c>
      <c r="H2106">
        <v>90</v>
      </c>
      <c r="I2106" t="s">
        <v>2330</v>
      </c>
      <c r="J2106" t="s">
        <v>2331</v>
      </c>
      <c r="K2106" t="s">
        <v>478</v>
      </c>
      <c r="M2106" t="str">
        <f t="shared" si="346"/>
        <v>INSERT INTO s_tab_cols_m (table_col_id,table_id,col_name,col_desc,data_type) VALUES (900002,90,'cbank_name','CBANK_NAME','C');</v>
      </c>
    </row>
    <row r="2107" spans="3:13" x14ac:dyDescent="0.25">
      <c r="D2107" t="str">
        <f t="shared" si="343"/>
        <v>public static final int C_BANK_INFORMATION__COL__BANK_TYPE_ID=    900003;</v>
      </c>
      <c r="E2107" t="str">
        <f t="shared" si="344"/>
        <v>BANK_TYPE_ID</v>
      </c>
      <c r="F2107">
        <v>3</v>
      </c>
      <c r="G2107" t="str">
        <f t="shared" si="345"/>
        <v>900003</v>
      </c>
      <c r="H2107">
        <v>90</v>
      </c>
      <c r="I2107" t="s">
        <v>2332</v>
      </c>
      <c r="J2107" t="s">
        <v>2333</v>
      </c>
      <c r="K2107" t="s">
        <v>477</v>
      </c>
      <c r="M2107" t="str">
        <f t="shared" si="346"/>
        <v>INSERT INTO s_tab_cols_m (table_col_id,table_id,col_name,col_desc,data_type) VALUES (900003,90,'bank_type_id','BANK_TYPE_ID','N');</v>
      </c>
    </row>
    <row r="2108" spans="3:13" x14ac:dyDescent="0.25">
      <c r="D2108" t="str">
        <f t="shared" si="343"/>
        <v>public static final int C_BANK_INFORMATION__COL__FI_CODE=    900004;</v>
      </c>
      <c r="E2108" t="str">
        <f t="shared" si="344"/>
        <v>FI_CODE</v>
      </c>
      <c r="F2108">
        <v>4</v>
      </c>
      <c r="G2108" t="str">
        <f t="shared" si="345"/>
        <v>900004</v>
      </c>
      <c r="H2108">
        <v>90</v>
      </c>
      <c r="I2108" t="s">
        <v>2334</v>
      </c>
      <c r="J2108" t="s">
        <v>2335</v>
      </c>
      <c r="K2108" t="s">
        <v>478</v>
      </c>
      <c r="M2108" t="str">
        <f t="shared" si="346"/>
        <v>INSERT INTO s_tab_cols_m (table_col_id,table_id,col_name,col_desc,data_type) VALUES (900004,90,'fi_code','FI_CODE','C');</v>
      </c>
    </row>
    <row r="2109" spans="3:13" x14ac:dyDescent="0.25">
      <c r="D2109" t="str">
        <f t="shared" si="343"/>
        <v>public static final int C_BANK_INFORMATION__COL__RBI_REG_NO=    900005;</v>
      </c>
      <c r="E2109" t="str">
        <f t="shared" si="344"/>
        <v>RBI_REG_NO</v>
      </c>
      <c r="F2109">
        <v>5</v>
      </c>
      <c r="G2109" t="str">
        <f t="shared" si="345"/>
        <v>900005</v>
      </c>
      <c r="H2109">
        <v>90</v>
      </c>
      <c r="I2109" t="s">
        <v>491</v>
      </c>
      <c r="J2109" t="s">
        <v>492</v>
      </c>
      <c r="K2109" t="s">
        <v>478</v>
      </c>
      <c r="M2109" t="str">
        <f t="shared" si="346"/>
        <v>INSERT INTO s_tab_cols_m (table_col_id,table_id,col_name,col_desc,data_type) VALUES (900005,90,'rbi_reg_no','RBI_REG_NO','C');</v>
      </c>
    </row>
    <row r="2110" spans="3:13" x14ac:dyDescent="0.25">
      <c r="D2110" t="str">
        <f t="shared" si="343"/>
        <v>public static final int C_BANK_INFORMATION__COL__RBI_REG_DATE=    900006;</v>
      </c>
      <c r="E2110" t="str">
        <f t="shared" si="344"/>
        <v>RBI_REG_DATE</v>
      </c>
      <c r="F2110">
        <v>6</v>
      </c>
      <c r="G2110" t="str">
        <f t="shared" si="345"/>
        <v>900006</v>
      </c>
      <c r="H2110">
        <v>90</v>
      </c>
      <c r="I2110" t="s">
        <v>493</v>
      </c>
      <c r="J2110" t="s">
        <v>494</v>
      </c>
      <c r="K2110" t="s">
        <v>482</v>
      </c>
      <c r="M2110" t="str">
        <f t="shared" si="346"/>
        <v>INSERT INTO s_tab_cols_m (table_col_id,table_id,col_name,col_desc,data_type) VALUES (900006,90,'rbi_reg_date','RBI_REG_DATE','D');</v>
      </c>
    </row>
    <row r="2111" spans="3:13" x14ac:dyDescent="0.25">
      <c r="D2111" t="str">
        <f t="shared" si="343"/>
        <v>public static final int C_BANK_INFORMATION__COL__CLG_BANK_CODE=    900007;</v>
      </c>
      <c r="E2111" t="str">
        <f t="shared" si="344"/>
        <v>CLG_BANK_CODE</v>
      </c>
      <c r="F2111">
        <v>7</v>
      </c>
      <c r="G2111" t="str">
        <f t="shared" si="345"/>
        <v>900007</v>
      </c>
      <c r="H2111">
        <v>90</v>
      </c>
      <c r="I2111" t="s">
        <v>2336</v>
      </c>
      <c r="J2111" t="s">
        <v>2337</v>
      </c>
      <c r="K2111" t="s">
        <v>478</v>
      </c>
      <c r="M2111" t="str">
        <f t="shared" si="346"/>
        <v>INSERT INTO s_tab_cols_m (table_col_id,table_id,col_name,col_desc,data_type) VALUES (900007,90,'clg_bank_code','CLG_BANK_CODE','C');</v>
      </c>
    </row>
    <row r="2112" spans="3:13" x14ac:dyDescent="0.25">
      <c r="D2112" t="str">
        <f t="shared" si="343"/>
        <v>public static final int C_BANK_INFORMATION__COL__BANK_ESTD_DATE=    900008;</v>
      </c>
      <c r="E2112" t="str">
        <f t="shared" si="344"/>
        <v>BANK_ESTD_DATE</v>
      </c>
      <c r="F2112">
        <v>8</v>
      </c>
      <c r="G2112" t="str">
        <f t="shared" si="345"/>
        <v>900008</v>
      </c>
      <c r="H2112">
        <v>90</v>
      </c>
      <c r="I2112" t="s">
        <v>2338</v>
      </c>
      <c r="J2112" t="s">
        <v>2339</v>
      </c>
      <c r="K2112" t="s">
        <v>482</v>
      </c>
      <c r="M2112" t="str">
        <f t="shared" si="346"/>
        <v>INSERT INTO s_tab_cols_m (table_col_id,table_id,col_name,col_desc,data_type) VALUES (900008,90,'bank_estd_date','BANK_ESTD_DATE','D');</v>
      </c>
    </row>
    <row r="2113" spans="4:13" x14ac:dyDescent="0.25">
      <c r="D2113" t="str">
        <f t="shared" si="343"/>
        <v>public static final int C_BANK_INFORMATION__COL__GSTIN=    900009;</v>
      </c>
      <c r="E2113" t="str">
        <f t="shared" si="344"/>
        <v>GSTIN</v>
      </c>
      <c r="F2113">
        <v>9</v>
      </c>
      <c r="G2113" t="str">
        <f t="shared" si="345"/>
        <v>900009</v>
      </c>
      <c r="H2113">
        <v>90</v>
      </c>
      <c r="I2113" t="s">
        <v>518</v>
      </c>
      <c r="J2113" t="s">
        <v>519</v>
      </c>
      <c r="K2113" t="s">
        <v>478</v>
      </c>
      <c r="M2113" t="str">
        <f t="shared" si="346"/>
        <v>INSERT INTO s_tab_cols_m (table_col_id,table_id,col_name,col_desc,data_type) VALUES (900009,90,'gstin','GSTIN','C');</v>
      </c>
    </row>
    <row r="2114" spans="4:13" x14ac:dyDescent="0.25">
      <c r="D2114" t="str">
        <f t="shared" si="343"/>
        <v>public static final int C_BANK_INFORMATION__COL__IT_PAN=    900010;</v>
      </c>
      <c r="E2114" t="str">
        <f t="shared" si="344"/>
        <v>IT_PAN</v>
      </c>
      <c r="F2114">
        <v>10</v>
      </c>
      <c r="G2114" t="str">
        <f t="shared" si="345"/>
        <v>900010</v>
      </c>
      <c r="H2114">
        <v>90</v>
      </c>
      <c r="I2114" t="s">
        <v>1980</v>
      </c>
      <c r="J2114" t="s">
        <v>1981</v>
      </c>
      <c r="K2114" t="s">
        <v>478</v>
      </c>
      <c r="M2114" t="str">
        <f t="shared" si="346"/>
        <v>INSERT INTO s_tab_cols_m (table_col_id,table_id,col_name,col_desc,data_type) VALUES (900010,90,'it_pan','IT_PAN','C');</v>
      </c>
    </row>
    <row r="2115" spans="4:13" x14ac:dyDescent="0.25">
      <c r="D2115" t="str">
        <f t="shared" si="343"/>
        <v>public static final int C_BANK_INFORMATION__COL__ADDRESS1=    900011;</v>
      </c>
      <c r="E2115" t="str">
        <f t="shared" si="344"/>
        <v>ADDRESS1</v>
      </c>
      <c r="F2115">
        <v>11</v>
      </c>
      <c r="G2115" t="str">
        <f t="shared" si="345"/>
        <v>900011</v>
      </c>
      <c r="H2115">
        <v>90</v>
      </c>
      <c r="I2115" t="s">
        <v>520</v>
      </c>
      <c r="J2115" t="s">
        <v>521</v>
      </c>
      <c r="K2115" t="s">
        <v>478</v>
      </c>
      <c r="M2115" t="str">
        <f t="shared" si="346"/>
        <v>INSERT INTO s_tab_cols_m (table_col_id,table_id,col_name,col_desc,data_type) VALUES (900011,90,'address1','ADDRESS1','C');</v>
      </c>
    </row>
    <row r="2116" spans="4:13" x14ac:dyDescent="0.25">
      <c r="D2116" t="str">
        <f t="shared" si="343"/>
        <v>public static final int C_BANK_INFORMATION__COL__ADDRESS2=    900012;</v>
      </c>
      <c r="E2116" t="str">
        <f t="shared" si="344"/>
        <v>ADDRESS2</v>
      </c>
      <c r="F2116">
        <v>12</v>
      </c>
      <c r="G2116" t="str">
        <f t="shared" si="345"/>
        <v>900012</v>
      </c>
      <c r="H2116">
        <v>90</v>
      </c>
      <c r="I2116" t="s">
        <v>522</v>
      </c>
      <c r="J2116" t="s">
        <v>523</v>
      </c>
      <c r="K2116" t="s">
        <v>478</v>
      </c>
      <c r="M2116" t="str">
        <f t="shared" si="346"/>
        <v>INSERT INTO s_tab_cols_m (table_col_id,table_id,col_name,col_desc,data_type) VALUES (900012,90,'address2','ADDRESS2','C');</v>
      </c>
    </row>
    <row r="2117" spans="4:13" x14ac:dyDescent="0.25">
      <c r="D2117" t="str">
        <f t="shared" si="343"/>
        <v>public static final int C_BANK_INFORMATION__COL__ADDRESS3=    900013;</v>
      </c>
      <c r="E2117" t="str">
        <f t="shared" si="344"/>
        <v>ADDRESS3</v>
      </c>
      <c r="F2117">
        <v>13</v>
      </c>
      <c r="G2117" t="str">
        <f t="shared" si="345"/>
        <v>900013</v>
      </c>
      <c r="H2117">
        <v>90</v>
      </c>
      <c r="I2117" t="s">
        <v>525</v>
      </c>
      <c r="J2117" t="s">
        <v>526</v>
      </c>
      <c r="K2117" t="s">
        <v>478</v>
      </c>
      <c r="M2117" t="str">
        <f t="shared" si="346"/>
        <v>INSERT INTO s_tab_cols_m (table_col_id,table_id,col_name,col_desc,data_type) VALUES (900013,90,'address3','ADDRESS3','C');</v>
      </c>
    </row>
    <row r="2118" spans="4:13" x14ac:dyDescent="0.25">
      <c r="D2118" t="str">
        <f t="shared" si="343"/>
        <v>public static final int C_BANK_INFORMATION__COL__PIN_CODE=    900014;</v>
      </c>
      <c r="E2118" t="str">
        <f t="shared" si="344"/>
        <v>PIN_CODE</v>
      </c>
      <c r="F2118">
        <v>14</v>
      </c>
      <c r="G2118" t="str">
        <f t="shared" si="345"/>
        <v>900014</v>
      </c>
      <c r="H2118">
        <v>90</v>
      </c>
      <c r="I2118" t="s">
        <v>527</v>
      </c>
      <c r="J2118" t="s">
        <v>528</v>
      </c>
      <c r="K2118" t="s">
        <v>477</v>
      </c>
      <c r="M2118" t="str">
        <f t="shared" si="346"/>
        <v>INSERT INTO s_tab_cols_m (table_col_id,table_id,col_name,col_desc,data_type) VALUES (900014,90,'pin_code','PIN_CODE','N');</v>
      </c>
    </row>
    <row r="2119" spans="4:13" x14ac:dyDescent="0.25">
      <c r="D2119" t="str">
        <f t="shared" si="343"/>
        <v>public static final int C_BANK_INFORMATION__COL__AREA_ID=    900015;</v>
      </c>
      <c r="E2119" t="str">
        <f t="shared" si="344"/>
        <v>AREA_ID</v>
      </c>
      <c r="F2119">
        <v>15</v>
      </c>
      <c r="G2119" t="str">
        <f t="shared" si="345"/>
        <v>900015</v>
      </c>
      <c r="H2119">
        <v>90</v>
      </c>
      <c r="I2119" t="s">
        <v>530</v>
      </c>
      <c r="J2119" t="s">
        <v>531</v>
      </c>
      <c r="K2119" t="s">
        <v>477</v>
      </c>
      <c r="M2119" t="str">
        <f t="shared" si="346"/>
        <v>INSERT INTO s_tab_cols_m (table_col_id,table_id,col_name,col_desc,data_type) VALUES (900015,90,'area_id','AREA_ID','N');</v>
      </c>
    </row>
    <row r="2120" spans="4:13" x14ac:dyDescent="0.25">
      <c r="D2120" t="str">
        <f t="shared" si="343"/>
        <v>public static final int C_BANK_INFORMATION__COL__CITY_ID=    900016;</v>
      </c>
      <c r="E2120" t="str">
        <f t="shared" si="344"/>
        <v>CITY_ID</v>
      </c>
      <c r="F2120">
        <v>16</v>
      </c>
      <c r="G2120" t="str">
        <f t="shared" si="345"/>
        <v>900016</v>
      </c>
      <c r="H2120">
        <v>90</v>
      </c>
      <c r="I2120" t="s">
        <v>533</v>
      </c>
      <c r="J2120" t="s">
        <v>534</v>
      </c>
      <c r="K2120" t="s">
        <v>477</v>
      </c>
      <c r="M2120" t="str">
        <f t="shared" si="346"/>
        <v>INSERT INTO s_tab_cols_m (table_col_id,table_id,col_name,col_desc,data_type) VALUES (900016,90,'city_id','CITY_ID','N');</v>
      </c>
    </row>
    <row r="2121" spans="4:13" x14ac:dyDescent="0.25">
      <c r="D2121" t="str">
        <f t="shared" si="343"/>
        <v>public static final int C_BANK_INFORMATION__COL__DISTRICT_ID=    900017;</v>
      </c>
      <c r="E2121" t="str">
        <f t="shared" si="344"/>
        <v>DISTRICT_ID</v>
      </c>
      <c r="F2121">
        <v>17</v>
      </c>
      <c r="G2121" t="str">
        <f t="shared" si="345"/>
        <v>900017</v>
      </c>
      <c r="H2121">
        <v>90</v>
      </c>
      <c r="I2121" t="s">
        <v>535</v>
      </c>
      <c r="J2121" t="s">
        <v>536</v>
      </c>
      <c r="K2121" t="s">
        <v>477</v>
      </c>
      <c r="M2121" t="str">
        <f t="shared" si="346"/>
        <v>INSERT INTO s_tab_cols_m (table_col_id,table_id,col_name,col_desc,data_type) VALUES (900017,90,'district_id','DISTRICT_ID','N');</v>
      </c>
    </row>
    <row r="2122" spans="4:13" x14ac:dyDescent="0.25">
      <c r="D2122" t="str">
        <f t="shared" si="343"/>
        <v>public static final int C_BANK_INFORMATION__COL__STATE_ID=    900018;</v>
      </c>
      <c r="E2122" t="str">
        <f t="shared" si="344"/>
        <v>STATE_ID</v>
      </c>
      <c r="F2122">
        <v>18</v>
      </c>
      <c r="G2122" t="str">
        <f t="shared" si="345"/>
        <v>900018</v>
      </c>
      <c r="H2122">
        <v>90</v>
      </c>
      <c r="I2122" t="s">
        <v>537</v>
      </c>
      <c r="J2122" t="s">
        <v>538</v>
      </c>
      <c r="K2122" t="s">
        <v>477</v>
      </c>
      <c r="M2122" t="str">
        <f t="shared" si="346"/>
        <v>INSERT INTO s_tab_cols_m (table_col_id,table_id,col_name,col_desc,data_type) VALUES (900018,90,'state_id','STATE_ID','N');</v>
      </c>
    </row>
    <row r="2123" spans="4:13" x14ac:dyDescent="0.25">
      <c r="D2123" t="str">
        <f t="shared" si="343"/>
        <v>public static final int C_BANK_INFORMATION__COL__CR_BY=    900019;</v>
      </c>
      <c r="E2123" t="str">
        <f t="shared" si="344"/>
        <v>CR_BY</v>
      </c>
      <c r="F2123">
        <v>19</v>
      </c>
      <c r="G2123" t="str">
        <f t="shared" si="345"/>
        <v>900019</v>
      </c>
      <c r="H2123">
        <v>90</v>
      </c>
      <c r="I2123" t="s">
        <v>547</v>
      </c>
      <c r="J2123" t="s">
        <v>548</v>
      </c>
      <c r="K2123" t="s">
        <v>477</v>
      </c>
      <c r="M2123" t="str">
        <f t="shared" si="346"/>
        <v>INSERT INTO s_tab_cols_m (table_col_id,table_id,col_name,col_desc,data_type) VALUES (900019,90,'cr_by','CR_BY','N');</v>
      </c>
    </row>
    <row r="2124" spans="4:13" x14ac:dyDescent="0.25">
      <c r="D2124" t="str">
        <f t="shared" si="343"/>
        <v>public static final int C_BANK_INFORMATION__COL__CR_DT=    900020;</v>
      </c>
      <c r="E2124" t="str">
        <f t="shared" si="344"/>
        <v>CR_DT</v>
      </c>
      <c r="F2124">
        <v>20</v>
      </c>
      <c r="G2124" t="str">
        <f t="shared" si="345"/>
        <v>900020</v>
      </c>
      <c r="H2124">
        <v>90</v>
      </c>
      <c r="I2124" t="s">
        <v>549</v>
      </c>
      <c r="J2124" t="s">
        <v>550</v>
      </c>
      <c r="K2124" t="s">
        <v>489</v>
      </c>
      <c r="M2124" t="str">
        <f t="shared" si="346"/>
        <v>INSERT INTO s_tab_cols_m (table_col_id,table_id,col_name,col_desc,data_type) VALUES (900020,90,'cr_dt','CR_DT','T');</v>
      </c>
    </row>
    <row r="2125" spans="4:13" x14ac:dyDescent="0.25">
      <c r="D2125" t="str">
        <f t="shared" si="343"/>
        <v>public static final int C_BANK_INFORMATION__COL__UPD_BY=    900021;</v>
      </c>
      <c r="E2125" t="str">
        <f t="shared" si="344"/>
        <v>UPD_BY</v>
      </c>
      <c r="F2125">
        <v>21</v>
      </c>
      <c r="G2125" t="str">
        <f t="shared" si="345"/>
        <v>900021</v>
      </c>
      <c r="H2125">
        <v>90</v>
      </c>
      <c r="I2125" t="s">
        <v>551</v>
      </c>
      <c r="J2125" t="s">
        <v>552</v>
      </c>
      <c r="K2125" t="s">
        <v>477</v>
      </c>
      <c r="M2125" t="str">
        <f t="shared" si="346"/>
        <v>INSERT INTO s_tab_cols_m (table_col_id,table_id,col_name,col_desc,data_type) VALUES (900021,90,'upd_by','UPD_BY','N');</v>
      </c>
    </row>
    <row r="2126" spans="4:13" x14ac:dyDescent="0.25">
      <c r="D2126" t="str">
        <f t="shared" si="343"/>
        <v>public static final int C_BANK_INFORMATION__COL__UPD_DT=    900022;</v>
      </c>
      <c r="E2126" t="str">
        <f t="shared" si="344"/>
        <v>UPD_DT</v>
      </c>
      <c r="F2126">
        <v>22</v>
      </c>
      <c r="G2126" t="str">
        <f t="shared" si="345"/>
        <v>900022</v>
      </c>
      <c r="H2126">
        <v>90</v>
      </c>
      <c r="I2126" t="s">
        <v>553</v>
      </c>
      <c r="J2126" t="s">
        <v>554</v>
      </c>
      <c r="K2126" t="s">
        <v>489</v>
      </c>
      <c r="M2126" t="str">
        <f t="shared" si="346"/>
        <v>INSERT INTO s_tab_cols_m (table_col_id,table_id,col_name,col_desc,data_type) VALUES (900022,90,'upd_dt','UPD_DT','T');</v>
      </c>
    </row>
    <row r="2127" spans="4:13" x14ac:dyDescent="0.25">
      <c r="D2127" t="str">
        <f t="shared" si="343"/>
        <v>public static final int C_BANK_INFORMATION__COL__AUTH_BY=    900023;</v>
      </c>
      <c r="E2127" t="str">
        <f t="shared" si="344"/>
        <v>AUTH_BY</v>
      </c>
      <c r="F2127">
        <v>23</v>
      </c>
      <c r="G2127" t="str">
        <f t="shared" si="345"/>
        <v>900023</v>
      </c>
      <c r="H2127">
        <v>90</v>
      </c>
      <c r="I2127" t="s">
        <v>555</v>
      </c>
      <c r="J2127" t="s">
        <v>556</v>
      </c>
      <c r="K2127" t="s">
        <v>477</v>
      </c>
      <c r="M2127" t="str">
        <f t="shared" si="346"/>
        <v>INSERT INTO s_tab_cols_m (table_col_id,table_id,col_name,col_desc,data_type) VALUES (900023,90,'auth_by','AUTH_BY','N');</v>
      </c>
    </row>
    <row r="2128" spans="4:13" x14ac:dyDescent="0.25">
      <c r="D2128" t="str">
        <f t="shared" si="343"/>
        <v>public static final int C_BANK_INFORMATION__COL__AUTH_DT=    900024;</v>
      </c>
      <c r="E2128" t="str">
        <f t="shared" si="344"/>
        <v>AUTH_DT</v>
      </c>
      <c r="F2128">
        <v>24</v>
      </c>
      <c r="G2128" t="str">
        <f t="shared" si="345"/>
        <v>900024</v>
      </c>
      <c r="H2128">
        <v>90</v>
      </c>
      <c r="I2128" t="s">
        <v>557</v>
      </c>
      <c r="J2128" t="s">
        <v>558</v>
      </c>
      <c r="K2128" t="s">
        <v>489</v>
      </c>
      <c r="M2128" t="str">
        <f t="shared" si="346"/>
        <v>INSERT INTO s_tab_cols_m (table_col_id,table_id,col_name,col_desc,data_type) VALUES (900024,90,'auth_dt','AUTH_DT','T');</v>
      </c>
    </row>
    <row r="2129" spans="3:13" x14ac:dyDescent="0.25">
      <c r="D2129" t="str">
        <f t="shared" si="343"/>
        <v>public static final int C_BANK_INFORMATION__COL__CN_ID=    900025;</v>
      </c>
      <c r="E2129" t="str">
        <f t="shared" si="344"/>
        <v>CN_ID</v>
      </c>
      <c r="F2129">
        <v>25</v>
      </c>
      <c r="G2129" t="str">
        <f t="shared" si="345"/>
        <v>900025</v>
      </c>
      <c r="H2129">
        <v>90</v>
      </c>
      <c r="I2129" t="s">
        <v>559</v>
      </c>
      <c r="J2129" t="s">
        <v>560</v>
      </c>
      <c r="K2129" t="s">
        <v>477</v>
      </c>
      <c r="M2129" t="str">
        <f t="shared" si="346"/>
        <v>INSERT INTO s_tab_cols_m (table_col_id,table_id,col_name,col_desc,data_type) VALUES (900025,90,'cn_id','CN_ID','N');</v>
      </c>
    </row>
    <row r="2132" spans="3:13" x14ac:dyDescent="0.25">
      <c r="C2132" s="18" t="s">
        <v>389</v>
      </c>
      <c r="D2132" t="str">
        <f t="shared" ref="D2132:D2145" si="347">CONCATENATE("public static final int C_STAX_RATE__COL__",E2132,"=    ",G2132,";")</f>
        <v>public static final int C_STAX_RATE__COL__STAX_RATE_ID=    910001;</v>
      </c>
      <c r="E2132" t="str">
        <f t="shared" ref="E2132:E2145" si="348">UPPER(I2132)</f>
        <v>STAX_RATE_ID</v>
      </c>
      <c r="F2132">
        <v>1</v>
      </c>
      <c r="G2132" t="str">
        <f t="shared" ref="G2132:G2145" si="349">CONCATENATE(H2132,REPT("0",4-LEN(F2132)),F2132)</f>
        <v>910001</v>
      </c>
      <c r="H2132">
        <v>91</v>
      </c>
      <c r="I2132" t="s">
        <v>2340</v>
      </c>
      <c r="J2132" t="s">
        <v>2341</v>
      </c>
      <c r="K2132" t="s">
        <v>477</v>
      </c>
      <c r="M2132" t="str">
        <f t="shared" ref="M2132:M2145" si="350">CONCATENATE("INSERT INTO s_tab_cols_m (table_col_id,table_id,col_name,col_desc,data_type) VALUES (",G2132&amp;","&amp;H2132&amp;",'"&amp;I2132&amp;"','"&amp;J2132&amp;"','"&amp;K2132&amp;"');")</f>
        <v>INSERT INTO s_tab_cols_m (table_col_id,table_id,col_name,col_desc,data_type) VALUES (910001,91,'stax_rate_id','STAX_RATE_ID','N');</v>
      </c>
    </row>
    <row r="2133" spans="3:13" x14ac:dyDescent="0.25">
      <c r="D2133" t="str">
        <f t="shared" si="347"/>
        <v>public static final int C_STAX_RATE__COL__STAX_PERIOD_ID=    910002;</v>
      </c>
      <c r="E2133" t="str">
        <f t="shared" si="348"/>
        <v>STAX_PERIOD_ID</v>
      </c>
      <c r="F2133">
        <v>2</v>
      </c>
      <c r="G2133" t="str">
        <f t="shared" si="349"/>
        <v>910002</v>
      </c>
      <c r="H2133">
        <v>91</v>
      </c>
      <c r="I2133" t="s">
        <v>2326</v>
      </c>
      <c r="J2133" t="s">
        <v>2327</v>
      </c>
      <c r="K2133" t="s">
        <v>477</v>
      </c>
      <c r="M2133" t="str">
        <f t="shared" si="350"/>
        <v>INSERT INTO s_tab_cols_m (table_col_id,table_id,col_name,col_desc,data_type) VALUES (910002,91,'stax_period_id','STAX_PERIOD_ID','N');</v>
      </c>
    </row>
    <row r="2134" spans="3:13" x14ac:dyDescent="0.25">
      <c r="D2134" t="str">
        <f t="shared" si="347"/>
        <v>public static final int C_STAX_RATE__COL__STAX_TYPE_ID=    910003;</v>
      </c>
      <c r="E2134" t="str">
        <f t="shared" si="348"/>
        <v>STAX_TYPE_ID</v>
      </c>
      <c r="F2134">
        <v>3</v>
      </c>
      <c r="G2134" t="str">
        <f t="shared" si="349"/>
        <v>910003</v>
      </c>
      <c r="H2134">
        <v>91</v>
      </c>
      <c r="I2134" t="s">
        <v>2342</v>
      </c>
      <c r="J2134" t="s">
        <v>2343</v>
      </c>
      <c r="K2134" t="s">
        <v>477</v>
      </c>
      <c r="M2134" t="str">
        <f t="shared" si="350"/>
        <v>INSERT INTO s_tab_cols_m (table_col_id,table_id,col_name,col_desc,data_type) VALUES (910003,91,'stax_type_id','STAX_TYPE_ID','N');</v>
      </c>
    </row>
    <row r="2135" spans="3:13" x14ac:dyDescent="0.25">
      <c r="D2135" t="str">
        <f t="shared" si="347"/>
        <v>public static final int C_STAX_RATE__COL__HIGH_AMOUNT=    910004;</v>
      </c>
      <c r="E2135" t="str">
        <f t="shared" si="348"/>
        <v>HIGH_AMOUNT</v>
      </c>
      <c r="F2135">
        <v>4</v>
      </c>
      <c r="G2135" t="str">
        <f t="shared" si="349"/>
        <v>910004</v>
      </c>
      <c r="H2135">
        <v>91</v>
      </c>
      <c r="I2135" t="s">
        <v>1560</v>
      </c>
      <c r="J2135" t="s">
        <v>1561</v>
      </c>
      <c r="K2135" t="s">
        <v>477</v>
      </c>
      <c r="M2135" t="str">
        <f t="shared" si="350"/>
        <v>INSERT INTO s_tab_cols_m (table_col_id,table_id,col_name,col_desc,data_type) VALUES (910004,91,'high_amount','HIGH_AMOUNT','N');</v>
      </c>
    </row>
    <row r="2136" spans="3:13" x14ac:dyDescent="0.25">
      <c r="D2136" t="str">
        <f t="shared" si="347"/>
        <v>public static final int C_STAX_RATE__COL__LOW_AMOUNT=    910005;</v>
      </c>
      <c r="E2136" t="str">
        <f t="shared" si="348"/>
        <v>LOW_AMOUNT</v>
      </c>
      <c r="F2136">
        <v>5</v>
      </c>
      <c r="G2136" t="str">
        <f t="shared" si="349"/>
        <v>910005</v>
      </c>
      <c r="H2136">
        <v>91</v>
      </c>
      <c r="I2136" t="s">
        <v>1562</v>
      </c>
      <c r="J2136" t="s">
        <v>1563</v>
      </c>
      <c r="K2136" t="s">
        <v>477</v>
      </c>
      <c r="M2136" t="str">
        <f t="shared" si="350"/>
        <v>INSERT INTO s_tab_cols_m (table_col_id,table_id,col_name,col_desc,data_type) VALUES (910005,91,'low_amount','LOW_AMOUNT','N');</v>
      </c>
    </row>
    <row r="2137" spans="3:13" x14ac:dyDescent="0.25">
      <c r="D2137" t="str">
        <f t="shared" si="347"/>
        <v>public static final int C_STAX_RATE__COL__STAX_RATE=    910006;</v>
      </c>
      <c r="E2137" t="str">
        <f t="shared" si="348"/>
        <v>STAX_RATE</v>
      </c>
      <c r="F2137">
        <v>6</v>
      </c>
      <c r="G2137" t="str">
        <f t="shared" si="349"/>
        <v>910006</v>
      </c>
      <c r="H2137">
        <v>91</v>
      </c>
      <c r="I2137" t="s">
        <v>2344</v>
      </c>
      <c r="J2137" t="s">
        <v>391</v>
      </c>
      <c r="K2137" t="s">
        <v>477</v>
      </c>
      <c r="M2137" t="str">
        <f t="shared" si="350"/>
        <v>INSERT INTO s_tab_cols_m (table_col_id,table_id,col_name,col_desc,data_type) VALUES (910006,91,'stax_rate','STAX_RATE','N');</v>
      </c>
    </row>
    <row r="2138" spans="3:13" x14ac:dyDescent="0.25">
      <c r="D2138" t="str">
        <f t="shared" si="347"/>
        <v>public static final int C_STAX_RATE__COL__CR_BY=    910007;</v>
      </c>
      <c r="E2138" t="str">
        <f t="shared" si="348"/>
        <v>CR_BY</v>
      </c>
      <c r="F2138">
        <v>7</v>
      </c>
      <c r="G2138" t="str">
        <f t="shared" si="349"/>
        <v>910007</v>
      </c>
      <c r="H2138">
        <v>91</v>
      </c>
      <c r="I2138" t="s">
        <v>547</v>
      </c>
      <c r="J2138" t="s">
        <v>548</v>
      </c>
      <c r="K2138" t="s">
        <v>477</v>
      </c>
      <c r="M2138" t="str">
        <f t="shared" si="350"/>
        <v>INSERT INTO s_tab_cols_m (table_col_id,table_id,col_name,col_desc,data_type) VALUES (910007,91,'cr_by','CR_BY','N');</v>
      </c>
    </row>
    <row r="2139" spans="3:13" x14ac:dyDescent="0.25">
      <c r="D2139" t="str">
        <f t="shared" si="347"/>
        <v>public static final int C_STAX_RATE__COL__CR_DT=    910008;</v>
      </c>
      <c r="E2139" t="str">
        <f t="shared" si="348"/>
        <v>CR_DT</v>
      </c>
      <c r="F2139">
        <v>8</v>
      </c>
      <c r="G2139" t="str">
        <f t="shared" si="349"/>
        <v>910008</v>
      </c>
      <c r="H2139">
        <v>91</v>
      </c>
      <c r="I2139" t="s">
        <v>549</v>
      </c>
      <c r="J2139" t="s">
        <v>550</v>
      </c>
      <c r="K2139" t="s">
        <v>489</v>
      </c>
      <c r="M2139" t="str">
        <f t="shared" si="350"/>
        <v>INSERT INTO s_tab_cols_m (table_col_id,table_id,col_name,col_desc,data_type) VALUES (910008,91,'cr_dt','CR_DT','T');</v>
      </c>
    </row>
    <row r="2140" spans="3:13" x14ac:dyDescent="0.25">
      <c r="D2140" t="str">
        <f t="shared" si="347"/>
        <v>public static final int C_STAX_RATE__COL__UPD_BY=    910009;</v>
      </c>
      <c r="E2140" t="str">
        <f t="shared" si="348"/>
        <v>UPD_BY</v>
      </c>
      <c r="F2140">
        <v>9</v>
      </c>
      <c r="G2140" t="str">
        <f t="shared" si="349"/>
        <v>910009</v>
      </c>
      <c r="H2140">
        <v>91</v>
      </c>
      <c r="I2140" t="s">
        <v>551</v>
      </c>
      <c r="J2140" t="s">
        <v>552</v>
      </c>
      <c r="K2140" t="s">
        <v>477</v>
      </c>
      <c r="M2140" t="str">
        <f t="shared" si="350"/>
        <v>INSERT INTO s_tab_cols_m (table_col_id,table_id,col_name,col_desc,data_type) VALUES (910009,91,'upd_by','UPD_BY','N');</v>
      </c>
    </row>
    <row r="2141" spans="3:13" x14ac:dyDescent="0.25">
      <c r="D2141" t="str">
        <f t="shared" si="347"/>
        <v>public static final int C_STAX_RATE__COL__UPD_DT=    910010;</v>
      </c>
      <c r="E2141" t="str">
        <f t="shared" si="348"/>
        <v>UPD_DT</v>
      </c>
      <c r="F2141">
        <v>10</v>
      </c>
      <c r="G2141" t="str">
        <f t="shared" si="349"/>
        <v>910010</v>
      </c>
      <c r="H2141">
        <v>91</v>
      </c>
      <c r="I2141" t="s">
        <v>553</v>
      </c>
      <c r="J2141" t="s">
        <v>554</v>
      </c>
      <c r="K2141" t="s">
        <v>489</v>
      </c>
      <c r="M2141" t="str">
        <f t="shared" si="350"/>
        <v>INSERT INTO s_tab_cols_m (table_col_id,table_id,col_name,col_desc,data_type) VALUES (910010,91,'upd_dt','UPD_DT','T');</v>
      </c>
    </row>
    <row r="2142" spans="3:13" x14ac:dyDescent="0.25">
      <c r="D2142" t="str">
        <f t="shared" si="347"/>
        <v>public static final int C_STAX_RATE__COL__AUTH_BY=    910011;</v>
      </c>
      <c r="E2142" t="str">
        <f t="shared" si="348"/>
        <v>AUTH_BY</v>
      </c>
      <c r="F2142">
        <v>11</v>
      </c>
      <c r="G2142" t="str">
        <f t="shared" si="349"/>
        <v>910011</v>
      </c>
      <c r="H2142">
        <v>91</v>
      </c>
      <c r="I2142" t="s">
        <v>555</v>
      </c>
      <c r="J2142" t="s">
        <v>556</v>
      </c>
      <c r="K2142" t="s">
        <v>477</v>
      </c>
      <c r="M2142" t="str">
        <f t="shared" si="350"/>
        <v>INSERT INTO s_tab_cols_m (table_col_id,table_id,col_name,col_desc,data_type) VALUES (910011,91,'auth_by','AUTH_BY','N');</v>
      </c>
    </row>
    <row r="2143" spans="3:13" x14ac:dyDescent="0.25">
      <c r="D2143" t="str">
        <f t="shared" si="347"/>
        <v>public static final int C_STAX_RATE__COL__AUTH_DT=    910012;</v>
      </c>
      <c r="E2143" t="str">
        <f t="shared" si="348"/>
        <v>AUTH_DT</v>
      </c>
      <c r="F2143">
        <v>12</v>
      </c>
      <c r="G2143" t="str">
        <f t="shared" si="349"/>
        <v>910012</v>
      </c>
      <c r="H2143">
        <v>91</v>
      </c>
      <c r="I2143" t="s">
        <v>557</v>
      </c>
      <c r="J2143" t="s">
        <v>558</v>
      </c>
      <c r="K2143" t="s">
        <v>489</v>
      </c>
      <c r="M2143" t="str">
        <f t="shared" si="350"/>
        <v>INSERT INTO s_tab_cols_m (table_col_id,table_id,col_name,col_desc,data_type) VALUES (910012,91,'auth_dt','AUTH_DT','T');</v>
      </c>
    </row>
    <row r="2144" spans="3:13" x14ac:dyDescent="0.25">
      <c r="D2144" t="str">
        <f t="shared" si="347"/>
        <v>public static final int C_STAX_RATE__COL__CN_ID=    910013;</v>
      </c>
      <c r="E2144" t="str">
        <f t="shared" si="348"/>
        <v>CN_ID</v>
      </c>
      <c r="F2144">
        <v>13</v>
      </c>
      <c r="G2144" t="str">
        <f t="shared" si="349"/>
        <v>910013</v>
      </c>
      <c r="H2144">
        <v>91</v>
      </c>
      <c r="I2144" t="s">
        <v>559</v>
      </c>
      <c r="J2144" t="s">
        <v>560</v>
      </c>
      <c r="K2144" t="s">
        <v>477</v>
      </c>
      <c r="M2144" t="str">
        <f t="shared" si="350"/>
        <v>INSERT INTO s_tab_cols_m (table_col_id,table_id,col_name,col_desc,data_type) VALUES (910013,91,'cn_id','CN_ID','N');</v>
      </c>
    </row>
    <row r="2145" spans="3:13" x14ac:dyDescent="0.25">
      <c r="D2145" t="str">
        <f t="shared" si="347"/>
        <v>public static final int C_STAX_RATE__COL__IS_DELETE=    910014;</v>
      </c>
      <c r="E2145" t="str">
        <f t="shared" si="348"/>
        <v>IS_DELETE</v>
      </c>
      <c r="F2145">
        <v>14</v>
      </c>
      <c r="G2145" t="str">
        <f t="shared" si="349"/>
        <v>910014</v>
      </c>
      <c r="H2145">
        <v>91</v>
      </c>
      <c r="I2145" t="s">
        <v>1073</v>
      </c>
      <c r="J2145" t="s">
        <v>1074</v>
      </c>
      <c r="K2145" t="s">
        <v>477</v>
      </c>
      <c r="M2145" t="str">
        <f t="shared" si="350"/>
        <v>INSERT INTO s_tab_cols_m (table_col_id,table_id,col_name,col_desc,data_type) VALUES (910014,91,'is_delete','IS_DELETE','N');</v>
      </c>
    </row>
    <row r="2148" spans="3:13" x14ac:dyDescent="0.25">
      <c r="C2148" s="18" t="s">
        <v>392</v>
      </c>
      <c r="D2148" t="str">
        <f t="shared" ref="D2148:D2160" si="351">CONCATENATE("public static final int C_SHARE_DIVIDEND_RATE__COL__",E2148,"=    ",G2148,";")</f>
        <v>public static final int C_SHARE_DIVIDEND_RATE__COL__SHARE_DIV_RATE_ID=    920001;</v>
      </c>
      <c r="E2148" t="str">
        <f t="shared" ref="E2148:E2160" si="352">UPPER(I2148)</f>
        <v>SHARE_DIV_RATE_ID</v>
      </c>
      <c r="F2148">
        <v>1</v>
      </c>
      <c r="G2148" t="str">
        <f t="shared" ref="G2148:G2160" si="353">CONCATENATE(H2148,REPT("0",4-LEN(F2148)),F2148)</f>
        <v>920001</v>
      </c>
      <c r="H2148">
        <v>92</v>
      </c>
      <c r="I2148" t="s">
        <v>2345</v>
      </c>
      <c r="J2148" t="s">
        <v>2346</v>
      </c>
      <c r="K2148" t="s">
        <v>477</v>
      </c>
      <c r="M2148" t="str">
        <f t="shared" ref="M2148:M2160" si="354">CONCATENATE("INSERT INTO s_tab_cols_m (table_col_id,table_id,col_name,col_desc,data_type) VALUES (",G2148&amp;","&amp;H2148&amp;",'"&amp;I2148&amp;"','"&amp;J2148&amp;"','"&amp;K2148&amp;"');")</f>
        <v>INSERT INTO s_tab_cols_m (table_col_id,table_id,col_name,col_desc,data_type) VALUES (920001,92,'share_div_rate_id','SHARE_DIV_RATE_ID','N');</v>
      </c>
    </row>
    <row r="2149" spans="3:13" x14ac:dyDescent="0.25">
      <c r="D2149" t="str">
        <f t="shared" si="351"/>
        <v>public static final int C_SHARE_DIVIDEND_RATE__COL__CBR_ID=    920002;</v>
      </c>
      <c r="E2149" t="str">
        <f t="shared" si="352"/>
        <v>CBR_ID</v>
      </c>
      <c r="F2149">
        <v>2</v>
      </c>
      <c r="G2149" t="str">
        <f t="shared" si="353"/>
        <v>920002</v>
      </c>
      <c r="H2149">
        <v>92</v>
      </c>
      <c r="I2149" t="s">
        <v>475</v>
      </c>
      <c r="J2149" t="s">
        <v>476</v>
      </c>
      <c r="K2149" t="s">
        <v>477</v>
      </c>
      <c r="M2149" t="str">
        <f t="shared" si="354"/>
        <v>INSERT INTO s_tab_cols_m (table_col_id,table_id,col_name,col_desc,data_type) VALUES (920002,92,'cbr_id','CBR_ID','N');</v>
      </c>
    </row>
    <row r="2150" spans="3:13" x14ac:dyDescent="0.25">
      <c r="D2150" t="str">
        <f t="shared" si="351"/>
        <v>public static final int C_SHARE_DIVIDEND_RATE__COL__SHARE_TYPE_ID=    920003;</v>
      </c>
      <c r="E2150" t="str">
        <f t="shared" si="352"/>
        <v>SHARE_TYPE_ID</v>
      </c>
      <c r="F2150">
        <v>3</v>
      </c>
      <c r="G2150" t="str">
        <f t="shared" si="353"/>
        <v>920003</v>
      </c>
      <c r="H2150">
        <v>92</v>
      </c>
      <c r="I2150" t="s">
        <v>1804</v>
      </c>
      <c r="J2150" t="s">
        <v>1805</v>
      </c>
      <c r="K2150" t="s">
        <v>477</v>
      </c>
      <c r="M2150" t="str">
        <f t="shared" si="354"/>
        <v>INSERT INTO s_tab_cols_m (table_col_id,table_id,col_name,col_desc,data_type) VALUES (920003,92,'share_type_id','SHARE_TYPE_ID','N');</v>
      </c>
    </row>
    <row r="2151" spans="3:13" x14ac:dyDescent="0.25">
      <c r="D2151" t="str">
        <f t="shared" si="351"/>
        <v>public static final int C_SHARE_DIVIDEND_RATE__COL__EFFECTIVE_FROM_DATE=    920004;</v>
      </c>
      <c r="E2151" t="str">
        <f t="shared" si="352"/>
        <v>EFFECTIVE_FROM_DATE</v>
      </c>
      <c r="F2151">
        <v>4</v>
      </c>
      <c r="G2151" t="str">
        <f t="shared" si="353"/>
        <v>920004</v>
      </c>
      <c r="H2151">
        <v>92</v>
      </c>
      <c r="I2151" t="s">
        <v>851</v>
      </c>
      <c r="J2151" t="s">
        <v>852</v>
      </c>
      <c r="K2151" t="s">
        <v>482</v>
      </c>
      <c r="M2151" t="str">
        <f t="shared" si="354"/>
        <v>INSERT INTO s_tab_cols_m (table_col_id,table_id,col_name,col_desc,data_type) VALUES (920004,92,'effective_from_date','EFFECTIVE_FROM_DATE','D');</v>
      </c>
    </row>
    <row r="2152" spans="3:13" x14ac:dyDescent="0.25">
      <c r="D2152" t="str">
        <f t="shared" si="351"/>
        <v>public static final int C_SHARE_DIVIDEND_RATE__COL__EFFECTIVE_TO_DATE=    920005;</v>
      </c>
      <c r="E2152" t="str">
        <f t="shared" si="352"/>
        <v>EFFECTIVE_TO_DATE</v>
      </c>
      <c r="F2152">
        <v>5</v>
      </c>
      <c r="G2152" t="str">
        <f t="shared" si="353"/>
        <v>920005</v>
      </c>
      <c r="H2152">
        <v>92</v>
      </c>
      <c r="I2152" t="s">
        <v>853</v>
      </c>
      <c r="J2152" t="s">
        <v>854</v>
      </c>
      <c r="K2152" t="s">
        <v>482</v>
      </c>
      <c r="M2152" t="str">
        <f t="shared" si="354"/>
        <v>INSERT INTO s_tab_cols_m (table_col_id,table_id,col_name,col_desc,data_type) VALUES (920005,92,'effective_to_date','EFFECTIVE_TO_DATE','D');</v>
      </c>
    </row>
    <row r="2153" spans="3:13" x14ac:dyDescent="0.25">
      <c r="D2153" t="str">
        <f t="shared" si="351"/>
        <v>public static final int C_SHARE_DIVIDEND_RATE__COL__DIV_RATE=    920006;</v>
      </c>
      <c r="E2153" t="str">
        <f t="shared" si="352"/>
        <v>DIV_RATE</v>
      </c>
      <c r="F2153">
        <v>6</v>
      </c>
      <c r="G2153" t="str">
        <f t="shared" si="353"/>
        <v>920006</v>
      </c>
      <c r="H2153">
        <v>92</v>
      </c>
      <c r="I2153" t="s">
        <v>2347</v>
      </c>
      <c r="J2153" t="s">
        <v>2348</v>
      </c>
      <c r="K2153" t="s">
        <v>477</v>
      </c>
      <c r="M2153" t="str">
        <f t="shared" si="354"/>
        <v>INSERT INTO s_tab_cols_m (table_col_id,table_id,col_name,col_desc,data_type) VALUES (920006,92,'div_rate','DIV_RATE','N');</v>
      </c>
    </row>
    <row r="2154" spans="3:13" x14ac:dyDescent="0.25">
      <c r="D2154" t="str">
        <f t="shared" si="351"/>
        <v>public static final int C_SHARE_DIVIDEND_RATE__COL__CR_BY=    920007;</v>
      </c>
      <c r="E2154" t="str">
        <f t="shared" si="352"/>
        <v>CR_BY</v>
      </c>
      <c r="F2154">
        <v>7</v>
      </c>
      <c r="G2154" t="str">
        <f t="shared" si="353"/>
        <v>920007</v>
      </c>
      <c r="H2154">
        <v>92</v>
      </c>
      <c r="I2154" t="s">
        <v>547</v>
      </c>
      <c r="J2154" t="s">
        <v>548</v>
      </c>
      <c r="K2154" t="s">
        <v>477</v>
      </c>
      <c r="M2154" t="str">
        <f t="shared" si="354"/>
        <v>INSERT INTO s_tab_cols_m (table_col_id,table_id,col_name,col_desc,data_type) VALUES (920007,92,'cr_by','CR_BY','N');</v>
      </c>
    </row>
    <row r="2155" spans="3:13" x14ac:dyDescent="0.25">
      <c r="D2155" t="str">
        <f t="shared" si="351"/>
        <v>public static final int C_SHARE_DIVIDEND_RATE__COL__CR_DT=    920008;</v>
      </c>
      <c r="E2155" t="str">
        <f t="shared" si="352"/>
        <v>CR_DT</v>
      </c>
      <c r="F2155">
        <v>8</v>
      </c>
      <c r="G2155" t="str">
        <f t="shared" si="353"/>
        <v>920008</v>
      </c>
      <c r="H2155">
        <v>92</v>
      </c>
      <c r="I2155" t="s">
        <v>549</v>
      </c>
      <c r="J2155" t="s">
        <v>550</v>
      </c>
      <c r="K2155" t="s">
        <v>489</v>
      </c>
      <c r="M2155" t="str">
        <f t="shared" si="354"/>
        <v>INSERT INTO s_tab_cols_m (table_col_id,table_id,col_name,col_desc,data_type) VALUES (920008,92,'cr_dt','CR_DT','T');</v>
      </c>
    </row>
    <row r="2156" spans="3:13" x14ac:dyDescent="0.25">
      <c r="D2156" t="str">
        <f t="shared" si="351"/>
        <v>public static final int C_SHARE_DIVIDEND_RATE__COL__UPD_BY=    920009;</v>
      </c>
      <c r="E2156" t="str">
        <f t="shared" si="352"/>
        <v>UPD_BY</v>
      </c>
      <c r="F2156">
        <v>9</v>
      </c>
      <c r="G2156" t="str">
        <f t="shared" si="353"/>
        <v>920009</v>
      </c>
      <c r="H2156">
        <v>92</v>
      </c>
      <c r="I2156" t="s">
        <v>551</v>
      </c>
      <c r="J2156" t="s">
        <v>552</v>
      </c>
      <c r="K2156" t="s">
        <v>477</v>
      </c>
      <c r="M2156" t="str">
        <f t="shared" si="354"/>
        <v>INSERT INTO s_tab_cols_m (table_col_id,table_id,col_name,col_desc,data_type) VALUES (920009,92,'upd_by','UPD_BY','N');</v>
      </c>
    </row>
    <row r="2157" spans="3:13" x14ac:dyDescent="0.25">
      <c r="D2157" t="str">
        <f t="shared" si="351"/>
        <v>public static final int C_SHARE_DIVIDEND_RATE__COL__UPD_DT=    920010;</v>
      </c>
      <c r="E2157" t="str">
        <f t="shared" si="352"/>
        <v>UPD_DT</v>
      </c>
      <c r="F2157">
        <v>10</v>
      </c>
      <c r="G2157" t="str">
        <f t="shared" si="353"/>
        <v>920010</v>
      </c>
      <c r="H2157">
        <v>92</v>
      </c>
      <c r="I2157" t="s">
        <v>553</v>
      </c>
      <c r="J2157" t="s">
        <v>554</v>
      </c>
      <c r="K2157" t="s">
        <v>489</v>
      </c>
      <c r="M2157" t="str">
        <f t="shared" si="354"/>
        <v>INSERT INTO s_tab_cols_m (table_col_id,table_id,col_name,col_desc,data_type) VALUES (920010,92,'upd_dt','UPD_DT','T');</v>
      </c>
    </row>
    <row r="2158" spans="3:13" x14ac:dyDescent="0.25">
      <c r="D2158" t="str">
        <f t="shared" si="351"/>
        <v>public static final int C_SHARE_DIVIDEND_RATE__COL__AUTH_BY=    920011;</v>
      </c>
      <c r="E2158" t="str">
        <f t="shared" si="352"/>
        <v>AUTH_BY</v>
      </c>
      <c r="F2158">
        <v>11</v>
      </c>
      <c r="G2158" t="str">
        <f t="shared" si="353"/>
        <v>920011</v>
      </c>
      <c r="H2158">
        <v>92</v>
      </c>
      <c r="I2158" t="s">
        <v>555</v>
      </c>
      <c r="J2158" t="s">
        <v>556</v>
      </c>
      <c r="K2158" t="s">
        <v>477</v>
      </c>
      <c r="M2158" t="str">
        <f t="shared" si="354"/>
        <v>INSERT INTO s_tab_cols_m (table_col_id,table_id,col_name,col_desc,data_type) VALUES (920011,92,'auth_by','AUTH_BY','N');</v>
      </c>
    </row>
    <row r="2159" spans="3:13" x14ac:dyDescent="0.25">
      <c r="D2159" t="str">
        <f t="shared" si="351"/>
        <v>public static final int C_SHARE_DIVIDEND_RATE__COL__AUTH_DT=    920012;</v>
      </c>
      <c r="E2159" t="str">
        <f t="shared" si="352"/>
        <v>AUTH_DT</v>
      </c>
      <c r="F2159">
        <v>12</v>
      </c>
      <c r="G2159" t="str">
        <f t="shared" si="353"/>
        <v>920012</v>
      </c>
      <c r="H2159">
        <v>92</v>
      </c>
      <c r="I2159" t="s">
        <v>557</v>
      </c>
      <c r="J2159" t="s">
        <v>558</v>
      </c>
      <c r="K2159" t="s">
        <v>489</v>
      </c>
      <c r="M2159" t="str">
        <f t="shared" si="354"/>
        <v>INSERT INTO s_tab_cols_m (table_col_id,table_id,col_name,col_desc,data_type) VALUES (920012,92,'auth_dt','AUTH_DT','T');</v>
      </c>
    </row>
    <row r="2160" spans="3:13" x14ac:dyDescent="0.25">
      <c r="D2160" t="str">
        <f t="shared" si="351"/>
        <v>public static final int C_SHARE_DIVIDEND_RATE__COL__CN_ID=    920013;</v>
      </c>
      <c r="E2160" t="str">
        <f t="shared" si="352"/>
        <v>CN_ID</v>
      </c>
      <c r="F2160">
        <v>13</v>
      </c>
      <c r="G2160" t="str">
        <f t="shared" si="353"/>
        <v>920013</v>
      </c>
      <c r="H2160">
        <v>92</v>
      </c>
      <c r="I2160" t="s">
        <v>559</v>
      </c>
      <c r="J2160" t="s">
        <v>560</v>
      </c>
      <c r="K2160" t="s">
        <v>477</v>
      </c>
      <c r="M2160" t="str">
        <f t="shared" si="354"/>
        <v>INSERT INTO s_tab_cols_m (table_col_id,table_id,col_name,col_desc,data_type) VALUES (920013,92,'cn_id','CN_ID','N');</v>
      </c>
    </row>
    <row r="2163" spans="3:13" x14ac:dyDescent="0.25">
      <c r="C2163" s="18" t="s">
        <v>395</v>
      </c>
      <c r="D2163" t="str">
        <f t="shared" ref="D2163:D2199" si="355">CONCATENATE("public static final int C_SHARE_APPLICATION__COL__",E2163,"=    ",G2163,";")</f>
        <v>public static final int C_SHARE_APPLICATION__COL__SHARE_APPL_ID=    930001;</v>
      </c>
      <c r="E2163" t="str">
        <f t="shared" ref="E2163:E2199" si="356">UPPER(I2163)</f>
        <v>SHARE_APPL_ID</v>
      </c>
      <c r="F2163">
        <v>1</v>
      </c>
      <c r="G2163" t="str">
        <f t="shared" ref="G2163:G2199" si="357">CONCATENATE(H2163,REPT("0",4-LEN(F2163)),F2163)</f>
        <v>930001</v>
      </c>
      <c r="H2163">
        <v>93</v>
      </c>
      <c r="I2163" t="s">
        <v>2349</v>
      </c>
      <c r="J2163" t="s">
        <v>2350</v>
      </c>
      <c r="K2163" t="s">
        <v>477</v>
      </c>
      <c r="M2163" t="str">
        <f t="shared" ref="M2163:M2199" si="358">CONCATENATE("INSERT INTO s_tab_cols_m (table_col_id,table_id,col_name,col_desc,data_type) VALUES (",G2163&amp;","&amp;H2163&amp;",'"&amp;I2163&amp;"','"&amp;J2163&amp;"','"&amp;K2163&amp;"');")</f>
        <v>INSERT INTO s_tab_cols_m (table_col_id,table_id,col_name,col_desc,data_type) VALUES (930001,93,'share_appl_id','SHARE_APPL_ID','N');</v>
      </c>
    </row>
    <row r="2164" spans="3:13" x14ac:dyDescent="0.25">
      <c r="D2164" t="str">
        <f t="shared" si="355"/>
        <v>public static final int C_SHARE_APPLICATION__COL__APPL_CBR_ID=    930002;</v>
      </c>
      <c r="E2164" t="str">
        <f t="shared" si="356"/>
        <v>APPL_CBR_ID</v>
      </c>
      <c r="F2164">
        <v>2</v>
      </c>
      <c r="G2164" t="str">
        <f t="shared" si="357"/>
        <v>930002</v>
      </c>
      <c r="H2164">
        <v>93</v>
      </c>
      <c r="I2164" t="s">
        <v>1774</v>
      </c>
      <c r="J2164" t="s">
        <v>1775</v>
      </c>
      <c r="K2164" t="s">
        <v>477</v>
      </c>
      <c r="M2164" t="str">
        <f t="shared" si="358"/>
        <v>INSERT INTO s_tab_cols_m (table_col_id,table_id,col_name,col_desc,data_type) VALUES (930002,93,'appl_cbr_id','APPL_CBR_ID','N');</v>
      </c>
    </row>
    <row r="2165" spans="3:13" x14ac:dyDescent="0.25">
      <c r="D2165" t="str">
        <f t="shared" si="355"/>
        <v>public static final int C_SHARE_APPLICATION__COL__APPL_DATE=    930003;</v>
      </c>
      <c r="E2165" t="str">
        <f t="shared" si="356"/>
        <v>APPL_DATE</v>
      </c>
      <c r="F2165">
        <v>3</v>
      </c>
      <c r="G2165" t="str">
        <f t="shared" si="357"/>
        <v>930003</v>
      </c>
      <c r="H2165">
        <v>93</v>
      </c>
      <c r="I2165" t="s">
        <v>2351</v>
      </c>
      <c r="J2165" t="s">
        <v>2352</v>
      </c>
      <c r="K2165" t="s">
        <v>482</v>
      </c>
      <c r="M2165" t="str">
        <f t="shared" si="358"/>
        <v>INSERT INTO s_tab_cols_m (table_col_id,table_id,col_name,col_desc,data_type) VALUES (930003,93,'appl_date','APPL_DATE','D');</v>
      </c>
    </row>
    <row r="2166" spans="3:13" x14ac:dyDescent="0.25">
      <c r="D2166" t="str">
        <f t="shared" si="355"/>
        <v>public static final int C_SHARE_APPLICATION__COL__APPL_TYPE_ID=    930004;</v>
      </c>
      <c r="E2166" t="str">
        <f t="shared" si="356"/>
        <v>APPL_TYPE_ID</v>
      </c>
      <c r="F2166">
        <v>4</v>
      </c>
      <c r="G2166" t="str">
        <f t="shared" si="357"/>
        <v>930004</v>
      </c>
      <c r="H2166">
        <v>93</v>
      </c>
      <c r="I2166" t="s">
        <v>2353</v>
      </c>
      <c r="J2166" t="s">
        <v>2354</v>
      </c>
      <c r="K2166" t="s">
        <v>477</v>
      </c>
      <c r="M2166" t="str">
        <f t="shared" si="358"/>
        <v>INSERT INTO s_tab_cols_m (table_col_id,table_id,col_name,col_desc,data_type) VALUES (930004,93,'appl_type_id','APPL_TYPE_ID','N');</v>
      </c>
    </row>
    <row r="2167" spans="3:13" x14ac:dyDescent="0.25">
      <c r="D2167" t="str">
        <f t="shared" si="355"/>
        <v>public static final int C_SHARE_APPLICATION__COL__APPL_CUST_ID=    930005;</v>
      </c>
      <c r="E2167" t="str">
        <f t="shared" si="356"/>
        <v>APPL_CUST_ID</v>
      </c>
      <c r="F2167">
        <v>5</v>
      </c>
      <c r="G2167" t="str">
        <f t="shared" si="357"/>
        <v>930005</v>
      </c>
      <c r="H2167">
        <v>93</v>
      </c>
      <c r="I2167" t="s">
        <v>2355</v>
      </c>
      <c r="J2167" t="s">
        <v>2356</v>
      </c>
      <c r="K2167" t="s">
        <v>477</v>
      </c>
      <c r="M2167" t="str">
        <f t="shared" si="358"/>
        <v>INSERT INTO s_tab_cols_m (table_col_id,table_id,col_name,col_desc,data_type) VALUES (930005,93,'appl_cust_id','APPL_CUST_ID','N');</v>
      </c>
    </row>
    <row r="2168" spans="3:13" x14ac:dyDescent="0.25">
      <c r="D2168" t="str">
        <f t="shared" si="355"/>
        <v>public static final int C_SHARE_APPLICATION__COL__FROM_MEMBER_ACCT_ID=    930006;</v>
      </c>
      <c r="E2168" t="str">
        <f t="shared" si="356"/>
        <v>FROM_MEMBER_ACCT_ID</v>
      </c>
      <c r="F2168">
        <v>6</v>
      </c>
      <c r="G2168" t="str">
        <f t="shared" si="357"/>
        <v>930006</v>
      </c>
      <c r="H2168">
        <v>93</v>
      </c>
      <c r="I2168" t="s">
        <v>2357</v>
      </c>
      <c r="J2168" t="s">
        <v>2358</v>
      </c>
      <c r="K2168" t="s">
        <v>477</v>
      </c>
      <c r="M2168" t="str">
        <f t="shared" si="358"/>
        <v>INSERT INTO s_tab_cols_m (table_col_id,table_id,col_name,col_desc,data_type) VALUES (930006,93,'from_member_acct_id','FROM_MEMBER_ACCT_ID','N');</v>
      </c>
    </row>
    <row r="2169" spans="3:13" x14ac:dyDescent="0.25">
      <c r="D2169" t="str">
        <f t="shared" si="355"/>
        <v>public static final int C_SHARE_APPLICATION__COL__TO_MEMBER_ACCT_ID=    930007;</v>
      </c>
      <c r="E2169" t="str">
        <f t="shared" si="356"/>
        <v>TO_MEMBER_ACCT_ID</v>
      </c>
      <c r="F2169">
        <v>7</v>
      </c>
      <c r="G2169" t="str">
        <f t="shared" si="357"/>
        <v>930007</v>
      </c>
      <c r="H2169">
        <v>93</v>
      </c>
      <c r="I2169" t="s">
        <v>2359</v>
      </c>
      <c r="J2169" t="s">
        <v>2360</v>
      </c>
      <c r="K2169" t="s">
        <v>477</v>
      </c>
      <c r="M2169" t="str">
        <f t="shared" si="358"/>
        <v>INSERT INTO s_tab_cols_m (table_col_id,table_id,col_name,col_desc,data_type) VALUES (930007,93,'to_member_acct_id','TO_MEMBER_ACCT_ID','N');</v>
      </c>
    </row>
    <row r="2170" spans="3:13" x14ac:dyDescent="0.25">
      <c r="D2170" t="str">
        <f t="shared" si="355"/>
        <v>public static final int C_SHARE_APPLICATION__COL__SHARE_PURPOSE_TYPE_ID=    930008;</v>
      </c>
      <c r="E2170" t="str">
        <f t="shared" si="356"/>
        <v>SHARE_PURPOSE_TYPE_ID</v>
      </c>
      <c r="F2170">
        <v>8</v>
      </c>
      <c r="G2170" t="str">
        <f t="shared" si="357"/>
        <v>930008</v>
      </c>
      <c r="H2170">
        <v>93</v>
      </c>
      <c r="I2170" t="s">
        <v>2361</v>
      </c>
      <c r="J2170" t="s">
        <v>2362</v>
      </c>
      <c r="K2170" t="s">
        <v>477</v>
      </c>
      <c r="M2170" t="str">
        <f t="shared" si="358"/>
        <v>INSERT INTO s_tab_cols_m (table_col_id,table_id,col_name,col_desc,data_type) VALUES (930008,93,'share_purpose_type_id','SHARE_PURPOSE_TYPE_ID','N');</v>
      </c>
    </row>
    <row r="2171" spans="3:13" x14ac:dyDescent="0.25">
      <c r="D2171" t="str">
        <f t="shared" si="355"/>
        <v>public static final int C_SHARE_APPLICATION__COL__SHARE_TYPE_ID=    930009;</v>
      </c>
      <c r="E2171" t="str">
        <f t="shared" si="356"/>
        <v>SHARE_TYPE_ID</v>
      </c>
      <c r="F2171">
        <v>9</v>
      </c>
      <c r="G2171" t="str">
        <f t="shared" si="357"/>
        <v>930009</v>
      </c>
      <c r="H2171">
        <v>93</v>
      </c>
      <c r="I2171" t="s">
        <v>1804</v>
      </c>
      <c r="J2171" t="s">
        <v>1805</v>
      </c>
      <c r="K2171" t="s">
        <v>477</v>
      </c>
      <c r="M2171" t="str">
        <f t="shared" si="358"/>
        <v>INSERT INTO s_tab_cols_m (table_col_id,table_id,col_name,col_desc,data_type) VALUES (930009,93,'share_type_id','SHARE_TYPE_ID','N');</v>
      </c>
    </row>
    <row r="2172" spans="3:13" x14ac:dyDescent="0.25">
      <c r="D2172" t="str">
        <f t="shared" si="355"/>
        <v>public static final int C_SHARE_APPLICATION__COL__NO_OF_APPL_SHARES=    930010;</v>
      </c>
      <c r="E2172" t="str">
        <f t="shared" si="356"/>
        <v>NO_OF_APPL_SHARES</v>
      </c>
      <c r="F2172">
        <v>10</v>
      </c>
      <c r="G2172" t="str">
        <f t="shared" si="357"/>
        <v>930010</v>
      </c>
      <c r="H2172">
        <v>93</v>
      </c>
      <c r="I2172" t="s">
        <v>2363</v>
      </c>
      <c r="J2172" t="s">
        <v>2364</v>
      </c>
      <c r="K2172" t="s">
        <v>477</v>
      </c>
      <c r="M2172" t="str">
        <f t="shared" si="358"/>
        <v>INSERT INTO s_tab_cols_m (table_col_id,table_id,col_name,col_desc,data_type) VALUES (930010,93,'no_of_appl_shares','NO_OF_APPL_SHARES','N');</v>
      </c>
    </row>
    <row r="2173" spans="3:13" x14ac:dyDescent="0.25">
      <c r="D2173" t="str">
        <f t="shared" si="355"/>
        <v>public static final int C_SHARE_APPLICATION__COL__NO_OF_SANCTIONED_SHARES=    930011;</v>
      </c>
      <c r="E2173" t="str">
        <f t="shared" si="356"/>
        <v>NO_OF_SANCTIONED_SHARES</v>
      </c>
      <c r="F2173">
        <v>11</v>
      </c>
      <c r="G2173" t="str">
        <f t="shared" si="357"/>
        <v>930011</v>
      </c>
      <c r="H2173">
        <v>93</v>
      </c>
      <c r="I2173" t="s">
        <v>2365</v>
      </c>
      <c r="J2173" t="s">
        <v>2366</v>
      </c>
      <c r="K2173" t="s">
        <v>477</v>
      </c>
      <c r="M2173" t="str">
        <f t="shared" si="358"/>
        <v>INSERT INTO s_tab_cols_m (table_col_id,table_id,col_name,col_desc,data_type) VALUES (930011,93,'no_of_sanctioned_shares','NO_OF_SANCTIONED_SHARES','N');</v>
      </c>
    </row>
    <row r="2174" spans="3:13" x14ac:dyDescent="0.25">
      <c r="D2174" t="str">
        <f t="shared" si="355"/>
        <v>public static final int C_SHARE_APPLICATION__COL__SHARE_AMOUNT=    930012;</v>
      </c>
      <c r="E2174" t="str">
        <f t="shared" si="356"/>
        <v>SHARE_AMOUNT</v>
      </c>
      <c r="F2174">
        <v>12</v>
      </c>
      <c r="G2174" t="str">
        <f t="shared" si="357"/>
        <v>930012</v>
      </c>
      <c r="H2174">
        <v>93</v>
      </c>
      <c r="I2174" t="s">
        <v>2367</v>
      </c>
      <c r="J2174" t="s">
        <v>2368</v>
      </c>
      <c r="K2174" t="s">
        <v>477</v>
      </c>
      <c r="M2174" t="str">
        <f t="shared" si="358"/>
        <v>INSERT INTO s_tab_cols_m (table_col_id,table_id,col_name,col_desc,data_type) VALUES (930012,93,'share_amount','SHARE_AMOUNT','N');</v>
      </c>
    </row>
    <row r="2175" spans="3:13" x14ac:dyDescent="0.25">
      <c r="D2175" t="str">
        <f t="shared" si="355"/>
        <v>public static final int C_SHARE_APPLICATION__COL__ENTRANCE_FEE_AMOUNT=    930013;</v>
      </c>
      <c r="E2175" t="str">
        <f t="shared" si="356"/>
        <v>ENTRANCE_FEE_AMOUNT</v>
      </c>
      <c r="F2175">
        <v>13</v>
      </c>
      <c r="G2175" t="str">
        <f t="shared" si="357"/>
        <v>930013</v>
      </c>
      <c r="H2175">
        <v>93</v>
      </c>
      <c r="I2175" t="s">
        <v>2369</v>
      </c>
      <c r="J2175" t="s">
        <v>2370</v>
      </c>
      <c r="K2175" t="s">
        <v>477</v>
      </c>
      <c r="M2175" t="str">
        <f t="shared" si="358"/>
        <v>INSERT INTO s_tab_cols_m (table_col_id,table_id,col_name,col_desc,data_type) VALUES (930013,93,'entrance_fee_amount','ENTRANCE_FEE_AMOUNT','N');</v>
      </c>
    </row>
    <row r="2176" spans="3:13" x14ac:dyDescent="0.25">
      <c r="D2176" t="str">
        <f t="shared" si="355"/>
        <v>public static final int C_SHARE_APPLICATION__COL__CHEQUE_NO=    930014;</v>
      </c>
      <c r="E2176" t="str">
        <f t="shared" si="356"/>
        <v>CHEQUE_NO</v>
      </c>
      <c r="F2176">
        <v>14</v>
      </c>
      <c r="G2176" t="str">
        <f t="shared" si="357"/>
        <v>930014</v>
      </c>
      <c r="H2176">
        <v>93</v>
      </c>
      <c r="I2176" t="s">
        <v>2371</v>
      </c>
      <c r="J2176" t="s">
        <v>2372</v>
      </c>
      <c r="K2176" t="s">
        <v>478</v>
      </c>
      <c r="M2176" t="str">
        <f t="shared" si="358"/>
        <v>INSERT INTO s_tab_cols_m (table_col_id,table_id,col_name,col_desc,data_type) VALUES (930014,93,'cheque_no','CHEQUE_NO','C');</v>
      </c>
    </row>
    <row r="2177" spans="4:13" x14ac:dyDescent="0.25">
      <c r="D2177" t="str">
        <f t="shared" si="355"/>
        <v>public static final int C_SHARE_APPLICATION__COL__CHEQUE_DATE=    930015;</v>
      </c>
      <c r="E2177" t="str">
        <f t="shared" si="356"/>
        <v>CHEQUE_DATE</v>
      </c>
      <c r="F2177">
        <v>15</v>
      </c>
      <c r="G2177" t="str">
        <f t="shared" si="357"/>
        <v>930015</v>
      </c>
      <c r="H2177">
        <v>93</v>
      </c>
      <c r="I2177" t="s">
        <v>2373</v>
      </c>
      <c r="J2177" t="s">
        <v>2374</v>
      </c>
      <c r="K2177" t="s">
        <v>482</v>
      </c>
      <c r="M2177" t="str">
        <f t="shared" si="358"/>
        <v>INSERT INTO s_tab_cols_m (table_col_id,table_id,col_name,col_desc,data_type) VALUES (930015,93,'cheque_date','CHEQUE_DATE','D');</v>
      </c>
    </row>
    <row r="2178" spans="4:13" x14ac:dyDescent="0.25">
      <c r="D2178" t="str">
        <f t="shared" si="355"/>
        <v>public static final int C_SHARE_APPLICATION__COL__BOARD_MEETING_DATE=    930016;</v>
      </c>
      <c r="E2178" t="str">
        <f t="shared" si="356"/>
        <v>BOARD_MEETING_DATE</v>
      </c>
      <c r="F2178">
        <v>16</v>
      </c>
      <c r="G2178" t="str">
        <f t="shared" si="357"/>
        <v>930016</v>
      </c>
      <c r="H2178">
        <v>93</v>
      </c>
      <c r="I2178" t="s">
        <v>2375</v>
      </c>
      <c r="J2178" t="s">
        <v>2376</v>
      </c>
      <c r="K2178" t="s">
        <v>482</v>
      </c>
      <c r="M2178" t="str">
        <f t="shared" si="358"/>
        <v>INSERT INTO s_tab_cols_m (table_col_id,table_id,col_name,col_desc,data_type) VALUES (930016,93,'board_meeting_date','BOARD_MEETING_DATE','D');</v>
      </c>
    </row>
    <row r="2179" spans="4:13" x14ac:dyDescent="0.25">
      <c r="D2179" t="str">
        <f t="shared" si="355"/>
        <v>public static final int C_SHARE_APPLICATION__COL__RESOLUTION_NO=    930017;</v>
      </c>
      <c r="E2179" t="str">
        <f t="shared" si="356"/>
        <v>RESOLUTION_NO</v>
      </c>
      <c r="F2179">
        <v>17</v>
      </c>
      <c r="G2179" t="str">
        <f t="shared" si="357"/>
        <v>930017</v>
      </c>
      <c r="H2179">
        <v>93</v>
      </c>
      <c r="I2179" t="s">
        <v>2377</v>
      </c>
      <c r="J2179" t="s">
        <v>2378</v>
      </c>
      <c r="K2179" t="s">
        <v>478</v>
      </c>
      <c r="M2179" t="str">
        <f t="shared" si="358"/>
        <v>INSERT INTO s_tab_cols_m (table_col_id,table_id,col_name,col_desc,data_type) VALUES (930017,93,'resolution_no','RESOLUTION_NO','C');</v>
      </c>
    </row>
    <row r="2180" spans="4:13" x14ac:dyDescent="0.25">
      <c r="D2180" t="str">
        <f t="shared" si="355"/>
        <v>public static final int C_SHARE_APPLICATION__COL__RESOLUTION_DATE=    930018;</v>
      </c>
      <c r="E2180" t="str">
        <f t="shared" si="356"/>
        <v>RESOLUTION_DATE</v>
      </c>
      <c r="F2180">
        <v>18</v>
      </c>
      <c r="G2180" t="str">
        <f t="shared" si="357"/>
        <v>930018</v>
      </c>
      <c r="H2180">
        <v>93</v>
      </c>
      <c r="I2180" t="s">
        <v>2379</v>
      </c>
      <c r="J2180" t="s">
        <v>2380</v>
      </c>
      <c r="K2180" t="s">
        <v>482</v>
      </c>
      <c r="M2180" t="str">
        <f t="shared" si="358"/>
        <v>INSERT INTO s_tab_cols_m (table_col_id,table_id,col_name,col_desc,data_type) VALUES (930018,93,'resolution_date','RESOLUTION_DATE','D');</v>
      </c>
    </row>
    <row r="2181" spans="4:13" x14ac:dyDescent="0.25">
      <c r="D2181" t="str">
        <f t="shared" si="355"/>
        <v>public static final int C_SHARE_APPLICATION__COL__INTRODUCER_MEMBER_ACCT_ID=    930019;</v>
      </c>
      <c r="E2181" t="str">
        <f t="shared" si="356"/>
        <v>INTRODUCER_MEMBER_ACCT_ID</v>
      </c>
      <c r="F2181">
        <v>19</v>
      </c>
      <c r="G2181" t="str">
        <f t="shared" si="357"/>
        <v>930019</v>
      </c>
      <c r="H2181">
        <v>93</v>
      </c>
      <c r="I2181" t="s">
        <v>2381</v>
      </c>
      <c r="J2181" t="s">
        <v>2382</v>
      </c>
      <c r="K2181" t="s">
        <v>477</v>
      </c>
      <c r="M2181" t="str">
        <f t="shared" si="358"/>
        <v>INSERT INTO s_tab_cols_m (table_col_id,table_id,col_name,col_desc,data_type) VALUES (930019,93,'introducer_member_acct_id','INTRODUCER_MEMBER_ACCT_ID','N');</v>
      </c>
    </row>
    <row r="2182" spans="4:13" x14ac:dyDescent="0.25">
      <c r="D2182" t="str">
        <f t="shared" si="355"/>
        <v>public static final int C_SHARE_APPLICATION__COL__LOAN_ACCT_ID=    930020;</v>
      </c>
      <c r="E2182" t="str">
        <f t="shared" si="356"/>
        <v>LOAN_ACCT_ID</v>
      </c>
      <c r="F2182">
        <v>20</v>
      </c>
      <c r="G2182" t="str">
        <f t="shared" si="357"/>
        <v>930020</v>
      </c>
      <c r="H2182">
        <v>93</v>
      </c>
      <c r="I2182" t="s">
        <v>2383</v>
      </c>
      <c r="J2182" t="s">
        <v>2384</v>
      </c>
      <c r="K2182" t="s">
        <v>477</v>
      </c>
      <c r="M2182" t="str">
        <f t="shared" si="358"/>
        <v>INSERT INTO s_tab_cols_m (table_col_id,table_id,col_name,col_desc,data_type) VALUES (930020,93,'loan_acct_id','LOAN_ACCT_ID','N');</v>
      </c>
    </row>
    <row r="2183" spans="4:13" x14ac:dyDescent="0.25">
      <c r="D2183" t="str">
        <f t="shared" si="355"/>
        <v>public static final int C_SHARE_APPLICATION__COL__PAYMENT_MODE_ID=    930021;</v>
      </c>
      <c r="E2183" t="str">
        <f t="shared" si="356"/>
        <v>PAYMENT_MODE_ID</v>
      </c>
      <c r="F2183">
        <v>21</v>
      </c>
      <c r="G2183" t="str">
        <f t="shared" si="357"/>
        <v>930021</v>
      </c>
      <c r="H2183">
        <v>93</v>
      </c>
      <c r="I2183" t="s">
        <v>1778</v>
      </c>
      <c r="J2183" t="s">
        <v>1779</v>
      </c>
      <c r="K2183" t="s">
        <v>477</v>
      </c>
      <c r="M2183" t="str">
        <f t="shared" si="358"/>
        <v>INSERT INTO s_tab_cols_m (table_col_id,table_id,col_name,col_desc,data_type) VALUES (930021,93,'payment_mode_id','PAYMENT_MODE_ID','N');</v>
      </c>
    </row>
    <row r="2184" spans="4:13" x14ac:dyDescent="0.25">
      <c r="D2184" t="str">
        <f t="shared" si="355"/>
        <v>public static final int C_SHARE_APPLICATION__COL__PAYMENT_REF_ID=    930022;</v>
      </c>
      <c r="E2184" t="str">
        <f t="shared" si="356"/>
        <v>PAYMENT_REF_ID</v>
      </c>
      <c r="F2184">
        <v>22</v>
      </c>
      <c r="G2184" t="str">
        <f t="shared" si="357"/>
        <v>930022</v>
      </c>
      <c r="H2184">
        <v>93</v>
      </c>
      <c r="I2184" t="s">
        <v>1724</v>
      </c>
      <c r="J2184" t="s">
        <v>1725</v>
      </c>
      <c r="K2184" t="s">
        <v>477</v>
      </c>
      <c r="M2184" t="str">
        <f t="shared" si="358"/>
        <v>INSERT INTO s_tab_cols_m (table_col_id,table_id,col_name,col_desc,data_type) VALUES (930022,93,'payment_ref_id','PAYMENT_REF_ID','N');</v>
      </c>
    </row>
    <row r="2185" spans="4:13" x14ac:dyDescent="0.25">
      <c r="D2185" t="str">
        <f t="shared" si="355"/>
        <v>public static final int C_SHARE_APPLICATION__COL__BENEFICARY_BRANCH_ID=    930023;</v>
      </c>
      <c r="E2185" t="str">
        <f t="shared" si="356"/>
        <v>BENEFICARY_BRANCH_ID</v>
      </c>
      <c r="F2185">
        <v>23</v>
      </c>
      <c r="G2185" t="str">
        <f t="shared" si="357"/>
        <v>930023</v>
      </c>
      <c r="H2185">
        <v>93</v>
      </c>
      <c r="I2185" t="s">
        <v>1780</v>
      </c>
      <c r="J2185" t="s">
        <v>1781</v>
      </c>
      <c r="K2185" t="s">
        <v>477</v>
      </c>
      <c r="M2185" t="str">
        <f t="shared" si="358"/>
        <v>INSERT INTO s_tab_cols_m (table_col_id,table_id,col_name,col_desc,data_type) VALUES (930023,93,'beneficary_branch_id','BENEFICARY_BRANCH_ID','N');</v>
      </c>
    </row>
    <row r="2186" spans="4:13" x14ac:dyDescent="0.25">
      <c r="D2186" t="str">
        <f t="shared" si="355"/>
        <v>public static final int C_SHARE_APPLICATION__COL__BENEFICARY_ACCT_NUMBER=    930024;</v>
      </c>
      <c r="E2186" t="str">
        <f t="shared" si="356"/>
        <v>BENEFICARY_ACCT_NUMBER</v>
      </c>
      <c r="F2186">
        <v>24</v>
      </c>
      <c r="G2186" t="str">
        <f t="shared" si="357"/>
        <v>930024</v>
      </c>
      <c r="H2186">
        <v>93</v>
      </c>
      <c r="I2186" t="s">
        <v>1782</v>
      </c>
      <c r="J2186" t="s">
        <v>1783</v>
      </c>
      <c r="K2186" t="s">
        <v>477</v>
      </c>
      <c r="M2186" t="str">
        <f t="shared" si="358"/>
        <v>INSERT INTO s_tab_cols_m (table_col_id,table_id,col_name,col_desc,data_type) VALUES (930024,93,'beneficary_acct_number','BENEFICARY_ACCT_NUMBER','N');</v>
      </c>
    </row>
    <row r="2187" spans="4:13" x14ac:dyDescent="0.25">
      <c r="D2187" t="str">
        <f t="shared" si="355"/>
        <v>public static final int C_SHARE_APPLICATION__COL__BENEFICARY_ACCT_NAME=    930025;</v>
      </c>
      <c r="E2187" t="str">
        <f t="shared" si="356"/>
        <v>BENEFICARY_ACCT_NAME</v>
      </c>
      <c r="F2187">
        <v>25</v>
      </c>
      <c r="G2187" t="str">
        <f t="shared" si="357"/>
        <v>930025</v>
      </c>
      <c r="H2187">
        <v>93</v>
      </c>
      <c r="I2187" t="s">
        <v>1784</v>
      </c>
      <c r="J2187" t="s">
        <v>1785</v>
      </c>
      <c r="K2187" t="s">
        <v>478</v>
      </c>
      <c r="M2187" t="str">
        <f t="shared" si="358"/>
        <v>INSERT INTO s_tab_cols_m (table_col_id,table_id,col_name,col_desc,data_type) VALUES (930025,93,'beneficary_acct_name','BENEFICARY_ACCT_NAME','C');</v>
      </c>
    </row>
    <row r="2188" spans="4:13" x14ac:dyDescent="0.25">
      <c r="D2188" t="str">
        <f t="shared" si="355"/>
        <v>public static final int C_SHARE_APPLICATION__COL__REMARK=    930026;</v>
      </c>
      <c r="E2188" t="str">
        <f t="shared" si="356"/>
        <v>REMARK</v>
      </c>
      <c r="F2188">
        <v>26</v>
      </c>
      <c r="G2188" t="str">
        <f t="shared" si="357"/>
        <v>930026</v>
      </c>
      <c r="H2188">
        <v>93</v>
      </c>
      <c r="I2188" t="s">
        <v>677</v>
      </c>
      <c r="J2188" t="s">
        <v>678</v>
      </c>
      <c r="K2188" t="s">
        <v>478</v>
      </c>
      <c r="M2188" t="str">
        <f t="shared" si="358"/>
        <v>INSERT INTO s_tab_cols_m (table_col_id,table_id,col_name,col_desc,data_type) VALUES (930026,93,'remark','REMARK','C');</v>
      </c>
    </row>
    <row r="2189" spans="4:13" x14ac:dyDescent="0.25">
      <c r="D2189" t="str">
        <f t="shared" si="355"/>
        <v>public static final int C_SHARE_APPLICATION__COL__APPL_STATUS=    930027;</v>
      </c>
      <c r="E2189" t="str">
        <f t="shared" si="356"/>
        <v>APPL_STATUS</v>
      </c>
      <c r="F2189">
        <v>27</v>
      </c>
      <c r="G2189" t="str">
        <f t="shared" si="357"/>
        <v>930027</v>
      </c>
      <c r="H2189">
        <v>93</v>
      </c>
      <c r="I2189" t="s">
        <v>2385</v>
      </c>
      <c r="J2189" t="s">
        <v>2386</v>
      </c>
      <c r="K2189" t="s">
        <v>478</v>
      </c>
      <c r="M2189" t="str">
        <f t="shared" si="358"/>
        <v>INSERT INTO s_tab_cols_m (table_col_id,table_id,col_name,col_desc,data_type) VALUES (930027,93,'appl_status','APPL_STATUS','C');</v>
      </c>
    </row>
    <row r="2190" spans="4:13" x14ac:dyDescent="0.25">
      <c r="D2190" t="str">
        <f t="shared" si="355"/>
        <v>public static final int C_SHARE_APPLICATION__COL__CR_BY=    930028;</v>
      </c>
      <c r="E2190" t="str">
        <f t="shared" si="356"/>
        <v>CR_BY</v>
      </c>
      <c r="F2190">
        <v>28</v>
      </c>
      <c r="G2190" t="str">
        <f t="shared" si="357"/>
        <v>930028</v>
      </c>
      <c r="H2190">
        <v>93</v>
      </c>
      <c r="I2190" t="s">
        <v>547</v>
      </c>
      <c r="J2190" t="s">
        <v>548</v>
      </c>
      <c r="K2190" t="s">
        <v>477</v>
      </c>
      <c r="M2190" t="str">
        <f t="shared" si="358"/>
        <v>INSERT INTO s_tab_cols_m (table_col_id,table_id,col_name,col_desc,data_type) VALUES (930028,93,'cr_by','CR_BY','N');</v>
      </c>
    </row>
    <row r="2191" spans="4:13" x14ac:dyDescent="0.25">
      <c r="D2191" t="str">
        <f t="shared" si="355"/>
        <v>public static final int C_SHARE_APPLICATION__COL__CR_DT=    930029;</v>
      </c>
      <c r="E2191" t="str">
        <f t="shared" si="356"/>
        <v>CR_DT</v>
      </c>
      <c r="F2191">
        <v>29</v>
      </c>
      <c r="G2191" t="str">
        <f t="shared" si="357"/>
        <v>930029</v>
      </c>
      <c r="H2191">
        <v>93</v>
      </c>
      <c r="I2191" t="s">
        <v>549</v>
      </c>
      <c r="J2191" t="s">
        <v>550</v>
      </c>
      <c r="K2191" t="s">
        <v>489</v>
      </c>
      <c r="M2191" t="str">
        <f t="shared" si="358"/>
        <v>INSERT INTO s_tab_cols_m (table_col_id,table_id,col_name,col_desc,data_type) VALUES (930029,93,'cr_dt','CR_DT','T');</v>
      </c>
    </row>
    <row r="2192" spans="4:13" x14ac:dyDescent="0.25">
      <c r="D2192" t="str">
        <f t="shared" si="355"/>
        <v>public static final int C_SHARE_APPLICATION__COL__UPD_BY=    930030;</v>
      </c>
      <c r="E2192" t="str">
        <f t="shared" si="356"/>
        <v>UPD_BY</v>
      </c>
      <c r="F2192">
        <v>30</v>
      </c>
      <c r="G2192" t="str">
        <f t="shared" si="357"/>
        <v>930030</v>
      </c>
      <c r="H2192">
        <v>93</v>
      </c>
      <c r="I2192" t="s">
        <v>551</v>
      </c>
      <c r="J2192" t="s">
        <v>552</v>
      </c>
      <c r="K2192" t="s">
        <v>477</v>
      </c>
      <c r="M2192" t="str">
        <f t="shared" si="358"/>
        <v>INSERT INTO s_tab_cols_m (table_col_id,table_id,col_name,col_desc,data_type) VALUES (930030,93,'upd_by','UPD_BY','N');</v>
      </c>
    </row>
    <row r="2193" spans="3:13" x14ac:dyDescent="0.25">
      <c r="D2193" t="str">
        <f t="shared" si="355"/>
        <v>public static final int C_SHARE_APPLICATION__COL__UPD_DT=    930031;</v>
      </c>
      <c r="E2193" t="str">
        <f t="shared" si="356"/>
        <v>UPD_DT</v>
      </c>
      <c r="F2193">
        <v>31</v>
      </c>
      <c r="G2193" t="str">
        <f t="shared" si="357"/>
        <v>930031</v>
      </c>
      <c r="H2193">
        <v>93</v>
      </c>
      <c r="I2193" t="s">
        <v>553</v>
      </c>
      <c r="J2193" t="s">
        <v>554</v>
      </c>
      <c r="K2193" t="s">
        <v>489</v>
      </c>
      <c r="M2193" t="str">
        <f t="shared" si="358"/>
        <v>INSERT INTO s_tab_cols_m (table_col_id,table_id,col_name,col_desc,data_type) VALUES (930031,93,'upd_dt','UPD_DT','T');</v>
      </c>
    </row>
    <row r="2194" spans="3:13" x14ac:dyDescent="0.25">
      <c r="D2194" t="str">
        <f t="shared" si="355"/>
        <v>public static final int C_SHARE_APPLICATION__COL__AUTH_BY=    930032;</v>
      </c>
      <c r="E2194" t="str">
        <f t="shared" si="356"/>
        <v>AUTH_BY</v>
      </c>
      <c r="F2194">
        <v>32</v>
      </c>
      <c r="G2194" t="str">
        <f t="shared" si="357"/>
        <v>930032</v>
      </c>
      <c r="H2194">
        <v>93</v>
      </c>
      <c r="I2194" t="s">
        <v>555</v>
      </c>
      <c r="J2194" t="s">
        <v>556</v>
      </c>
      <c r="K2194" t="s">
        <v>477</v>
      </c>
      <c r="M2194" t="str">
        <f t="shared" si="358"/>
        <v>INSERT INTO s_tab_cols_m (table_col_id,table_id,col_name,col_desc,data_type) VALUES (930032,93,'auth_by','AUTH_BY','N');</v>
      </c>
    </row>
    <row r="2195" spans="3:13" x14ac:dyDescent="0.25">
      <c r="D2195" t="str">
        <f t="shared" si="355"/>
        <v>public static final int C_SHARE_APPLICATION__COL__AUTH_DT=    930033;</v>
      </c>
      <c r="E2195" t="str">
        <f t="shared" si="356"/>
        <v>AUTH_DT</v>
      </c>
      <c r="F2195">
        <v>33</v>
      </c>
      <c r="G2195" t="str">
        <f t="shared" si="357"/>
        <v>930033</v>
      </c>
      <c r="H2195">
        <v>93</v>
      </c>
      <c r="I2195" t="s">
        <v>557</v>
      </c>
      <c r="J2195" t="s">
        <v>558</v>
      </c>
      <c r="K2195" t="s">
        <v>489</v>
      </c>
      <c r="M2195" t="str">
        <f t="shared" si="358"/>
        <v>INSERT INTO s_tab_cols_m (table_col_id,table_id,col_name,col_desc,data_type) VALUES (930033,93,'auth_dt','AUTH_DT','T');</v>
      </c>
    </row>
    <row r="2196" spans="3:13" x14ac:dyDescent="0.25">
      <c r="D2196" t="str">
        <f t="shared" si="355"/>
        <v>public static final int C_SHARE_APPLICATION__COL__CN_ID=    930034;</v>
      </c>
      <c r="E2196" t="str">
        <f t="shared" si="356"/>
        <v>CN_ID</v>
      </c>
      <c r="F2196">
        <v>34</v>
      </c>
      <c r="G2196" t="str">
        <f t="shared" si="357"/>
        <v>930034</v>
      </c>
      <c r="H2196">
        <v>93</v>
      </c>
      <c r="I2196" t="s">
        <v>559</v>
      </c>
      <c r="J2196" t="s">
        <v>560</v>
      </c>
      <c r="K2196" t="s">
        <v>477</v>
      </c>
      <c r="M2196" t="str">
        <f t="shared" si="358"/>
        <v>INSERT INTO s_tab_cols_m (table_col_id,table_id,col_name,col_desc,data_type) VALUES (930034,93,'cn_id','CN_ID','N');</v>
      </c>
    </row>
    <row r="2197" spans="3:13" x14ac:dyDescent="0.25">
      <c r="D2197" t="str">
        <f t="shared" si="355"/>
        <v>public static final int C_SHARE_APPLICATION__COL__FROM_CUST_ID=    930035;</v>
      </c>
      <c r="E2197" t="str">
        <f t="shared" si="356"/>
        <v>FROM_CUST_ID</v>
      </c>
      <c r="F2197">
        <v>35</v>
      </c>
      <c r="G2197" t="str">
        <f t="shared" si="357"/>
        <v>930035</v>
      </c>
      <c r="H2197">
        <v>93</v>
      </c>
      <c r="I2197" t="s">
        <v>2387</v>
      </c>
      <c r="J2197" t="s">
        <v>2388</v>
      </c>
      <c r="K2197" t="s">
        <v>477</v>
      </c>
      <c r="M2197" t="str">
        <f t="shared" si="358"/>
        <v>INSERT INTO s_tab_cols_m (table_col_id,table_id,col_name,col_desc,data_type) VALUES (930035,93,'from_cust_id','FROM_CUST_ID','N');</v>
      </c>
    </row>
    <row r="2198" spans="3:13" x14ac:dyDescent="0.25">
      <c r="D2198" t="str">
        <f t="shared" si="355"/>
        <v>public static final int C_SHARE_APPLICATION__COL__TO_CUST_ID=    930036;</v>
      </c>
      <c r="E2198" t="str">
        <f t="shared" si="356"/>
        <v>TO_CUST_ID</v>
      </c>
      <c r="F2198">
        <v>36</v>
      </c>
      <c r="G2198" t="str">
        <f t="shared" si="357"/>
        <v>930036</v>
      </c>
      <c r="H2198">
        <v>93</v>
      </c>
      <c r="I2198" t="s">
        <v>2389</v>
      </c>
      <c r="J2198" t="s">
        <v>2390</v>
      </c>
      <c r="K2198" t="s">
        <v>477</v>
      </c>
      <c r="M2198" t="str">
        <f t="shared" si="358"/>
        <v>INSERT INTO s_tab_cols_m (table_col_id,table_id,col_name,col_desc,data_type) VALUES (930036,93,'to_cust_id','TO_CUST_ID','N');</v>
      </c>
    </row>
    <row r="2199" spans="3:13" x14ac:dyDescent="0.25">
      <c r="D2199" t="str">
        <f t="shared" si="355"/>
        <v>public static final int C_SHARE_APPLICATION__COL__APPL_NO=    930037;</v>
      </c>
      <c r="E2199" t="str">
        <f t="shared" si="356"/>
        <v>APPL_NO</v>
      </c>
      <c r="F2199">
        <v>37</v>
      </c>
      <c r="G2199" t="str">
        <f t="shared" si="357"/>
        <v>930037</v>
      </c>
      <c r="H2199">
        <v>93</v>
      </c>
      <c r="I2199" t="s">
        <v>2391</v>
      </c>
      <c r="J2199" t="s">
        <v>2392</v>
      </c>
      <c r="K2199" t="s">
        <v>477</v>
      </c>
      <c r="M2199" t="str">
        <f t="shared" si="358"/>
        <v>INSERT INTO s_tab_cols_m (table_col_id,table_id,col_name,col_desc,data_type) VALUES (930037,93,'appl_no','APPL_NO','N');</v>
      </c>
    </row>
    <row r="2204" spans="3:13" x14ac:dyDescent="0.25">
      <c r="C2204" s="18" t="s">
        <v>398</v>
      </c>
      <c r="D2204" t="str">
        <f t="shared" ref="D2204:D2250" si="359">CONCATENATE("public static final int C_SHARE_APPLICATION_NOMINEE__COL__",E2204,"=    ",G2204,";")</f>
        <v>public static final int C_SHARE_APPLICATION_NOMINEE__COL__SHARE_APPL_NOMINEE_ID=    940001;</v>
      </c>
      <c r="E2204" t="str">
        <f t="shared" ref="E2204:E2250" si="360">UPPER(I2204)</f>
        <v>SHARE_APPL_NOMINEE_ID</v>
      </c>
      <c r="F2204">
        <v>1</v>
      </c>
      <c r="G2204" t="str">
        <f t="shared" ref="G2204:G2250" si="361">CONCATENATE(H2204,REPT("0",4-LEN(F2204)),F2204)</f>
        <v>940001</v>
      </c>
      <c r="H2204">
        <v>94</v>
      </c>
      <c r="I2204" t="s">
        <v>2393</v>
      </c>
      <c r="J2204" t="s">
        <v>2394</v>
      </c>
      <c r="K2204" t="s">
        <v>477</v>
      </c>
      <c r="M2204" t="str">
        <f t="shared" ref="M2204:M2250" si="362">CONCATENATE("INSERT INTO s_tab_cols_m (table_col_id,table_id,col_name,col_desc,data_type) VALUES (",G2204&amp;","&amp;H2204&amp;",'"&amp;I2204&amp;"','"&amp;J2204&amp;"','"&amp;K2204&amp;"');")</f>
        <v>INSERT INTO s_tab_cols_m (table_col_id,table_id,col_name,col_desc,data_type) VALUES (940001,94,'share_appl_nominee_id','SHARE_APPL_NOMINEE_ID','N');</v>
      </c>
    </row>
    <row r="2205" spans="3:13" x14ac:dyDescent="0.25">
      <c r="D2205" t="str">
        <f t="shared" si="359"/>
        <v>public static final int C_SHARE_APPLICATION_NOMINEE__COL__SHARE_APPL_ID=    940002;</v>
      </c>
      <c r="E2205" t="str">
        <f t="shared" si="360"/>
        <v>SHARE_APPL_ID</v>
      </c>
      <c r="F2205">
        <v>2</v>
      </c>
      <c r="G2205" t="str">
        <f t="shared" si="361"/>
        <v>940002</v>
      </c>
      <c r="H2205">
        <v>94</v>
      </c>
      <c r="I2205" t="s">
        <v>2349</v>
      </c>
      <c r="J2205" t="s">
        <v>2350</v>
      </c>
      <c r="K2205" t="s">
        <v>477</v>
      </c>
      <c r="M2205" t="str">
        <f t="shared" si="362"/>
        <v>INSERT INTO s_tab_cols_m (table_col_id,table_id,col_name,col_desc,data_type) VALUES (940002,94,'share_appl_id','SHARE_APPL_ID','N');</v>
      </c>
    </row>
    <row r="2206" spans="3:13" x14ac:dyDescent="0.25">
      <c r="D2206" t="str">
        <f t="shared" si="359"/>
        <v>public static final int C_SHARE_APPLICATION_NOMINEE__COL__NOMINEE_CUST_ID=    940003;</v>
      </c>
      <c r="E2206" t="str">
        <f t="shared" si="360"/>
        <v>NOMINEE_CUST_ID</v>
      </c>
      <c r="F2206">
        <v>3</v>
      </c>
      <c r="G2206" t="str">
        <f t="shared" si="361"/>
        <v>940003</v>
      </c>
      <c r="H2206">
        <v>94</v>
      </c>
      <c r="I2206" t="s">
        <v>1079</v>
      </c>
      <c r="J2206" t="s">
        <v>1080</v>
      </c>
      <c r="K2206" t="s">
        <v>477</v>
      </c>
      <c r="M2206" t="str">
        <f t="shared" si="362"/>
        <v>INSERT INTO s_tab_cols_m (table_col_id,table_id,col_name,col_desc,data_type) VALUES (940003,94,'nominee_cust_id','NOMINEE_CUST_ID','N');</v>
      </c>
    </row>
    <row r="2207" spans="3:13" x14ac:dyDescent="0.25">
      <c r="D2207" t="str">
        <f t="shared" si="359"/>
        <v>public static final int C_SHARE_APPLICATION_NOMINEE__COL__NOMINEE_TITLE=    940004;</v>
      </c>
      <c r="E2207" t="str">
        <f t="shared" si="360"/>
        <v>NOMINEE_TITLE</v>
      </c>
      <c r="F2207">
        <v>4</v>
      </c>
      <c r="G2207" t="str">
        <f t="shared" si="361"/>
        <v>940004</v>
      </c>
      <c r="H2207">
        <v>94</v>
      </c>
      <c r="I2207" t="s">
        <v>1081</v>
      </c>
      <c r="J2207" t="s">
        <v>1082</v>
      </c>
      <c r="K2207" t="s">
        <v>478</v>
      </c>
      <c r="M2207" t="str">
        <f t="shared" si="362"/>
        <v>INSERT INTO s_tab_cols_m (table_col_id,table_id,col_name,col_desc,data_type) VALUES (940004,94,'nominee_title','NOMINEE_TITLE','C');</v>
      </c>
    </row>
    <row r="2208" spans="3:13" x14ac:dyDescent="0.25">
      <c r="D2208" t="str">
        <f t="shared" si="359"/>
        <v>public static final int C_SHARE_APPLICATION_NOMINEE__COL__NOMINEE_FNAME=    940005;</v>
      </c>
      <c r="E2208" t="str">
        <f t="shared" si="360"/>
        <v>NOMINEE_FNAME</v>
      </c>
      <c r="F2208">
        <v>5</v>
      </c>
      <c r="G2208" t="str">
        <f t="shared" si="361"/>
        <v>940005</v>
      </c>
      <c r="H2208">
        <v>94</v>
      </c>
      <c r="I2208" t="s">
        <v>1083</v>
      </c>
      <c r="J2208" t="s">
        <v>1084</v>
      </c>
      <c r="K2208" t="s">
        <v>478</v>
      </c>
      <c r="M2208" t="str">
        <f t="shared" si="362"/>
        <v>INSERT INTO s_tab_cols_m (table_col_id,table_id,col_name,col_desc,data_type) VALUES (940005,94,'nominee_fname','NOMINEE_FNAME','C');</v>
      </c>
    </row>
    <row r="2209" spans="4:13" x14ac:dyDescent="0.25">
      <c r="D2209" t="str">
        <f t="shared" si="359"/>
        <v>public static final int C_SHARE_APPLICATION_NOMINEE__COL__NOMINEE_MNAME=    940006;</v>
      </c>
      <c r="E2209" t="str">
        <f t="shared" si="360"/>
        <v>NOMINEE_MNAME</v>
      </c>
      <c r="F2209">
        <v>6</v>
      </c>
      <c r="G2209" t="str">
        <f t="shared" si="361"/>
        <v>940006</v>
      </c>
      <c r="H2209">
        <v>94</v>
      </c>
      <c r="I2209" t="s">
        <v>1085</v>
      </c>
      <c r="J2209" t="s">
        <v>1086</v>
      </c>
      <c r="K2209" t="s">
        <v>478</v>
      </c>
      <c r="M2209" t="str">
        <f t="shared" si="362"/>
        <v>INSERT INTO s_tab_cols_m (table_col_id,table_id,col_name,col_desc,data_type) VALUES (940006,94,'nominee_mname','NOMINEE_MNAME','C');</v>
      </c>
    </row>
    <row r="2210" spans="4:13" x14ac:dyDescent="0.25">
      <c r="D2210" t="str">
        <f t="shared" si="359"/>
        <v>public static final int C_SHARE_APPLICATION_NOMINEE__COL__NOMINEE_LNAME=    940007;</v>
      </c>
      <c r="E2210" t="str">
        <f t="shared" si="360"/>
        <v>NOMINEE_LNAME</v>
      </c>
      <c r="F2210">
        <v>7</v>
      </c>
      <c r="G2210" t="str">
        <f t="shared" si="361"/>
        <v>940007</v>
      </c>
      <c r="H2210">
        <v>94</v>
      </c>
      <c r="I2210" t="s">
        <v>1087</v>
      </c>
      <c r="J2210" t="s">
        <v>1088</v>
      </c>
      <c r="K2210" t="s">
        <v>478</v>
      </c>
      <c r="M2210" t="str">
        <f t="shared" si="362"/>
        <v>INSERT INTO s_tab_cols_m (table_col_id,table_id,col_name,col_desc,data_type) VALUES (940007,94,'nominee_lname','NOMINEE_LNAME','C');</v>
      </c>
    </row>
    <row r="2211" spans="4:13" x14ac:dyDescent="0.25">
      <c r="D2211" t="str">
        <f t="shared" si="359"/>
        <v>public static final int C_SHARE_APPLICATION_NOMINEE__COL__NOMINEE_DOB=    940008;</v>
      </c>
      <c r="E2211" t="str">
        <f t="shared" si="360"/>
        <v>NOMINEE_DOB</v>
      </c>
      <c r="F2211">
        <v>8</v>
      </c>
      <c r="G2211" t="str">
        <f t="shared" si="361"/>
        <v>940008</v>
      </c>
      <c r="H2211">
        <v>94</v>
      </c>
      <c r="I2211" t="s">
        <v>1089</v>
      </c>
      <c r="J2211" t="s">
        <v>1090</v>
      </c>
      <c r="K2211" t="s">
        <v>482</v>
      </c>
      <c r="M2211" t="str">
        <f t="shared" si="362"/>
        <v>INSERT INTO s_tab_cols_m (table_col_id,table_id,col_name,col_desc,data_type) VALUES (940008,94,'nominee_dob','NOMINEE_DOB','D');</v>
      </c>
    </row>
    <row r="2212" spans="4:13" x14ac:dyDescent="0.25">
      <c r="D2212" t="str">
        <f t="shared" si="359"/>
        <v>public static final int C_SHARE_APPLICATION_NOMINEE__COL__IS_NOMINEE_MINOR=    940009;</v>
      </c>
      <c r="E2212" t="str">
        <f t="shared" si="360"/>
        <v>IS_NOMINEE_MINOR</v>
      </c>
      <c r="F2212">
        <v>9</v>
      </c>
      <c r="G2212" t="str">
        <f t="shared" si="361"/>
        <v>940009</v>
      </c>
      <c r="H2212">
        <v>94</v>
      </c>
      <c r="I2212" t="s">
        <v>1091</v>
      </c>
      <c r="J2212" t="s">
        <v>1092</v>
      </c>
      <c r="K2212" t="s">
        <v>477</v>
      </c>
      <c r="M2212" t="str">
        <f t="shared" si="362"/>
        <v>INSERT INTO s_tab_cols_m (table_col_id,table_id,col_name,col_desc,data_type) VALUES (940009,94,'is_nominee_minor','IS_NOMINEE_MINOR','N');</v>
      </c>
    </row>
    <row r="2213" spans="4:13" x14ac:dyDescent="0.25">
      <c r="D2213" t="str">
        <f t="shared" si="359"/>
        <v>public static final int C_SHARE_APPLICATION_NOMINEE__COL__RELATION_ID=    940010;</v>
      </c>
      <c r="E2213" t="str">
        <f t="shared" si="360"/>
        <v>RELATION_ID</v>
      </c>
      <c r="F2213">
        <v>10</v>
      </c>
      <c r="G2213" t="str">
        <f t="shared" si="361"/>
        <v>940010</v>
      </c>
      <c r="H2213">
        <v>94</v>
      </c>
      <c r="I2213" t="s">
        <v>1093</v>
      </c>
      <c r="J2213" t="s">
        <v>1094</v>
      </c>
      <c r="K2213" t="s">
        <v>477</v>
      </c>
      <c r="M2213" t="str">
        <f t="shared" si="362"/>
        <v>INSERT INTO s_tab_cols_m (table_col_id,table_id,col_name,col_desc,data_type) VALUES (940010,94,'relation_id','RELATION_ID','N');</v>
      </c>
    </row>
    <row r="2214" spans="4:13" x14ac:dyDescent="0.25">
      <c r="D2214" t="str">
        <f t="shared" si="359"/>
        <v>public static final int C_SHARE_APPLICATION_NOMINEE__COL__SHARE_PERCENT=    940011;</v>
      </c>
      <c r="E2214" t="str">
        <f t="shared" si="360"/>
        <v>SHARE_PERCENT</v>
      </c>
      <c r="F2214">
        <v>11</v>
      </c>
      <c r="G2214" t="str">
        <f t="shared" si="361"/>
        <v>940011</v>
      </c>
      <c r="H2214">
        <v>94</v>
      </c>
      <c r="I2214" t="s">
        <v>1095</v>
      </c>
      <c r="J2214" t="s">
        <v>1096</v>
      </c>
      <c r="K2214" t="s">
        <v>477</v>
      </c>
      <c r="M2214" t="str">
        <f t="shared" si="362"/>
        <v>INSERT INTO s_tab_cols_m (table_col_id,table_id,col_name,col_desc,data_type) VALUES (940011,94,'share_percent','SHARE_PERCENT','N');</v>
      </c>
    </row>
    <row r="2215" spans="4:13" x14ac:dyDescent="0.25">
      <c r="D2215" t="str">
        <f t="shared" si="359"/>
        <v>public static final int C_SHARE_APPLICATION_NOMINEE__COL__NOMINATION_DATE=    940012;</v>
      </c>
      <c r="E2215" t="str">
        <f t="shared" si="360"/>
        <v>NOMINATION_DATE</v>
      </c>
      <c r="F2215">
        <v>12</v>
      </c>
      <c r="G2215" t="str">
        <f t="shared" si="361"/>
        <v>940012</v>
      </c>
      <c r="H2215">
        <v>94</v>
      </c>
      <c r="I2215" t="s">
        <v>1097</v>
      </c>
      <c r="J2215" t="s">
        <v>1098</v>
      </c>
      <c r="K2215" t="s">
        <v>482</v>
      </c>
      <c r="M2215" t="str">
        <f t="shared" si="362"/>
        <v>INSERT INTO s_tab_cols_m (table_col_id,table_id,col_name,col_desc,data_type) VALUES (940012,94,'nomination_date','NOMINATION_DATE','D');</v>
      </c>
    </row>
    <row r="2216" spans="4:13" x14ac:dyDescent="0.25">
      <c r="D2216" t="str">
        <f t="shared" si="359"/>
        <v>public static final int C_SHARE_APPLICATION_NOMINEE__COL__NOMINATION_CANCEL_DATE=    940013;</v>
      </c>
      <c r="E2216" t="str">
        <f t="shared" si="360"/>
        <v>NOMINATION_CANCEL_DATE</v>
      </c>
      <c r="F2216">
        <v>13</v>
      </c>
      <c r="G2216" t="str">
        <f t="shared" si="361"/>
        <v>940013</v>
      </c>
      <c r="H2216">
        <v>94</v>
      </c>
      <c r="I2216" t="s">
        <v>1099</v>
      </c>
      <c r="J2216" t="s">
        <v>1100</v>
      </c>
      <c r="K2216" t="s">
        <v>482</v>
      </c>
      <c r="M2216" t="str">
        <f t="shared" si="362"/>
        <v>INSERT INTO s_tab_cols_m (table_col_id,table_id,col_name,col_desc,data_type) VALUES (940013,94,'nomination_cancel_date','NOMINATION_CANCEL_DATE','D');</v>
      </c>
    </row>
    <row r="2217" spans="4:13" x14ac:dyDescent="0.25">
      <c r="D2217" t="str">
        <f t="shared" si="359"/>
        <v>public static final int C_SHARE_APPLICATION_NOMINEE__COL__NOMINEE_ADD_LINE1=    940014;</v>
      </c>
      <c r="E2217" t="str">
        <f t="shared" si="360"/>
        <v>NOMINEE_ADD_LINE1</v>
      </c>
      <c r="F2217">
        <v>14</v>
      </c>
      <c r="G2217" t="str">
        <f t="shared" si="361"/>
        <v>940014</v>
      </c>
      <c r="H2217">
        <v>94</v>
      </c>
      <c r="I2217" t="s">
        <v>1101</v>
      </c>
      <c r="J2217" t="s">
        <v>1102</v>
      </c>
      <c r="K2217" t="s">
        <v>478</v>
      </c>
      <c r="M2217" t="str">
        <f t="shared" si="362"/>
        <v>INSERT INTO s_tab_cols_m (table_col_id,table_id,col_name,col_desc,data_type) VALUES (940014,94,'nominee_add_line1','NOMINEE_ADD_LINE1','C');</v>
      </c>
    </row>
    <row r="2218" spans="4:13" x14ac:dyDescent="0.25">
      <c r="D2218" t="str">
        <f t="shared" si="359"/>
        <v>public static final int C_SHARE_APPLICATION_NOMINEE__COL__NOMINEE_ADD_LINE2=    940015;</v>
      </c>
      <c r="E2218" t="str">
        <f t="shared" si="360"/>
        <v>NOMINEE_ADD_LINE2</v>
      </c>
      <c r="F2218">
        <v>15</v>
      </c>
      <c r="G2218" t="str">
        <f t="shared" si="361"/>
        <v>940015</v>
      </c>
      <c r="H2218">
        <v>94</v>
      </c>
      <c r="I2218" t="s">
        <v>1103</v>
      </c>
      <c r="J2218" t="s">
        <v>1104</v>
      </c>
      <c r="K2218" t="s">
        <v>478</v>
      </c>
      <c r="M2218" t="str">
        <f t="shared" si="362"/>
        <v>INSERT INTO s_tab_cols_m (table_col_id,table_id,col_name,col_desc,data_type) VALUES (940015,94,'nominee_add_line2','NOMINEE_ADD_LINE2','C');</v>
      </c>
    </row>
    <row r="2219" spans="4:13" x14ac:dyDescent="0.25">
      <c r="D2219" t="str">
        <f t="shared" si="359"/>
        <v>public static final int C_SHARE_APPLICATION_NOMINEE__COL__NOMINEE_ADD_LINE3=    940016;</v>
      </c>
      <c r="E2219" t="str">
        <f t="shared" si="360"/>
        <v>NOMINEE_ADD_LINE3</v>
      </c>
      <c r="F2219">
        <v>16</v>
      </c>
      <c r="G2219" t="str">
        <f t="shared" si="361"/>
        <v>940016</v>
      </c>
      <c r="H2219">
        <v>94</v>
      </c>
      <c r="I2219" t="s">
        <v>1105</v>
      </c>
      <c r="J2219" t="s">
        <v>1106</v>
      </c>
      <c r="K2219" t="s">
        <v>478</v>
      </c>
      <c r="M2219" t="str">
        <f t="shared" si="362"/>
        <v>INSERT INTO s_tab_cols_m (table_col_id,table_id,col_name,col_desc,data_type) VALUES (940016,94,'nominee_add_line3','NOMINEE_ADD_LINE3','C');</v>
      </c>
    </row>
    <row r="2220" spans="4:13" x14ac:dyDescent="0.25">
      <c r="D2220" t="str">
        <f t="shared" si="359"/>
        <v>public static final int C_SHARE_APPLICATION_NOMINEE__COL__NOMINEE_PIN_CODE=    940017;</v>
      </c>
      <c r="E2220" t="str">
        <f t="shared" si="360"/>
        <v>NOMINEE_PIN_CODE</v>
      </c>
      <c r="F2220">
        <v>17</v>
      </c>
      <c r="G2220" t="str">
        <f t="shared" si="361"/>
        <v>940017</v>
      </c>
      <c r="H2220">
        <v>94</v>
      </c>
      <c r="I2220" t="s">
        <v>1107</v>
      </c>
      <c r="J2220" t="s">
        <v>1108</v>
      </c>
      <c r="K2220" t="s">
        <v>477</v>
      </c>
      <c r="M2220" t="str">
        <f t="shared" si="362"/>
        <v>INSERT INTO s_tab_cols_m (table_col_id,table_id,col_name,col_desc,data_type) VALUES (940017,94,'nominee_pin_code','NOMINEE_PIN_CODE','N');</v>
      </c>
    </row>
    <row r="2221" spans="4:13" x14ac:dyDescent="0.25">
      <c r="D2221" t="str">
        <f t="shared" si="359"/>
        <v>public static final int C_SHARE_APPLICATION_NOMINEE__COL__NOMINEE_STATE_ID=    940018;</v>
      </c>
      <c r="E2221" t="str">
        <f t="shared" si="360"/>
        <v>NOMINEE_STATE_ID</v>
      </c>
      <c r="F2221">
        <v>18</v>
      </c>
      <c r="G2221" t="str">
        <f t="shared" si="361"/>
        <v>940018</v>
      </c>
      <c r="H2221">
        <v>94</v>
      </c>
      <c r="I2221" t="s">
        <v>1109</v>
      </c>
      <c r="J2221" t="s">
        <v>1110</v>
      </c>
      <c r="K2221" t="s">
        <v>477</v>
      </c>
      <c r="M2221" t="str">
        <f t="shared" si="362"/>
        <v>INSERT INTO s_tab_cols_m (table_col_id,table_id,col_name,col_desc,data_type) VALUES (940018,94,'nominee_state_id','NOMINEE_STATE_ID','N');</v>
      </c>
    </row>
    <row r="2222" spans="4:13" x14ac:dyDescent="0.25">
      <c r="D2222" t="str">
        <f t="shared" si="359"/>
        <v>public static final int C_SHARE_APPLICATION_NOMINEE__COL__NOMINEE_DISTRICT_ID=    940019;</v>
      </c>
      <c r="E2222" t="str">
        <f t="shared" si="360"/>
        <v>NOMINEE_DISTRICT_ID</v>
      </c>
      <c r="F2222">
        <v>19</v>
      </c>
      <c r="G2222" t="str">
        <f t="shared" si="361"/>
        <v>940019</v>
      </c>
      <c r="H2222">
        <v>94</v>
      </c>
      <c r="I2222" t="s">
        <v>1111</v>
      </c>
      <c r="J2222" t="s">
        <v>1112</v>
      </c>
      <c r="K2222" t="s">
        <v>477</v>
      </c>
      <c r="M2222" t="str">
        <f t="shared" si="362"/>
        <v>INSERT INTO s_tab_cols_m (table_col_id,table_id,col_name,col_desc,data_type) VALUES (940019,94,'nominee_district_id','NOMINEE_DISTRICT_ID','N');</v>
      </c>
    </row>
    <row r="2223" spans="4:13" x14ac:dyDescent="0.25">
      <c r="D2223" t="str">
        <f t="shared" si="359"/>
        <v>public static final int C_SHARE_APPLICATION_NOMINEE__COL__NOMINEE_CITY_ID=    940020;</v>
      </c>
      <c r="E2223" t="str">
        <f t="shared" si="360"/>
        <v>NOMINEE_CITY_ID</v>
      </c>
      <c r="F2223">
        <v>20</v>
      </c>
      <c r="G2223" t="str">
        <f t="shared" si="361"/>
        <v>940020</v>
      </c>
      <c r="H2223">
        <v>94</v>
      </c>
      <c r="I2223" t="s">
        <v>1113</v>
      </c>
      <c r="J2223" t="s">
        <v>1114</v>
      </c>
      <c r="K2223" t="s">
        <v>477</v>
      </c>
      <c r="M2223" t="str">
        <f t="shared" si="362"/>
        <v>INSERT INTO s_tab_cols_m (table_col_id,table_id,col_name,col_desc,data_type) VALUES (940020,94,'nominee_city_id','NOMINEE_CITY_ID','N');</v>
      </c>
    </row>
    <row r="2224" spans="4:13" x14ac:dyDescent="0.25">
      <c r="D2224" t="str">
        <f t="shared" si="359"/>
        <v>public static final int C_SHARE_APPLICATION_NOMINEE__COL__NOMINEE_AREA_ID=    940021;</v>
      </c>
      <c r="E2224" t="str">
        <f t="shared" si="360"/>
        <v>NOMINEE_AREA_ID</v>
      </c>
      <c r="F2224">
        <v>21</v>
      </c>
      <c r="G2224" t="str">
        <f t="shared" si="361"/>
        <v>940021</v>
      </c>
      <c r="H2224">
        <v>94</v>
      </c>
      <c r="I2224" t="s">
        <v>1115</v>
      </c>
      <c r="J2224" t="s">
        <v>1116</v>
      </c>
      <c r="K2224" t="s">
        <v>477</v>
      </c>
      <c r="M2224" t="str">
        <f t="shared" si="362"/>
        <v>INSERT INTO s_tab_cols_m (table_col_id,table_id,col_name,col_desc,data_type) VALUES (940021,94,'nominee_area_id','NOMINEE_AREA_ID','N');</v>
      </c>
    </row>
    <row r="2225" spans="4:13" x14ac:dyDescent="0.25">
      <c r="D2225" t="str">
        <f t="shared" si="359"/>
        <v>public static final int C_SHARE_APPLICATION_NOMINEE__COL__NOMINEE_MOBILE_NO=    940022;</v>
      </c>
      <c r="E2225" t="str">
        <f t="shared" si="360"/>
        <v>NOMINEE_MOBILE_NO</v>
      </c>
      <c r="F2225">
        <v>22</v>
      </c>
      <c r="G2225" t="str">
        <f t="shared" si="361"/>
        <v>940022</v>
      </c>
      <c r="H2225">
        <v>94</v>
      </c>
      <c r="I2225" t="s">
        <v>1117</v>
      </c>
      <c r="J2225" t="s">
        <v>1118</v>
      </c>
      <c r="K2225" t="s">
        <v>477</v>
      </c>
      <c r="M2225" t="str">
        <f t="shared" si="362"/>
        <v>INSERT INTO s_tab_cols_m (table_col_id,table_id,col_name,col_desc,data_type) VALUES (940022,94,'nominee_mobile_no','NOMINEE_MOBILE_NO','N');</v>
      </c>
    </row>
    <row r="2226" spans="4:13" x14ac:dyDescent="0.25">
      <c r="D2226" t="str">
        <f t="shared" si="359"/>
        <v>public static final int C_SHARE_APPLICATION_NOMINEE__COL__GAURDIAN_CUST_ID=    940023;</v>
      </c>
      <c r="E2226" t="str">
        <f t="shared" si="360"/>
        <v>GAURDIAN_CUST_ID</v>
      </c>
      <c r="F2226">
        <v>23</v>
      </c>
      <c r="G2226" t="str">
        <f t="shared" si="361"/>
        <v>940023</v>
      </c>
      <c r="H2226">
        <v>94</v>
      </c>
      <c r="I2226" t="s">
        <v>665</v>
      </c>
      <c r="J2226" t="s">
        <v>666</v>
      </c>
      <c r="K2226" t="s">
        <v>477</v>
      </c>
      <c r="M2226" t="str">
        <f t="shared" si="362"/>
        <v>INSERT INTO s_tab_cols_m (table_col_id,table_id,col_name,col_desc,data_type) VALUES (940023,94,'gaurdian_cust_id','GAURDIAN_CUST_ID','N');</v>
      </c>
    </row>
    <row r="2227" spans="4:13" x14ac:dyDescent="0.25">
      <c r="D2227" t="str">
        <f t="shared" si="359"/>
        <v>public static final int C_SHARE_APPLICATION_NOMINEE__COL__GAURDIAN_TITLE=    940024;</v>
      </c>
      <c r="E2227" t="str">
        <f t="shared" si="360"/>
        <v>GAURDIAN_TITLE</v>
      </c>
      <c r="F2227">
        <v>24</v>
      </c>
      <c r="G2227" t="str">
        <f t="shared" si="361"/>
        <v>940024</v>
      </c>
      <c r="H2227">
        <v>94</v>
      </c>
      <c r="I2227" t="s">
        <v>1119</v>
      </c>
      <c r="J2227" t="s">
        <v>1120</v>
      </c>
      <c r="K2227" t="s">
        <v>478</v>
      </c>
      <c r="M2227" t="str">
        <f t="shared" si="362"/>
        <v>INSERT INTO s_tab_cols_m (table_col_id,table_id,col_name,col_desc,data_type) VALUES (940024,94,'gaurdian_title','GAURDIAN_TITLE','C');</v>
      </c>
    </row>
    <row r="2228" spans="4:13" x14ac:dyDescent="0.25">
      <c r="D2228" t="str">
        <f t="shared" si="359"/>
        <v>public static final int C_SHARE_APPLICATION_NOMINEE__COL__GAURDIAN_FNAME=    940025;</v>
      </c>
      <c r="E2228" t="str">
        <f t="shared" si="360"/>
        <v>GAURDIAN_FNAME</v>
      </c>
      <c r="F2228">
        <v>25</v>
      </c>
      <c r="G2228" t="str">
        <f t="shared" si="361"/>
        <v>940025</v>
      </c>
      <c r="H2228">
        <v>94</v>
      </c>
      <c r="I2228" t="s">
        <v>1121</v>
      </c>
      <c r="J2228" t="s">
        <v>1122</v>
      </c>
      <c r="K2228" t="s">
        <v>478</v>
      </c>
      <c r="M2228" t="str">
        <f t="shared" si="362"/>
        <v>INSERT INTO s_tab_cols_m (table_col_id,table_id,col_name,col_desc,data_type) VALUES (940025,94,'gaurdian_fname','GAURDIAN_FNAME','C');</v>
      </c>
    </row>
    <row r="2229" spans="4:13" x14ac:dyDescent="0.25">
      <c r="D2229" t="str">
        <f t="shared" si="359"/>
        <v>public static final int C_SHARE_APPLICATION_NOMINEE__COL__GAURDIAN_MNAME=    940026;</v>
      </c>
      <c r="E2229" t="str">
        <f t="shared" si="360"/>
        <v>GAURDIAN_MNAME</v>
      </c>
      <c r="F2229">
        <v>26</v>
      </c>
      <c r="G2229" t="str">
        <f t="shared" si="361"/>
        <v>940026</v>
      </c>
      <c r="H2229">
        <v>94</v>
      </c>
      <c r="I2229" t="s">
        <v>1123</v>
      </c>
      <c r="J2229" t="s">
        <v>1124</v>
      </c>
      <c r="K2229" t="s">
        <v>478</v>
      </c>
      <c r="M2229" t="str">
        <f t="shared" si="362"/>
        <v>INSERT INTO s_tab_cols_m (table_col_id,table_id,col_name,col_desc,data_type) VALUES (940026,94,'gaurdian_mname','GAURDIAN_MNAME','C');</v>
      </c>
    </row>
    <row r="2230" spans="4:13" x14ac:dyDescent="0.25">
      <c r="D2230" t="str">
        <f t="shared" si="359"/>
        <v>public static final int C_SHARE_APPLICATION_NOMINEE__COL__GAURDIAN_LNAME=    940027;</v>
      </c>
      <c r="E2230" t="str">
        <f t="shared" si="360"/>
        <v>GAURDIAN_LNAME</v>
      </c>
      <c r="F2230">
        <v>27</v>
      </c>
      <c r="G2230" t="str">
        <f t="shared" si="361"/>
        <v>940027</v>
      </c>
      <c r="H2230">
        <v>94</v>
      </c>
      <c r="I2230" t="s">
        <v>1125</v>
      </c>
      <c r="J2230" t="s">
        <v>1126</v>
      </c>
      <c r="K2230" t="s">
        <v>478</v>
      </c>
      <c r="M2230" t="str">
        <f t="shared" si="362"/>
        <v>INSERT INTO s_tab_cols_m (table_col_id,table_id,col_name,col_desc,data_type) VALUES (940027,94,'gaurdian_lname','GAURDIAN_LNAME','C');</v>
      </c>
    </row>
    <row r="2231" spans="4:13" x14ac:dyDescent="0.25">
      <c r="D2231" t="str">
        <f t="shared" si="359"/>
        <v>public static final int C_SHARE_APPLICATION_NOMINEE__COL__GAURDIAN_ADD_LINE1=    940028;</v>
      </c>
      <c r="E2231" t="str">
        <f t="shared" si="360"/>
        <v>GAURDIAN_ADD_LINE1</v>
      </c>
      <c r="F2231">
        <v>28</v>
      </c>
      <c r="G2231" t="str">
        <f t="shared" si="361"/>
        <v>940028</v>
      </c>
      <c r="H2231">
        <v>94</v>
      </c>
      <c r="I2231" t="s">
        <v>1127</v>
      </c>
      <c r="J2231" t="s">
        <v>1128</v>
      </c>
      <c r="K2231" t="s">
        <v>478</v>
      </c>
      <c r="M2231" t="str">
        <f t="shared" si="362"/>
        <v>INSERT INTO s_tab_cols_m (table_col_id,table_id,col_name,col_desc,data_type) VALUES (940028,94,'gaurdian_add_line1','GAURDIAN_ADD_LINE1','C');</v>
      </c>
    </row>
    <row r="2232" spans="4:13" x14ac:dyDescent="0.25">
      <c r="D2232" t="str">
        <f t="shared" si="359"/>
        <v>public static final int C_SHARE_APPLICATION_NOMINEE__COL__GAURDIAN_ADD_LINE2=    940029;</v>
      </c>
      <c r="E2232" t="str">
        <f t="shared" si="360"/>
        <v>GAURDIAN_ADD_LINE2</v>
      </c>
      <c r="F2232">
        <v>29</v>
      </c>
      <c r="G2232" t="str">
        <f t="shared" si="361"/>
        <v>940029</v>
      </c>
      <c r="H2232">
        <v>94</v>
      </c>
      <c r="I2232" t="s">
        <v>1129</v>
      </c>
      <c r="J2232" t="s">
        <v>1130</v>
      </c>
      <c r="K2232" t="s">
        <v>478</v>
      </c>
      <c r="M2232" t="str">
        <f t="shared" si="362"/>
        <v>INSERT INTO s_tab_cols_m (table_col_id,table_id,col_name,col_desc,data_type) VALUES (940029,94,'gaurdian_add_line2','GAURDIAN_ADD_LINE2','C');</v>
      </c>
    </row>
    <row r="2233" spans="4:13" x14ac:dyDescent="0.25">
      <c r="D2233" t="str">
        <f t="shared" si="359"/>
        <v>public static final int C_SHARE_APPLICATION_NOMINEE__COL__GAURDIAN_ADD_LINE3=    940030;</v>
      </c>
      <c r="E2233" t="str">
        <f t="shared" si="360"/>
        <v>GAURDIAN_ADD_LINE3</v>
      </c>
      <c r="F2233">
        <v>30</v>
      </c>
      <c r="G2233" t="str">
        <f t="shared" si="361"/>
        <v>940030</v>
      </c>
      <c r="H2233">
        <v>94</v>
      </c>
      <c r="I2233" t="s">
        <v>1131</v>
      </c>
      <c r="J2233" t="s">
        <v>1132</v>
      </c>
      <c r="K2233" t="s">
        <v>478</v>
      </c>
      <c r="M2233" t="str">
        <f t="shared" si="362"/>
        <v>INSERT INTO s_tab_cols_m (table_col_id,table_id,col_name,col_desc,data_type) VALUES (940030,94,'gaurdian_add_line3','GAURDIAN_ADD_LINE3','C');</v>
      </c>
    </row>
    <row r="2234" spans="4:13" x14ac:dyDescent="0.25">
      <c r="D2234" t="str">
        <f t="shared" si="359"/>
        <v>public static final int C_SHARE_APPLICATION_NOMINEE__COL__GAURDIAN_PIN_CODE=    940031;</v>
      </c>
      <c r="E2234" t="str">
        <f t="shared" si="360"/>
        <v>GAURDIAN_PIN_CODE</v>
      </c>
      <c r="F2234">
        <v>31</v>
      </c>
      <c r="G2234" t="str">
        <f t="shared" si="361"/>
        <v>940031</v>
      </c>
      <c r="H2234">
        <v>94</v>
      </c>
      <c r="I2234" t="s">
        <v>1133</v>
      </c>
      <c r="J2234" t="s">
        <v>1134</v>
      </c>
      <c r="K2234" t="s">
        <v>477</v>
      </c>
      <c r="M2234" t="str">
        <f t="shared" si="362"/>
        <v>INSERT INTO s_tab_cols_m (table_col_id,table_id,col_name,col_desc,data_type) VALUES (940031,94,'gaurdian_pin_code','GAURDIAN_PIN_CODE','N');</v>
      </c>
    </row>
    <row r="2235" spans="4:13" x14ac:dyDescent="0.25">
      <c r="D2235" t="str">
        <f t="shared" si="359"/>
        <v>public static final int C_SHARE_APPLICATION_NOMINEE__COL__GAURDIAN_STATE_ID=    940032;</v>
      </c>
      <c r="E2235" t="str">
        <f t="shared" si="360"/>
        <v>GAURDIAN_STATE_ID</v>
      </c>
      <c r="F2235">
        <v>32</v>
      </c>
      <c r="G2235" t="str">
        <f t="shared" si="361"/>
        <v>940032</v>
      </c>
      <c r="H2235">
        <v>94</v>
      </c>
      <c r="I2235" t="s">
        <v>1135</v>
      </c>
      <c r="J2235" t="s">
        <v>1136</v>
      </c>
      <c r="K2235" t="s">
        <v>477</v>
      </c>
      <c r="M2235" t="str">
        <f t="shared" si="362"/>
        <v>INSERT INTO s_tab_cols_m (table_col_id,table_id,col_name,col_desc,data_type) VALUES (940032,94,'gaurdian_state_id','GAURDIAN_STATE_ID','N');</v>
      </c>
    </row>
    <row r="2236" spans="4:13" x14ac:dyDescent="0.25">
      <c r="D2236" t="str">
        <f t="shared" si="359"/>
        <v>public static final int C_SHARE_APPLICATION_NOMINEE__COL__GAURDIAN_DISTRICT_ID=    940033;</v>
      </c>
      <c r="E2236" t="str">
        <f t="shared" si="360"/>
        <v>GAURDIAN_DISTRICT_ID</v>
      </c>
      <c r="F2236">
        <v>33</v>
      </c>
      <c r="G2236" t="str">
        <f t="shared" si="361"/>
        <v>940033</v>
      </c>
      <c r="H2236">
        <v>94</v>
      </c>
      <c r="I2236" t="s">
        <v>1137</v>
      </c>
      <c r="J2236" t="s">
        <v>1138</v>
      </c>
      <c r="K2236" t="s">
        <v>477</v>
      </c>
      <c r="M2236" t="str">
        <f t="shared" si="362"/>
        <v>INSERT INTO s_tab_cols_m (table_col_id,table_id,col_name,col_desc,data_type) VALUES (940033,94,'gaurdian_district_id','GAURDIAN_DISTRICT_ID','N');</v>
      </c>
    </row>
    <row r="2237" spans="4:13" x14ac:dyDescent="0.25">
      <c r="D2237" t="str">
        <f t="shared" si="359"/>
        <v>public static final int C_SHARE_APPLICATION_NOMINEE__COL__GAURDIAN_CITY_ID=    940034;</v>
      </c>
      <c r="E2237" t="str">
        <f t="shared" si="360"/>
        <v>GAURDIAN_CITY_ID</v>
      </c>
      <c r="F2237">
        <v>34</v>
      </c>
      <c r="G2237" t="str">
        <f t="shared" si="361"/>
        <v>940034</v>
      </c>
      <c r="H2237">
        <v>94</v>
      </c>
      <c r="I2237" t="s">
        <v>1139</v>
      </c>
      <c r="J2237" t="s">
        <v>1140</v>
      </c>
      <c r="K2237" t="s">
        <v>477</v>
      </c>
      <c r="M2237" t="str">
        <f t="shared" si="362"/>
        <v>INSERT INTO s_tab_cols_m (table_col_id,table_id,col_name,col_desc,data_type) VALUES (940034,94,'gaurdian_city_id','GAURDIAN_CITY_ID','N');</v>
      </c>
    </row>
    <row r="2238" spans="4:13" x14ac:dyDescent="0.25">
      <c r="D2238" t="str">
        <f t="shared" si="359"/>
        <v>public static final int C_SHARE_APPLICATION_NOMINEE__COL__GAURDIAN_AREA_ID=    940035;</v>
      </c>
      <c r="E2238" t="str">
        <f t="shared" si="360"/>
        <v>GAURDIAN_AREA_ID</v>
      </c>
      <c r="F2238">
        <v>35</v>
      </c>
      <c r="G2238" t="str">
        <f t="shared" si="361"/>
        <v>940035</v>
      </c>
      <c r="H2238">
        <v>94</v>
      </c>
      <c r="I2238" t="s">
        <v>1141</v>
      </c>
      <c r="J2238" t="s">
        <v>1142</v>
      </c>
      <c r="K2238" t="s">
        <v>477</v>
      </c>
      <c r="M2238" t="str">
        <f t="shared" si="362"/>
        <v>INSERT INTO s_tab_cols_m (table_col_id,table_id,col_name,col_desc,data_type) VALUES (940035,94,'gaurdian_area_id','GAURDIAN_AREA_ID','N');</v>
      </c>
    </row>
    <row r="2239" spans="4:13" x14ac:dyDescent="0.25">
      <c r="D2239" t="str">
        <f t="shared" si="359"/>
        <v>public static final int C_SHARE_APPLICATION_NOMINEE__COL__GAURDIAN_MOBILE_NO=    940036;</v>
      </c>
      <c r="E2239" t="str">
        <f t="shared" si="360"/>
        <v>GAURDIAN_MOBILE_NO</v>
      </c>
      <c r="F2239">
        <v>36</v>
      </c>
      <c r="G2239" t="str">
        <f t="shared" si="361"/>
        <v>940036</v>
      </c>
      <c r="H2239">
        <v>94</v>
      </c>
      <c r="I2239" t="s">
        <v>1143</v>
      </c>
      <c r="J2239" t="s">
        <v>1144</v>
      </c>
      <c r="K2239" t="s">
        <v>477</v>
      </c>
      <c r="M2239" t="str">
        <f t="shared" si="362"/>
        <v>INSERT INTO s_tab_cols_m (table_col_id,table_id,col_name,col_desc,data_type) VALUES (940036,94,'gaurdian_mobile_no','GAURDIAN_MOBILE_NO','N');</v>
      </c>
    </row>
    <row r="2240" spans="4:13" x14ac:dyDescent="0.25">
      <c r="D2240" t="str">
        <f t="shared" si="359"/>
        <v>public static final int C_SHARE_APPLICATION_NOMINEE__COL__REMARK=    940037;</v>
      </c>
      <c r="E2240" t="str">
        <f t="shared" si="360"/>
        <v>REMARK</v>
      </c>
      <c r="F2240">
        <v>37</v>
      </c>
      <c r="G2240" t="str">
        <f t="shared" si="361"/>
        <v>940037</v>
      </c>
      <c r="H2240">
        <v>94</v>
      </c>
      <c r="I2240" t="s">
        <v>677</v>
      </c>
      <c r="J2240" t="s">
        <v>678</v>
      </c>
      <c r="K2240" t="s">
        <v>478</v>
      </c>
      <c r="M2240" t="str">
        <f t="shared" si="362"/>
        <v>INSERT INTO s_tab_cols_m (table_col_id,table_id,col_name,col_desc,data_type) VALUES (940037,94,'remark','REMARK','C');</v>
      </c>
    </row>
    <row r="2241" spans="4:13" x14ac:dyDescent="0.25">
      <c r="D2241" t="str">
        <f t="shared" si="359"/>
        <v>public static final int C_SHARE_APPLICATION_NOMINEE__COL__CR_BY=    940038;</v>
      </c>
      <c r="E2241" t="str">
        <f t="shared" si="360"/>
        <v>CR_BY</v>
      </c>
      <c r="F2241">
        <v>38</v>
      </c>
      <c r="G2241" t="str">
        <f t="shared" si="361"/>
        <v>940038</v>
      </c>
      <c r="H2241">
        <v>94</v>
      </c>
      <c r="I2241" t="s">
        <v>547</v>
      </c>
      <c r="J2241" t="s">
        <v>548</v>
      </c>
      <c r="K2241" t="s">
        <v>477</v>
      </c>
      <c r="M2241" t="str">
        <f t="shared" si="362"/>
        <v>INSERT INTO s_tab_cols_m (table_col_id,table_id,col_name,col_desc,data_type) VALUES (940038,94,'cr_by','CR_BY','N');</v>
      </c>
    </row>
    <row r="2242" spans="4:13" x14ac:dyDescent="0.25">
      <c r="D2242" t="str">
        <f t="shared" si="359"/>
        <v>public static final int C_SHARE_APPLICATION_NOMINEE__COL__CR_DT=    940039;</v>
      </c>
      <c r="E2242" t="str">
        <f t="shared" si="360"/>
        <v>CR_DT</v>
      </c>
      <c r="F2242">
        <v>39</v>
      </c>
      <c r="G2242" t="str">
        <f t="shared" si="361"/>
        <v>940039</v>
      </c>
      <c r="H2242">
        <v>94</v>
      </c>
      <c r="I2242" t="s">
        <v>549</v>
      </c>
      <c r="J2242" t="s">
        <v>550</v>
      </c>
      <c r="K2242" t="s">
        <v>489</v>
      </c>
      <c r="M2242" t="str">
        <f t="shared" si="362"/>
        <v>INSERT INTO s_tab_cols_m (table_col_id,table_id,col_name,col_desc,data_type) VALUES (940039,94,'cr_dt','CR_DT','T');</v>
      </c>
    </row>
    <row r="2243" spans="4:13" x14ac:dyDescent="0.25">
      <c r="D2243" t="str">
        <f t="shared" si="359"/>
        <v>public static final int C_SHARE_APPLICATION_NOMINEE__COL__UPD_BY=    940040;</v>
      </c>
      <c r="E2243" t="str">
        <f t="shared" si="360"/>
        <v>UPD_BY</v>
      </c>
      <c r="F2243">
        <v>40</v>
      </c>
      <c r="G2243" t="str">
        <f t="shared" si="361"/>
        <v>940040</v>
      </c>
      <c r="H2243">
        <v>94</v>
      </c>
      <c r="I2243" t="s">
        <v>551</v>
      </c>
      <c r="J2243" t="s">
        <v>552</v>
      </c>
      <c r="K2243" t="s">
        <v>477</v>
      </c>
      <c r="M2243" t="str">
        <f t="shared" si="362"/>
        <v>INSERT INTO s_tab_cols_m (table_col_id,table_id,col_name,col_desc,data_type) VALUES (940040,94,'upd_by','UPD_BY','N');</v>
      </c>
    </row>
    <row r="2244" spans="4:13" x14ac:dyDescent="0.25">
      <c r="D2244" t="str">
        <f t="shared" si="359"/>
        <v>public static final int C_SHARE_APPLICATION_NOMINEE__COL__UPD_DT=    940041;</v>
      </c>
      <c r="E2244" t="str">
        <f t="shared" si="360"/>
        <v>UPD_DT</v>
      </c>
      <c r="F2244">
        <v>41</v>
      </c>
      <c r="G2244" t="str">
        <f t="shared" si="361"/>
        <v>940041</v>
      </c>
      <c r="H2244">
        <v>94</v>
      </c>
      <c r="I2244" t="s">
        <v>553</v>
      </c>
      <c r="J2244" t="s">
        <v>554</v>
      </c>
      <c r="K2244" t="s">
        <v>489</v>
      </c>
      <c r="M2244" t="str">
        <f t="shared" si="362"/>
        <v>INSERT INTO s_tab_cols_m (table_col_id,table_id,col_name,col_desc,data_type) VALUES (940041,94,'upd_dt','UPD_DT','T');</v>
      </c>
    </row>
    <row r="2245" spans="4:13" x14ac:dyDescent="0.25">
      <c r="D2245" t="str">
        <f t="shared" si="359"/>
        <v>public static final int C_SHARE_APPLICATION_NOMINEE__COL__AUTH_BY=    940042;</v>
      </c>
      <c r="E2245" t="str">
        <f t="shared" si="360"/>
        <v>AUTH_BY</v>
      </c>
      <c r="F2245">
        <v>42</v>
      </c>
      <c r="G2245" t="str">
        <f t="shared" si="361"/>
        <v>940042</v>
      </c>
      <c r="H2245">
        <v>94</v>
      </c>
      <c r="I2245" t="s">
        <v>555</v>
      </c>
      <c r="J2245" t="s">
        <v>556</v>
      </c>
      <c r="K2245" t="s">
        <v>477</v>
      </c>
      <c r="M2245" t="str">
        <f t="shared" si="362"/>
        <v>INSERT INTO s_tab_cols_m (table_col_id,table_id,col_name,col_desc,data_type) VALUES (940042,94,'auth_by','AUTH_BY','N');</v>
      </c>
    </row>
    <row r="2246" spans="4:13" x14ac:dyDescent="0.25">
      <c r="D2246" t="str">
        <f t="shared" si="359"/>
        <v>public static final int C_SHARE_APPLICATION_NOMINEE__COL__AUTH_DT=    940043;</v>
      </c>
      <c r="E2246" t="str">
        <f t="shared" si="360"/>
        <v>AUTH_DT</v>
      </c>
      <c r="F2246">
        <v>43</v>
      </c>
      <c r="G2246" t="str">
        <f t="shared" si="361"/>
        <v>940043</v>
      </c>
      <c r="H2246">
        <v>94</v>
      </c>
      <c r="I2246" t="s">
        <v>557</v>
      </c>
      <c r="J2246" t="s">
        <v>558</v>
      </c>
      <c r="K2246" t="s">
        <v>489</v>
      </c>
      <c r="M2246" t="str">
        <f t="shared" si="362"/>
        <v>INSERT INTO s_tab_cols_m (table_col_id,table_id,col_name,col_desc,data_type) VALUES (940043,94,'auth_dt','AUTH_DT','T');</v>
      </c>
    </row>
    <row r="2247" spans="4:13" x14ac:dyDescent="0.25">
      <c r="D2247" t="str">
        <f t="shared" si="359"/>
        <v>public static final int C_SHARE_APPLICATION_NOMINEE__COL__CN_ID=    940044;</v>
      </c>
      <c r="E2247" t="str">
        <f t="shared" si="360"/>
        <v>CN_ID</v>
      </c>
      <c r="F2247">
        <v>44</v>
      </c>
      <c r="G2247" t="str">
        <f t="shared" si="361"/>
        <v>940044</v>
      </c>
      <c r="H2247">
        <v>94</v>
      </c>
      <c r="I2247" t="s">
        <v>559</v>
      </c>
      <c r="J2247" t="s">
        <v>560</v>
      </c>
      <c r="K2247" t="s">
        <v>477</v>
      </c>
      <c r="M2247" t="str">
        <f t="shared" si="362"/>
        <v>INSERT INTO s_tab_cols_m (table_col_id,table_id,col_name,col_desc,data_type) VALUES (940044,94,'cn_id','CN_ID','N');</v>
      </c>
    </row>
    <row r="2248" spans="4:13" x14ac:dyDescent="0.25">
      <c r="D2248" t="str">
        <f t="shared" si="359"/>
        <v>public static final int C_SHARE_APPLICATION_NOMINEE__COL__IS_DELETE=    940045;</v>
      </c>
      <c r="E2248" t="str">
        <f t="shared" si="360"/>
        <v>IS_DELETE</v>
      </c>
      <c r="F2248">
        <v>45</v>
      </c>
      <c r="G2248" t="str">
        <f t="shared" si="361"/>
        <v>940045</v>
      </c>
      <c r="H2248">
        <v>94</v>
      </c>
      <c r="I2248" t="s">
        <v>1073</v>
      </c>
      <c r="J2248" t="s">
        <v>1074</v>
      </c>
      <c r="K2248" t="s">
        <v>477</v>
      </c>
      <c r="M2248" t="str">
        <f t="shared" si="362"/>
        <v>INSERT INTO s_tab_cols_m (table_col_id,table_id,col_name,col_desc,data_type) VALUES (940045,94,'is_delete','IS_DELETE','N');</v>
      </c>
    </row>
    <row r="2249" spans="4:13" x14ac:dyDescent="0.25">
      <c r="D2249" t="str">
        <f t="shared" si="359"/>
        <v>public static final int C_SHARE_APPLICATION_NOMINEE__COL__NOMINEE_COUNTRY_ID=    940046;</v>
      </c>
      <c r="E2249" t="str">
        <f t="shared" si="360"/>
        <v>NOMINEE_COUNTRY_ID</v>
      </c>
      <c r="F2249">
        <v>46</v>
      </c>
      <c r="G2249" t="str">
        <f t="shared" si="361"/>
        <v>940046</v>
      </c>
      <c r="H2249">
        <v>94</v>
      </c>
      <c r="I2249" t="s">
        <v>2395</v>
      </c>
      <c r="J2249" t="s">
        <v>2396</v>
      </c>
      <c r="K2249" t="s">
        <v>477</v>
      </c>
      <c r="M2249" t="str">
        <f t="shared" si="362"/>
        <v>INSERT INTO s_tab_cols_m (table_col_id,table_id,col_name,col_desc,data_type) VALUES (940046,94,'nominee_country_id','NOMINEE_COUNTRY_ID','N');</v>
      </c>
    </row>
    <row r="2250" spans="4:13" x14ac:dyDescent="0.25">
      <c r="D2250" t="str">
        <f t="shared" si="359"/>
        <v>public static final int C_SHARE_APPLICATION_NOMINEE__COL__GAURDIAN_COUNTRY_ID=    940047;</v>
      </c>
      <c r="E2250" t="str">
        <f t="shared" si="360"/>
        <v>GAURDIAN_COUNTRY_ID</v>
      </c>
      <c r="F2250">
        <v>47</v>
      </c>
      <c r="G2250" t="str">
        <f t="shared" si="361"/>
        <v>940047</v>
      </c>
      <c r="H2250">
        <v>94</v>
      </c>
      <c r="I2250" t="s">
        <v>2397</v>
      </c>
      <c r="J2250" t="s">
        <v>2398</v>
      </c>
      <c r="K2250" t="s">
        <v>477</v>
      </c>
      <c r="M2250" t="str">
        <f t="shared" si="362"/>
        <v>INSERT INTO s_tab_cols_m (table_col_id,table_id,col_name,col_desc,data_type) VALUES (940047,94,'gaurdian_country_id','GAURDIAN_COUNTRY_ID','N');</v>
      </c>
    </row>
    <row r="2257" spans="3:13" x14ac:dyDescent="0.25">
      <c r="C2257" s="18" t="s">
        <v>401</v>
      </c>
      <c r="D2257" t="str">
        <f t="shared" ref="D2257:D2271" si="363">CONCATENATE("public static final int C_SHARE_CERTIFICATE__COL__",E2257,"=    ",G2257,";")</f>
        <v>public static final int C_SHARE_CERTIFICATE__COL__SHARE_CERT_ID=    950001;</v>
      </c>
      <c r="E2257" t="str">
        <f t="shared" ref="E2257:E2271" si="364">UPPER(I2257)</f>
        <v>SHARE_CERT_ID</v>
      </c>
      <c r="F2257">
        <v>1</v>
      </c>
      <c r="G2257" t="str">
        <f t="shared" ref="G2257:G2271" si="365">CONCATENATE(H2257,REPT("0",4-LEN(F2257)),F2257)</f>
        <v>950001</v>
      </c>
      <c r="H2257">
        <v>95</v>
      </c>
      <c r="I2257" t="s">
        <v>2399</v>
      </c>
      <c r="J2257" t="s">
        <v>2400</v>
      </c>
      <c r="K2257" t="s">
        <v>477</v>
      </c>
      <c r="M2257" t="str">
        <f t="shared" ref="M2257:M2271" si="366">CONCATENATE("INSERT INTO s_tab_cols_m (table_col_id,table_id,col_name,col_desc,data_type) VALUES (",G2257&amp;","&amp;H2257&amp;",'"&amp;I2257&amp;"','"&amp;J2257&amp;"','"&amp;K2257&amp;"');")</f>
        <v>INSERT INTO s_tab_cols_m (table_col_id,table_id,col_name,col_desc,data_type) VALUES (950001,95,'share_cert_id','SHARE_CERT_ID','N');</v>
      </c>
    </row>
    <row r="2258" spans="3:13" x14ac:dyDescent="0.25">
      <c r="D2258" t="str">
        <f t="shared" si="363"/>
        <v>public static final int C_SHARE_CERTIFICATE__COL__SHARE_TYPE_ID=    950002;</v>
      </c>
      <c r="E2258" t="str">
        <f t="shared" si="364"/>
        <v>SHARE_TYPE_ID</v>
      </c>
      <c r="F2258">
        <v>2</v>
      </c>
      <c r="G2258" t="str">
        <f t="shared" si="365"/>
        <v>950002</v>
      </c>
      <c r="H2258">
        <v>95</v>
      </c>
      <c r="I2258" t="s">
        <v>1804</v>
      </c>
      <c r="J2258" t="s">
        <v>1805</v>
      </c>
      <c r="K2258" t="s">
        <v>477</v>
      </c>
      <c r="M2258" t="str">
        <f t="shared" si="366"/>
        <v>INSERT INTO s_tab_cols_m (table_col_id,table_id,col_name,col_desc,data_type) VALUES (950002,95,'share_type_id','SHARE_TYPE_ID','N');</v>
      </c>
    </row>
    <row r="2259" spans="3:13" x14ac:dyDescent="0.25">
      <c r="D2259" t="str">
        <f t="shared" si="363"/>
        <v>public static final int C_SHARE_CERTIFICATE__COL__SHARE_CERT_NO=    950003;</v>
      </c>
      <c r="E2259" t="str">
        <f t="shared" si="364"/>
        <v>SHARE_CERT_NO</v>
      </c>
      <c r="F2259">
        <v>3</v>
      </c>
      <c r="G2259" t="str">
        <f t="shared" si="365"/>
        <v>950003</v>
      </c>
      <c r="H2259">
        <v>95</v>
      </c>
      <c r="I2259" t="s">
        <v>2401</v>
      </c>
      <c r="J2259" t="s">
        <v>2402</v>
      </c>
      <c r="K2259" t="s">
        <v>478</v>
      </c>
      <c r="M2259" t="str">
        <f t="shared" si="366"/>
        <v>INSERT INTO s_tab_cols_m (table_col_id,table_id,col_name,col_desc,data_type) VALUES (950003,95,'share_cert_no','SHARE_CERT_NO','C');</v>
      </c>
    </row>
    <row r="2260" spans="3:13" x14ac:dyDescent="0.25">
      <c r="D2260" t="str">
        <f t="shared" si="363"/>
        <v>public static final int C_SHARE_CERTIFICATE__COL__NO_OF_SHARES=    950004;</v>
      </c>
      <c r="E2260" t="str">
        <f t="shared" si="364"/>
        <v>NO_OF_SHARES</v>
      </c>
      <c r="F2260">
        <v>4</v>
      </c>
      <c r="G2260" t="str">
        <f t="shared" si="365"/>
        <v>950004</v>
      </c>
      <c r="H2260">
        <v>95</v>
      </c>
      <c r="I2260" t="s">
        <v>2403</v>
      </c>
      <c r="J2260" t="s">
        <v>2404</v>
      </c>
      <c r="K2260" t="s">
        <v>477</v>
      </c>
      <c r="M2260" t="str">
        <f t="shared" si="366"/>
        <v>INSERT INTO s_tab_cols_m (table_col_id,table_id,col_name,col_desc,data_type) VALUES (950004,95,'no_of_shares','NO_OF_SHARES','N');</v>
      </c>
    </row>
    <row r="2261" spans="3:13" x14ac:dyDescent="0.25">
      <c r="D2261" t="str">
        <f t="shared" si="363"/>
        <v>public static final int C_SHARE_CERTIFICATE__COL__DISTINCTIVE_FROM_NO=    950005;</v>
      </c>
      <c r="E2261" t="str">
        <f t="shared" si="364"/>
        <v>DISTINCTIVE_FROM_NO</v>
      </c>
      <c r="F2261">
        <v>5</v>
      </c>
      <c r="G2261" t="str">
        <f t="shared" si="365"/>
        <v>950005</v>
      </c>
      <c r="H2261">
        <v>95</v>
      </c>
      <c r="I2261" t="s">
        <v>2405</v>
      </c>
      <c r="J2261" t="s">
        <v>2406</v>
      </c>
      <c r="K2261" t="s">
        <v>477</v>
      </c>
      <c r="M2261" t="str">
        <f t="shared" si="366"/>
        <v>INSERT INTO s_tab_cols_m (table_col_id,table_id,col_name,col_desc,data_type) VALUES (950005,95,'distinctive_from_no','DISTINCTIVE_FROM_NO','N');</v>
      </c>
    </row>
    <row r="2262" spans="3:13" x14ac:dyDescent="0.25">
      <c r="D2262" t="str">
        <f t="shared" si="363"/>
        <v>public static final int C_SHARE_CERTIFICATE__COL__DISTINCTIVE_TO_NO=    950006;</v>
      </c>
      <c r="E2262" t="str">
        <f t="shared" si="364"/>
        <v>DISTINCTIVE_TO_NO</v>
      </c>
      <c r="F2262">
        <v>6</v>
      </c>
      <c r="G2262" t="str">
        <f t="shared" si="365"/>
        <v>950006</v>
      </c>
      <c r="H2262">
        <v>95</v>
      </c>
      <c r="I2262" t="s">
        <v>2407</v>
      </c>
      <c r="J2262" t="s">
        <v>2408</v>
      </c>
      <c r="K2262" t="s">
        <v>477</v>
      </c>
      <c r="M2262" t="str">
        <f t="shared" si="366"/>
        <v>INSERT INTO s_tab_cols_m (table_col_id,table_id,col_name,col_desc,data_type) VALUES (950006,95,'distinctive_to_no','DISTINCTIVE_TO_NO','N');</v>
      </c>
    </row>
    <row r="2263" spans="3:13" x14ac:dyDescent="0.25">
      <c r="D2263" t="str">
        <f t="shared" si="363"/>
        <v>public static final int C_SHARE_CERTIFICATE__COL__LINK_SHARE_APPL_ID=    950007;</v>
      </c>
      <c r="E2263" t="str">
        <f t="shared" si="364"/>
        <v>LINK_SHARE_APPL_ID</v>
      </c>
      <c r="F2263">
        <v>7</v>
      </c>
      <c r="G2263" t="str">
        <f t="shared" si="365"/>
        <v>950007</v>
      </c>
      <c r="H2263">
        <v>95</v>
      </c>
      <c r="I2263" t="s">
        <v>2409</v>
      </c>
      <c r="J2263" t="s">
        <v>2410</v>
      </c>
      <c r="K2263" t="s">
        <v>477</v>
      </c>
      <c r="M2263" t="str">
        <f t="shared" si="366"/>
        <v>INSERT INTO s_tab_cols_m (table_col_id,table_id,col_name,col_desc,data_type) VALUES (950007,95,'link_share_appl_id','LINK_SHARE_APPL_ID','N');</v>
      </c>
    </row>
    <row r="2264" spans="3:13" x14ac:dyDescent="0.25">
      <c r="D2264" t="str">
        <f t="shared" si="363"/>
        <v>public static final int C_SHARE_CERTIFICATE__COL__SHARE_CERT_STATUS=    950008;</v>
      </c>
      <c r="E2264" t="str">
        <f t="shared" si="364"/>
        <v>SHARE_CERT_STATUS</v>
      </c>
      <c r="F2264">
        <v>8</v>
      </c>
      <c r="G2264" t="str">
        <f t="shared" si="365"/>
        <v>950008</v>
      </c>
      <c r="H2264">
        <v>95</v>
      </c>
      <c r="I2264" t="s">
        <v>2411</v>
      </c>
      <c r="J2264" t="s">
        <v>2412</v>
      </c>
      <c r="K2264" t="s">
        <v>478</v>
      </c>
      <c r="M2264" t="str">
        <f t="shared" si="366"/>
        <v>INSERT INTO s_tab_cols_m (table_col_id,table_id,col_name,col_desc,data_type) VALUES (950008,95,'share_cert_status','SHARE_CERT_STATUS','C');</v>
      </c>
    </row>
    <row r="2265" spans="3:13" x14ac:dyDescent="0.25">
      <c r="D2265" t="str">
        <f t="shared" si="363"/>
        <v>public static final int C_SHARE_CERTIFICATE__COL__CR_BY=    950009;</v>
      </c>
      <c r="E2265" t="str">
        <f t="shared" si="364"/>
        <v>CR_BY</v>
      </c>
      <c r="F2265">
        <v>9</v>
      </c>
      <c r="G2265" t="str">
        <f t="shared" si="365"/>
        <v>950009</v>
      </c>
      <c r="H2265">
        <v>95</v>
      </c>
      <c r="I2265" t="s">
        <v>547</v>
      </c>
      <c r="J2265" t="s">
        <v>548</v>
      </c>
      <c r="K2265" t="s">
        <v>477</v>
      </c>
      <c r="M2265" t="str">
        <f t="shared" si="366"/>
        <v>INSERT INTO s_tab_cols_m (table_col_id,table_id,col_name,col_desc,data_type) VALUES (950009,95,'cr_by','CR_BY','N');</v>
      </c>
    </row>
    <row r="2266" spans="3:13" x14ac:dyDescent="0.25">
      <c r="D2266" t="str">
        <f t="shared" si="363"/>
        <v>public static final int C_SHARE_CERTIFICATE__COL__CR_DT=    950010;</v>
      </c>
      <c r="E2266" t="str">
        <f t="shared" si="364"/>
        <v>CR_DT</v>
      </c>
      <c r="F2266">
        <v>10</v>
      </c>
      <c r="G2266" t="str">
        <f t="shared" si="365"/>
        <v>950010</v>
      </c>
      <c r="H2266">
        <v>95</v>
      </c>
      <c r="I2266" t="s">
        <v>549</v>
      </c>
      <c r="J2266" t="s">
        <v>550</v>
      </c>
      <c r="K2266" t="s">
        <v>489</v>
      </c>
      <c r="M2266" t="str">
        <f t="shared" si="366"/>
        <v>INSERT INTO s_tab_cols_m (table_col_id,table_id,col_name,col_desc,data_type) VALUES (950010,95,'cr_dt','CR_DT','T');</v>
      </c>
    </row>
    <row r="2267" spans="3:13" x14ac:dyDescent="0.25">
      <c r="D2267" t="str">
        <f t="shared" si="363"/>
        <v>public static final int C_SHARE_CERTIFICATE__COL__UPD_BY=    950011;</v>
      </c>
      <c r="E2267" t="str">
        <f t="shared" si="364"/>
        <v>UPD_BY</v>
      </c>
      <c r="F2267">
        <v>11</v>
      </c>
      <c r="G2267" t="str">
        <f t="shared" si="365"/>
        <v>950011</v>
      </c>
      <c r="H2267">
        <v>95</v>
      </c>
      <c r="I2267" t="s">
        <v>551</v>
      </c>
      <c r="J2267" t="s">
        <v>552</v>
      </c>
      <c r="K2267" t="s">
        <v>477</v>
      </c>
      <c r="M2267" t="str">
        <f t="shared" si="366"/>
        <v>INSERT INTO s_tab_cols_m (table_col_id,table_id,col_name,col_desc,data_type) VALUES (950011,95,'upd_by','UPD_BY','N');</v>
      </c>
    </row>
    <row r="2268" spans="3:13" x14ac:dyDescent="0.25">
      <c r="D2268" t="str">
        <f t="shared" si="363"/>
        <v>public static final int C_SHARE_CERTIFICATE__COL__UPD_DT=    950012;</v>
      </c>
      <c r="E2268" t="str">
        <f t="shared" si="364"/>
        <v>UPD_DT</v>
      </c>
      <c r="F2268">
        <v>12</v>
      </c>
      <c r="G2268" t="str">
        <f t="shared" si="365"/>
        <v>950012</v>
      </c>
      <c r="H2268">
        <v>95</v>
      </c>
      <c r="I2268" t="s">
        <v>553</v>
      </c>
      <c r="J2268" t="s">
        <v>554</v>
      </c>
      <c r="K2268" t="s">
        <v>489</v>
      </c>
      <c r="M2268" t="str">
        <f t="shared" si="366"/>
        <v>INSERT INTO s_tab_cols_m (table_col_id,table_id,col_name,col_desc,data_type) VALUES (950012,95,'upd_dt','UPD_DT','T');</v>
      </c>
    </row>
    <row r="2269" spans="3:13" x14ac:dyDescent="0.25">
      <c r="D2269" t="str">
        <f t="shared" si="363"/>
        <v>public static final int C_SHARE_CERTIFICATE__COL__AUTH_BY=    950013;</v>
      </c>
      <c r="E2269" t="str">
        <f t="shared" si="364"/>
        <v>AUTH_BY</v>
      </c>
      <c r="F2269">
        <v>13</v>
      </c>
      <c r="G2269" t="str">
        <f t="shared" si="365"/>
        <v>950013</v>
      </c>
      <c r="H2269">
        <v>95</v>
      </c>
      <c r="I2269" t="s">
        <v>555</v>
      </c>
      <c r="J2269" t="s">
        <v>556</v>
      </c>
      <c r="K2269" t="s">
        <v>477</v>
      </c>
      <c r="M2269" t="str">
        <f t="shared" si="366"/>
        <v>INSERT INTO s_tab_cols_m (table_col_id,table_id,col_name,col_desc,data_type) VALUES (950013,95,'auth_by','AUTH_BY','N');</v>
      </c>
    </row>
    <row r="2270" spans="3:13" x14ac:dyDescent="0.25">
      <c r="D2270" t="str">
        <f t="shared" si="363"/>
        <v>public static final int C_SHARE_CERTIFICATE__COL__AUTH_DT=    950014;</v>
      </c>
      <c r="E2270" t="str">
        <f t="shared" si="364"/>
        <v>AUTH_DT</v>
      </c>
      <c r="F2270">
        <v>14</v>
      </c>
      <c r="G2270" t="str">
        <f t="shared" si="365"/>
        <v>950014</v>
      </c>
      <c r="H2270">
        <v>95</v>
      </c>
      <c r="I2270" t="s">
        <v>557</v>
      </c>
      <c r="J2270" t="s">
        <v>558</v>
      </c>
      <c r="K2270" t="s">
        <v>489</v>
      </c>
      <c r="M2270" t="str">
        <f t="shared" si="366"/>
        <v>INSERT INTO s_tab_cols_m (table_col_id,table_id,col_name,col_desc,data_type) VALUES (950014,95,'auth_dt','AUTH_DT','T');</v>
      </c>
    </row>
    <row r="2271" spans="3:13" x14ac:dyDescent="0.25">
      <c r="D2271" t="str">
        <f t="shared" si="363"/>
        <v>public static final int C_SHARE_CERTIFICATE__COL__CN_ID=    950015;</v>
      </c>
      <c r="E2271" t="str">
        <f t="shared" si="364"/>
        <v>CN_ID</v>
      </c>
      <c r="F2271">
        <v>15</v>
      </c>
      <c r="G2271" t="str">
        <f t="shared" si="365"/>
        <v>950015</v>
      </c>
      <c r="H2271">
        <v>95</v>
      </c>
      <c r="I2271" t="s">
        <v>559</v>
      </c>
      <c r="J2271" t="s">
        <v>560</v>
      </c>
      <c r="K2271" t="s">
        <v>477</v>
      </c>
      <c r="M2271" t="str">
        <f t="shared" si="366"/>
        <v>INSERT INTO s_tab_cols_m (table_col_id,table_id,col_name,col_desc,data_type) VALUES (950015,95,'cn_id','CN_ID','N');</v>
      </c>
    </row>
    <row r="2274" spans="3:13" x14ac:dyDescent="0.25">
      <c r="C2274" s="18" t="s">
        <v>404</v>
      </c>
      <c r="D2274" t="str">
        <f t="shared" ref="D2274:D2284" si="367">CONCATENATE("public static final int C_SHARE_APPLICATION_CERTIFICATE__COL__",E2274,"=    ",G2274,";")</f>
        <v>public static final int C_SHARE_APPLICATION_CERTIFICATE__COL__SHARE_APPL_CERT_ID=    960001;</v>
      </c>
      <c r="E2274" t="str">
        <f t="shared" ref="E2274:E2284" si="368">UPPER(I2274)</f>
        <v>SHARE_APPL_CERT_ID</v>
      </c>
      <c r="F2274">
        <v>1</v>
      </c>
      <c r="G2274" t="str">
        <f t="shared" ref="G2274:G2284" si="369">CONCATENATE(H2274,REPT("0",4-LEN(F2274)),F2274)</f>
        <v>960001</v>
      </c>
      <c r="H2274">
        <v>96</v>
      </c>
      <c r="I2274" t="s">
        <v>2413</v>
      </c>
      <c r="J2274" t="s">
        <v>2414</v>
      </c>
      <c r="K2274" t="s">
        <v>477</v>
      </c>
      <c r="M2274" t="str">
        <f t="shared" ref="M2274:M2284" si="370">CONCATENATE("INSERT INTO s_tab_cols_m (table_col_id,table_id,col_name,col_desc,data_type) VALUES (",G2274&amp;","&amp;H2274&amp;",'"&amp;I2274&amp;"','"&amp;J2274&amp;"','"&amp;K2274&amp;"');")</f>
        <v>INSERT INTO s_tab_cols_m (table_col_id,table_id,col_name,col_desc,data_type) VALUES (960001,96,'share_appl_cert_id','SHARE_APPL_CERT_ID','N');</v>
      </c>
    </row>
    <row r="2275" spans="3:13" x14ac:dyDescent="0.25">
      <c r="D2275" t="str">
        <f t="shared" si="367"/>
        <v>public static final int C_SHARE_APPLICATION_CERTIFICATE__COL__SHARE_APPL_ID=    960002;</v>
      </c>
      <c r="E2275" t="str">
        <f t="shared" si="368"/>
        <v>SHARE_APPL_ID</v>
      </c>
      <c r="F2275">
        <v>2</v>
      </c>
      <c r="G2275" t="str">
        <f t="shared" si="369"/>
        <v>960002</v>
      </c>
      <c r="H2275">
        <v>96</v>
      </c>
      <c r="I2275" t="s">
        <v>2349</v>
      </c>
      <c r="J2275" t="s">
        <v>2350</v>
      </c>
      <c r="K2275" t="s">
        <v>477</v>
      </c>
      <c r="M2275" t="str">
        <f t="shared" si="370"/>
        <v>INSERT INTO s_tab_cols_m (table_col_id,table_id,col_name,col_desc,data_type) VALUES (960002,96,'share_appl_id','SHARE_APPL_ID','N');</v>
      </c>
    </row>
    <row r="2276" spans="3:13" x14ac:dyDescent="0.25">
      <c r="D2276" t="str">
        <f t="shared" si="367"/>
        <v>public static final int C_SHARE_APPLICATION_CERTIFICATE__COL__SHARE_CERT_ID=    960003;</v>
      </c>
      <c r="E2276" t="str">
        <f t="shared" si="368"/>
        <v>SHARE_CERT_ID</v>
      </c>
      <c r="F2276">
        <v>3</v>
      </c>
      <c r="G2276" t="str">
        <f t="shared" si="369"/>
        <v>960003</v>
      </c>
      <c r="H2276">
        <v>96</v>
      </c>
      <c r="I2276" t="s">
        <v>2399</v>
      </c>
      <c r="J2276" t="s">
        <v>2400</v>
      </c>
      <c r="K2276" t="s">
        <v>477</v>
      </c>
      <c r="M2276" t="str">
        <f t="shared" si="370"/>
        <v>INSERT INTO s_tab_cols_m (table_col_id,table_id,col_name,col_desc,data_type) VALUES (960003,96,'share_cert_id','SHARE_CERT_ID','N');</v>
      </c>
    </row>
    <row r="2277" spans="3:13" x14ac:dyDescent="0.25">
      <c r="D2277" t="str">
        <f t="shared" si="367"/>
        <v>public static final int C_SHARE_APPLICATION_CERTIFICATE__COL__CR_BY=    960004;</v>
      </c>
      <c r="E2277" t="str">
        <f t="shared" si="368"/>
        <v>CR_BY</v>
      </c>
      <c r="F2277">
        <v>4</v>
      </c>
      <c r="G2277" t="str">
        <f t="shared" si="369"/>
        <v>960004</v>
      </c>
      <c r="H2277">
        <v>96</v>
      </c>
      <c r="I2277" t="s">
        <v>547</v>
      </c>
      <c r="J2277" t="s">
        <v>548</v>
      </c>
      <c r="K2277" t="s">
        <v>477</v>
      </c>
      <c r="M2277" t="str">
        <f t="shared" si="370"/>
        <v>INSERT INTO s_tab_cols_m (table_col_id,table_id,col_name,col_desc,data_type) VALUES (960004,96,'cr_by','CR_BY','N');</v>
      </c>
    </row>
    <row r="2278" spans="3:13" x14ac:dyDescent="0.25">
      <c r="D2278" t="str">
        <f t="shared" si="367"/>
        <v>public static final int C_SHARE_APPLICATION_CERTIFICATE__COL__CR_DT=    960005;</v>
      </c>
      <c r="E2278" t="str">
        <f t="shared" si="368"/>
        <v>CR_DT</v>
      </c>
      <c r="F2278">
        <v>5</v>
      </c>
      <c r="G2278" t="str">
        <f t="shared" si="369"/>
        <v>960005</v>
      </c>
      <c r="H2278">
        <v>96</v>
      </c>
      <c r="I2278" t="s">
        <v>549</v>
      </c>
      <c r="J2278" t="s">
        <v>550</v>
      </c>
      <c r="K2278" t="s">
        <v>489</v>
      </c>
      <c r="M2278" t="str">
        <f t="shared" si="370"/>
        <v>INSERT INTO s_tab_cols_m (table_col_id,table_id,col_name,col_desc,data_type) VALUES (960005,96,'cr_dt','CR_DT','T');</v>
      </c>
    </row>
    <row r="2279" spans="3:13" x14ac:dyDescent="0.25">
      <c r="D2279" t="str">
        <f t="shared" si="367"/>
        <v>public static final int C_SHARE_APPLICATION_CERTIFICATE__COL__UPD_BY=    960006;</v>
      </c>
      <c r="E2279" t="str">
        <f t="shared" si="368"/>
        <v>UPD_BY</v>
      </c>
      <c r="F2279">
        <v>6</v>
      </c>
      <c r="G2279" t="str">
        <f t="shared" si="369"/>
        <v>960006</v>
      </c>
      <c r="H2279">
        <v>96</v>
      </c>
      <c r="I2279" t="s">
        <v>551</v>
      </c>
      <c r="J2279" t="s">
        <v>552</v>
      </c>
      <c r="K2279" t="s">
        <v>477</v>
      </c>
      <c r="M2279" t="str">
        <f t="shared" si="370"/>
        <v>INSERT INTO s_tab_cols_m (table_col_id,table_id,col_name,col_desc,data_type) VALUES (960006,96,'upd_by','UPD_BY','N');</v>
      </c>
    </row>
    <row r="2280" spans="3:13" x14ac:dyDescent="0.25">
      <c r="D2280" t="str">
        <f t="shared" si="367"/>
        <v>public static final int C_SHARE_APPLICATION_CERTIFICATE__COL__UPD_DT=    960007;</v>
      </c>
      <c r="E2280" t="str">
        <f t="shared" si="368"/>
        <v>UPD_DT</v>
      </c>
      <c r="F2280">
        <v>7</v>
      </c>
      <c r="G2280" t="str">
        <f t="shared" si="369"/>
        <v>960007</v>
      </c>
      <c r="H2280">
        <v>96</v>
      </c>
      <c r="I2280" t="s">
        <v>553</v>
      </c>
      <c r="J2280" t="s">
        <v>554</v>
      </c>
      <c r="K2280" t="s">
        <v>489</v>
      </c>
      <c r="M2280" t="str">
        <f t="shared" si="370"/>
        <v>INSERT INTO s_tab_cols_m (table_col_id,table_id,col_name,col_desc,data_type) VALUES (960007,96,'upd_dt','UPD_DT','T');</v>
      </c>
    </row>
    <row r="2281" spans="3:13" x14ac:dyDescent="0.25">
      <c r="D2281" t="str">
        <f t="shared" si="367"/>
        <v>public static final int C_SHARE_APPLICATION_CERTIFICATE__COL__AUTH_BY=    960008;</v>
      </c>
      <c r="E2281" t="str">
        <f t="shared" si="368"/>
        <v>AUTH_BY</v>
      </c>
      <c r="F2281">
        <v>8</v>
      </c>
      <c r="G2281" t="str">
        <f t="shared" si="369"/>
        <v>960008</v>
      </c>
      <c r="H2281">
        <v>96</v>
      </c>
      <c r="I2281" t="s">
        <v>555</v>
      </c>
      <c r="J2281" t="s">
        <v>556</v>
      </c>
      <c r="K2281" t="s">
        <v>477</v>
      </c>
      <c r="M2281" t="str">
        <f t="shared" si="370"/>
        <v>INSERT INTO s_tab_cols_m (table_col_id,table_id,col_name,col_desc,data_type) VALUES (960008,96,'auth_by','AUTH_BY','N');</v>
      </c>
    </row>
    <row r="2282" spans="3:13" x14ac:dyDescent="0.25">
      <c r="D2282" t="str">
        <f t="shared" si="367"/>
        <v>public static final int C_SHARE_APPLICATION_CERTIFICATE__COL__AUTH_DT=    960009;</v>
      </c>
      <c r="E2282" t="str">
        <f t="shared" si="368"/>
        <v>AUTH_DT</v>
      </c>
      <c r="F2282">
        <v>9</v>
      </c>
      <c r="G2282" t="str">
        <f t="shared" si="369"/>
        <v>960009</v>
      </c>
      <c r="H2282">
        <v>96</v>
      </c>
      <c r="I2282" t="s">
        <v>557</v>
      </c>
      <c r="J2282" t="s">
        <v>558</v>
      </c>
      <c r="K2282" t="s">
        <v>489</v>
      </c>
      <c r="M2282" t="str">
        <f t="shared" si="370"/>
        <v>INSERT INTO s_tab_cols_m (table_col_id,table_id,col_name,col_desc,data_type) VALUES (960009,96,'auth_dt','AUTH_DT','T');</v>
      </c>
    </row>
    <row r="2283" spans="3:13" x14ac:dyDescent="0.25">
      <c r="D2283" t="str">
        <f t="shared" si="367"/>
        <v>public static final int C_SHARE_APPLICATION_CERTIFICATE__COL__CN_ID=    960010;</v>
      </c>
      <c r="E2283" t="str">
        <f t="shared" si="368"/>
        <v>CN_ID</v>
      </c>
      <c r="F2283">
        <v>10</v>
      </c>
      <c r="G2283" t="str">
        <f t="shared" si="369"/>
        <v>960010</v>
      </c>
      <c r="H2283">
        <v>96</v>
      </c>
      <c r="I2283" t="s">
        <v>559</v>
      </c>
      <c r="J2283" t="s">
        <v>560</v>
      </c>
      <c r="K2283" t="s">
        <v>477</v>
      </c>
      <c r="M2283" t="str">
        <f t="shared" si="370"/>
        <v>INSERT INTO s_tab_cols_m (table_col_id,table_id,col_name,col_desc,data_type) VALUES (960010,96,'cn_id','CN_ID','N');</v>
      </c>
    </row>
    <row r="2284" spans="3:13" x14ac:dyDescent="0.25">
      <c r="D2284" t="str">
        <f t="shared" si="367"/>
        <v>public static final int C_SHARE_APPLICATION_CERTIFICATE__COL__IS_DELETE=    960011;</v>
      </c>
      <c r="E2284" t="str">
        <f t="shared" si="368"/>
        <v>IS_DELETE</v>
      </c>
      <c r="F2284">
        <v>11</v>
      </c>
      <c r="G2284" t="str">
        <f t="shared" si="369"/>
        <v>960011</v>
      </c>
      <c r="H2284">
        <v>96</v>
      </c>
      <c r="I2284" t="s">
        <v>1073</v>
      </c>
      <c r="J2284" t="s">
        <v>1074</v>
      </c>
      <c r="K2284" t="s">
        <v>477</v>
      </c>
      <c r="M2284" t="str">
        <f t="shared" si="370"/>
        <v>INSERT INTO s_tab_cols_m (table_col_id,table_id,col_name,col_desc,data_type) VALUES (960011,96,'is_delete','IS_DELETE','N');</v>
      </c>
    </row>
    <row r="2288" spans="3:13" x14ac:dyDescent="0.25">
      <c r="C2288" s="18" t="s">
        <v>407</v>
      </c>
      <c r="D2288" t="str">
        <f t="shared" ref="D2288:D2299" si="371">CONCATENATE("public static final int C_ACCOUNT_LOCKER_OPERATION__COL__",E2288,"=    ",G2288,";")</f>
        <v>public static final int C_ACCOUNT_LOCKER_OPERATION__COL__ACCT_LOCKER_OPER_ID=    970001;</v>
      </c>
      <c r="E2288" t="str">
        <f t="shared" ref="E2288:E2299" si="372">UPPER(I2288)</f>
        <v>ACCT_LOCKER_OPER_ID</v>
      </c>
      <c r="F2288">
        <v>1</v>
      </c>
      <c r="G2288" t="str">
        <f t="shared" ref="G2288:G2299" si="373">CONCATENATE(H2288,REPT("0",4-LEN(F2288)),F2288)</f>
        <v>970001</v>
      </c>
      <c r="H2288">
        <v>97</v>
      </c>
      <c r="I2288" t="s">
        <v>2415</v>
      </c>
      <c r="J2288" t="s">
        <v>2416</v>
      </c>
      <c r="K2288" t="s">
        <v>477</v>
      </c>
      <c r="M2288" t="str">
        <f t="shared" ref="M2288:M2299" si="374">CONCATENATE("INSERT INTO s_tab_cols_m (table_col_id,table_id,col_name,col_desc,data_type) VALUES (",G2288&amp;","&amp;H2288&amp;",'"&amp;I2288&amp;"','"&amp;J2288&amp;"','"&amp;K2288&amp;"');")</f>
        <v>INSERT INTO s_tab_cols_m (table_col_id,table_id,col_name,col_desc,data_type) VALUES (970001,97,'acct_locker_oper_id','ACCT_LOCKER_OPER_ID','N');</v>
      </c>
    </row>
    <row r="2289" spans="3:13" x14ac:dyDescent="0.25">
      <c r="D2289" t="str">
        <f t="shared" si="371"/>
        <v>public static final int C_ACCOUNT_LOCKER_OPERATION__COL__ACCT_ID=    970002;</v>
      </c>
      <c r="E2289" t="str">
        <f t="shared" si="372"/>
        <v>ACCT_ID</v>
      </c>
      <c r="F2289">
        <v>2</v>
      </c>
      <c r="G2289" t="str">
        <f t="shared" si="373"/>
        <v>970002</v>
      </c>
      <c r="H2289">
        <v>97</v>
      </c>
      <c r="I2289" t="s">
        <v>781</v>
      </c>
      <c r="J2289" t="s">
        <v>782</v>
      </c>
      <c r="K2289" t="s">
        <v>477</v>
      </c>
      <c r="M2289" t="str">
        <f t="shared" si="374"/>
        <v>INSERT INTO s_tab_cols_m (table_col_id,table_id,col_name,col_desc,data_type) VALUES (970002,97,'acct_id','ACCT_ID','N');</v>
      </c>
    </row>
    <row r="2290" spans="3:13" x14ac:dyDescent="0.25">
      <c r="D2290" t="str">
        <f t="shared" si="371"/>
        <v>public static final int C_ACCOUNT_LOCKER_OPERATION__COL__LOCKER_OPERATE_DATE=    970003;</v>
      </c>
      <c r="E2290" t="str">
        <f t="shared" si="372"/>
        <v>LOCKER_OPERATE_DATE</v>
      </c>
      <c r="F2290">
        <v>3</v>
      </c>
      <c r="G2290" t="str">
        <f t="shared" si="373"/>
        <v>970003</v>
      </c>
      <c r="H2290">
        <v>97</v>
      </c>
      <c r="I2290" t="s">
        <v>2417</v>
      </c>
      <c r="J2290" t="s">
        <v>2418</v>
      </c>
      <c r="K2290" t="s">
        <v>482</v>
      </c>
      <c r="M2290" t="str">
        <f t="shared" si="374"/>
        <v>INSERT INTO s_tab_cols_m (table_col_id,table_id,col_name,col_desc,data_type) VALUES (970003,97,'locker_operate_date','LOCKER_OPERATE_DATE','D');</v>
      </c>
    </row>
    <row r="2291" spans="3:13" x14ac:dyDescent="0.25">
      <c r="D2291" t="str">
        <f t="shared" si="371"/>
        <v>public static final int C_ACCOUNT_LOCKER_OPERATION__COL__LOCKER_OPERATE_FROM_TIME=    970004;</v>
      </c>
      <c r="E2291" t="str">
        <f t="shared" si="372"/>
        <v>LOCKER_OPERATE_FROM_TIME</v>
      </c>
      <c r="F2291">
        <v>4</v>
      </c>
      <c r="G2291" t="str">
        <f t="shared" si="373"/>
        <v>970004</v>
      </c>
      <c r="H2291">
        <v>97</v>
      </c>
      <c r="I2291" t="s">
        <v>2419</v>
      </c>
      <c r="J2291" t="s">
        <v>2420</v>
      </c>
      <c r="K2291" t="s">
        <v>478</v>
      </c>
      <c r="M2291" t="str">
        <f t="shared" si="374"/>
        <v>INSERT INTO s_tab_cols_m (table_col_id,table_id,col_name,col_desc,data_type) VALUES (970004,97,'locker_operate_from_time','LOCKER_OPERATE_FROM_TIME','C');</v>
      </c>
    </row>
    <row r="2292" spans="3:13" x14ac:dyDescent="0.25">
      <c r="D2292" t="str">
        <f t="shared" si="371"/>
        <v>public static final int C_ACCOUNT_LOCKER_OPERATION__COL__LOCKER_OPERATE_TO_TIME=    970005;</v>
      </c>
      <c r="E2292" t="str">
        <f t="shared" si="372"/>
        <v>LOCKER_OPERATE_TO_TIME</v>
      </c>
      <c r="F2292">
        <v>5</v>
      </c>
      <c r="G2292" t="str">
        <f t="shared" si="373"/>
        <v>970005</v>
      </c>
      <c r="H2292">
        <v>97</v>
      </c>
      <c r="I2292" t="s">
        <v>2421</v>
      </c>
      <c r="J2292" t="s">
        <v>2422</v>
      </c>
      <c r="K2292" t="s">
        <v>478</v>
      </c>
      <c r="M2292" t="str">
        <f t="shared" si="374"/>
        <v>INSERT INTO s_tab_cols_m (table_col_id,table_id,col_name,col_desc,data_type) VALUES (970005,97,'locker_operate_to_time','LOCKER_OPERATE_TO_TIME','C');</v>
      </c>
    </row>
    <row r="2293" spans="3:13" x14ac:dyDescent="0.25">
      <c r="D2293" t="str">
        <f t="shared" si="371"/>
        <v>public static final int C_ACCOUNT_LOCKER_OPERATION__COL__CR_BY=    970006;</v>
      </c>
      <c r="E2293" t="str">
        <f t="shared" si="372"/>
        <v>CR_BY</v>
      </c>
      <c r="F2293">
        <v>6</v>
      </c>
      <c r="G2293" t="str">
        <f t="shared" si="373"/>
        <v>970006</v>
      </c>
      <c r="H2293">
        <v>97</v>
      </c>
      <c r="I2293" t="s">
        <v>547</v>
      </c>
      <c r="J2293" t="s">
        <v>548</v>
      </c>
      <c r="K2293" t="s">
        <v>477</v>
      </c>
      <c r="M2293" t="str">
        <f t="shared" si="374"/>
        <v>INSERT INTO s_tab_cols_m (table_col_id,table_id,col_name,col_desc,data_type) VALUES (970006,97,'cr_by','CR_BY','N');</v>
      </c>
    </row>
    <row r="2294" spans="3:13" x14ac:dyDescent="0.25">
      <c r="D2294" t="str">
        <f t="shared" si="371"/>
        <v>public static final int C_ACCOUNT_LOCKER_OPERATION__COL__CR_DT=    970007;</v>
      </c>
      <c r="E2294" t="str">
        <f t="shared" si="372"/>
        <v>CR_DT</v>
      </c>
      <c r="F2294">
        <v>7</v>
      </c>
      <c r="G2294" t="str">
        <f t="shared" si="373"/>
        <v>970007</v>
      </c>
      <c r="H2294">
        <v>97</v>
      </c>
      <c r="I2294" t="s">
        <v>549</v>
      </c>
      <c r="J2294" t="s">
        <v>550</v>
      </c>
      <c r="K2294" t="s">
        <v>489</v>
      </c>
      <c r="M2294" t="str">
        <f t="shared" si="374"/>
        <v>INSERT INTO s_tab_cols_m (table_col_id,table_id,col_name,col_desc,data_type) VALUES (970007,97,'cr_dt','CR_DT','T');</v>
      </c>
    </row>
    <row r="2295" spans="3:13" x14ac:dyDescent="0.25">
      <c r="D2295" t="str">
        <f t="shared" si="371"/>
        <v>public static final int C_ACCOUNT_LOCKER_OPERATION__COL__UPD_BY=    970008;</v>
      </c>
      <c r="E2295" t="str">
        <f t="shared" si="372"/>
        <v>UPD_BY</v>
      </c>
      <c r="F2295">
        <v>8</v>
      </c>
      <c r="G2295" t="str">
        <f t="shared" si="373"/>
        <v>970008</v>
      </c>
      <c r="H2295">
        <v>97</v>
      </c>
      <c r="I2295" t="s">
        <v>551</v>
      </c>
      <c r="J2295" t="s">
        <v>552</v>
      </c>
      <c r="K2295" t="s">
        <v>477</v>
      </c>
      <c r="M2295" t="str">
        <f t="shared" si="374"/>
        <v>INSERT INTO s_tab_cols_m (table_col_id,table_id,col_name,col_desc,data_type) VALUES (970008,97,'upd_by','UPD_BY','N');</v>
      </c>
    </row>
    <row r="2296" spans="3:13" x14ac:dyDescent="0.25">
      <c r="D2296" t="str">
        <f t="shared" si="371"/>
        <v>public static final int C_ACCOUNT_LOCKER_OPERATION__COL__UPD_DT=    970009;</v>
      </c>
      <c r="E2296" t="str">
        <f t="shared" si="372"/>
        <v>UPD_DT</v>
      </c>
      <c r="F2296">
        <v>9</v>
      </c>
      <c r="G2296" t="str">
        <f t="shared" si="373"/>
        <v>970009</v>
      </c>
      <c r="H2296">
        <v>97</v>
      </c>
      <c r="I2296" t="s">
        <v>553</v>
      </c>
      <c r="J2296" t="s">
        <v>554</v>
      </c>
      <c r="K2296" t="s">
        <v>489</v>
      </c>
      <c r="M2296" t="str">
        <f t="shared" si="374"/>
        <v>INSERT INTO s_tab_cols_m (table_col_id,table_id,col_name,col_desc,data_type) VALUES (970009,97,'upd_dt','UPD_DT','T');</v>
      </c>
    </row>
    <row r="2297" spans="3:13" x14ac:dyDescent="0.25">
      <c r="D2297" t="str">
        <f t="shared" si="371"/>
        <v>public static final int C_ACCOUNT_LOCKER_OPERATION__COL__AUTH_BY=    970010;</v>
      </c>
      <c r="E2297" t="str">
        <f t="shared" si="372"/>
        <v>AUTH_BY</v>
      </c>
      <c r="F2297">
        <v>10</v>
      </c>
      <c r="G2297" t="str">
        <f t="shared" si="373"/>
        <v>970010</v>
      </c>
      <c r="H2297">
        <v>97</v>
      </c>
      <c r="I2297" t="s">
        <v>555</v>
      </c>
      <c r="J2297" t="s">
        <v>556</v>
      </c>
      <c r="K2297" t="s">
        <v>477</v>
      </c>
      <c r="M2297" t="str">
        <f t="shared" si="374"/>
        <v>INSERT INTO s_tab_cols_m (table_col_id,table_id,col_name,col_desc,data_type) VALUES (970010,97,'auth_by','AUTH_BY','N');</v>
      </c>
    </row>
    <row r="2298" spans="3:13" x14ac:dyDescent="0.25">
      <c r="D2298" t="str">
        <f t="shared" si="371"/>
        <v>public static final int C_ACCOUNT_LOCKER_OPERATION__COL__AUTH_DT=    970011;</v>
      </c>
      <c r="E2298" t="str">
        <f t="shared" si="372"/>
        <v>AUTH_DT</v>
      </c>
      <c r="F2298">
        <v>11</v>
      </c>
      <c r="G2298" t="str">
        <f t="shared" si="373"/>
        <v>970011</v>
      </c>
      <c r="H2298">
        <v>97</v>
      </c>
      <c r="I2298" t="s">
        <v>557</v>
      </c>
      <c r="J2298" t="s">
        <v>558</v>
      </c>
      <c r="K2298" t="s">
        <v>489</v>
      </c>
      <c r="M2298" t="str">
        <f t="shared" si="374"/>
        <v>INSERT INTO s_tab_cols_m (table_col_id,table_id,col_name,col_desc,data_type) VALUES (970011,97,'auth_dt','AUTH_DT','T');</v>
      </c>
    </row>
    <row r="2299" spans="3:13" x14ac:dyDescent="0.25">
      <c r="D2299" t="str">
        <f t="shared" si="371"/>
        <v>public static final int C_ACCOUNT_LOCKER_OPERATION__COL__CN_ID=    970012;</v>
      </c>
      <c r="E2299" t="str">
        <f t="shared" si="372"/>
        <v>CN_ID</v>
      </c>
      <c r="F2299">
        <v>12</v>
      </c>
      <c r="G2299" t="str">
        <f t="shared" si="373"/>
        <v>970012</v>
      </c>
      <c r="H2299">
        <v>97</v>
      </c>
      <c r="I2299" t="s">
        <v>559</v>
      </c>
      <c r="J2299" t="s">
        <v>560</v>
      </c>
      <c r="K2299" t="s">
        <v>477</v>
      </c>
      <c r="M2299" t="str">
        <f t="shared" si="374"/>
        <v>INSERT INTO s_tab_cols_m (table_col_id,table_id,col_name,col_desc,data_type) VALUES (970012,97,'cn_id','CN_ID','N');</v>
      </c>
    </row>
    <row r="2302" spans="3:13" x14ac:dyDescent="0.25">
      <c r="C2302" s="18" t="s">
        <v>410</v>
      </c>
      <c r="D2302" t="str">
        <f>CONCATENATE("public static final int C_ACCOUNT_LOCKER_OPERATION_CUSTOMER__COL__",E2302,"=    ",G2302,";")</f>
        <v>public static final int C_ACCOUNT_LOCKER_OPERATION_CUSTOMER__COL__ACCT_LOCKER_OPER_CUST_ID=    980001;</v>
      </c>
      <c r="E2302" t="str">
        <f>UPPER(I2302)</f>
        <v>ACCT_LOCKER_OPER_CUST_ID</v>
      </c>
      <c r="F2302">
        <v>1</v>
      </c>
      <c r="G2302" t="str">
        <f>CONCATENATE(H2302,REPT("0",4-LEN(F2302)),F2302)</f>
        <v>980001</v>
      </c>
      <c r="H2302">
        <v>98</v>
      </c>
      <c r="I2302" t="s">
        <v>2423</v>
      </c>
      <c r="J2302" t="s">
        <v>2424</v>
      </c>
      <c r="K2302" t="s">
        <v>477</v>
      </c>
      <c r="M2302" t="str">
        <f>CONCATENATE("INSERT INTO s_tab_cols_m (table_col_id,table_id,col_name,col_desc,data_type) VALUES (",G2302&amp;","&amp;H2302&amp;",'"&amp;I2302&amp;"','"&amp;J2302&amp;"','"&amp;K2302&amp;"');")</f>
        <v>INSERT INTO s_tab_cols_m (table_col_id,table_id,col_name,col_desc,data_type) VALUES (980001,98,'acct_locker_oper_cust_id','ACCT_LOCKER_OPER_CUST_ID','N');</v>
      </c>
    </row>
    <row r="2303" spans="3:13" x14ac:dyDescent="0.25">
      <c r="D2303" t="str">
        <f>CONCATENATE("public static final int C_ACCOUNT_LOCKER_OPERATION_CUSTOMER__COL__",E2303,"=    ",G2303,";")</f>
        <v>public static final int C_ACCOUNT_LOCKER_OPERATION_CUSTOMER__COL__ACCT_LOCKER_OPER_ID=    980002;</v>
      </c>
      <c r="E2303" t="str">
        <f>UPPER(I2303)</f>
        <v>ACCT_LOCKER_OPER_ID</v>
      </c>
      <c r="F2303">
        <v>2</v>
      </c>
      <c r="G2303" t="str">
        <f>CONCATENATE(H2303,REPT("0",4-LEN(F2303)),F2303)</f>
        <v>980002</v>
      </c>
      <c r="H2303">
        <v>98</v>
      </c>
      <c r="I2303" t="s">
        <v>2415</v>
      </c>
      <c r="J2303" t="s">
        <v>2416</v>
      </c>
      <c r="K2303" t="s">
        <v>477</v>
      </c>
      <c r="M2303" t="str">
        <f>CONCATENATE("INSERT INTO s_tab_cols_m (table_col_id,table_id,col_name,col_desc,data_type) VALUES (",G2303&amp;","&amp;H2303&amp;",'"&amp;I2303&amp;"','"&amp;J2303&amp;"','"&amp;K2303&amp;"');")</f>
        <v>INSERT INTO s_tab_cols_m (table_col_id,table_id,col_name,col_desc,data_type) VALUES (980002,98,'acct_locker_oper_id','ACCT_LOCKER_OPER_ID','N');</v>
      </c>
    </row>
    <row r="2304" spans="3:13" x14ac:dyDescent="0.25">
      <c r="D2304" t="str">
        <f>CONCATENATE("public static final int C_ACCOUNT_LOCKER_OPERATION_CUSTOMER__COL__",E2304,"=    ",G2304,";")</f>
        <v>public static final int C_ACCOUNT_LOCKER_OPERATION_CUSTOMER__COL__OPERATOR_CUST_ID=    980003;</v>
      </c>
      <c r="E2304" t="str">
        <f>UPPER(I2304)</f>
        <v>OPERATOR_CUST_ID</v>
      </c>
      <c r="F2304">
        <v>3</v>
      </c>
      <c r="G2304" t="str">
        <f>CONCATENATE(H2304,REPT("0",4-LEN(F2304)),F2304)</f>
        <v>980003</v>
      </c>
      <c r="H2304">
        <v>98</v>
      </c>
      <c r="I2304" t="s">
        <v>2425</v>
      </c>
      <c r="J2304" t="s">
        <v>2426</v>
      </c>
      <c r="K2304" t="s">
        <v>477</v>
      </c>
      <c r="M2304" t="str">
        <f>CONCATENATE("INSERT INTO s_tab_cols_m (table_col_id,table_id,col_name,col_desc,data_type) VALUES (",G2304&amp;","&amp;H2304&amp;",'"&amp;I2304&amp;"','"&amp;J2304&amp;"','"&amp;K2304&amp;"');")</f>
        <v>INSERT INTO s_tab_cols_m (table_col_id,table_id,col_name,col_desc,data_type) VALUES (980003,98,'operator_cust_id','OPERATOR_CUST_ID','N');</v>
      </c>
    </row>
    <row r="2307" spans="3:13" x14ac:dyDescent="0.25">
      <c r="C2307" s="18" t="s">
        <v>413</v>
      </c>
      <c r="D2307" t="str">
        <f t="shared" ref="D2307:D2331" si="375">CONCATENATE("public static final int C_ACCT_LOAN_DEPOSIT_APPLICATION__COL__",E2307,"=    ",G2307,";")</f>
        <v>public static final int C_ACCT_LOAN_DEPOSIT_APPLICATION__COL__ALD_APPL_ID=    990001;</v>
      </c>
      <c r="E2307" t="str">
        <f t="shared" ref="E2307:E2331" si="376">UPPER(I2307)</f>
        <v>ALD_APPL_ID</v>
      </c>
      <c r="F2307">
        <v>1</v>
      </c>
      <c r="G2307" t="str">
        <f t="shared" ref="G2307:G2331" si="377">CONCATENATE(H2307,REPT("0",4-LEN(F2307)),F2307)</f>
        <v>990001</v>
      </c>
      <c r="H2307">
        <v>99</v>
      </c>
      <c r="I2307" t="s">
        <v>2427</v>
      </c>
      <c r="J2307" t="s">
        <v>2428</v>
      </c>
      <c r="K2307" t="s">
        <v>477</v>
      </c>
      <c r="M2307" t="str">
        <f t="shared" ref="M2307:M2331" si="378">CONCATENATE("INSERT INTO s_tab_cols_m (table_col_id,table_id,col_name,col_desc,data_type) VALUES (",G2307&amp;","&amp;H2307&amp;",'"&amp;I2307&amp;"','"&amp;J2307&amp;"','"&amp;K2307&amp;"');")</f>
        <v>INSERT INTO s_tab_cols_m (table_col_id,table_id,col_name,col_desc,data_type) VALUES (990001,99,'ald_appl_id','ALD_APPL_ID','N');</v>
      </c>
    </row>
    <row r="2308" spans="3:13" x14ac:dyDescent="0.25">
      <c r="D2308" t="str">
        <f t="shared" si="375"/>
        <v>public static final int C_ACCT_LOAN_DEPOSIT_APPLICATION__COL__CUST_ID=    990002;</v>
      </c>
      <c r="E2308" t="str">
        <f t="shared" si="376"/>
        <v>CUST_ID</v>
      </c>
      <c r="F2308">
        <v>2</v>
      </c>
      <c r="G2308" t="str">
        <f t="shared" si="377"/>
        <v>990002</v>
      </c>
      <c r="H2308">
        <v>99</v>
      </c>
      <c r="I2308" t="s">
        <v>595</v>
      </c>
      <c r="J2308" t="s">
        <v>596</v>
      </c>
      <c r="K2308" t="s">
        <v>477</v>
      </c>
      <c r="M2308" t="str">
        <f t="shared" si="378"/>
        <v>INSERT INTO s_tab_cols_m (table_col_id,table_id,col_name,col_desc,data_type) VALUES (990002,99,'cust_id','CUST_ID','N');</v>
      </c>
    </row>
    <row r="2309" spans="3:13" x14ac:dyDescent="0.25">
      <c r="D2309" t="str">
        <f t="shared" si="375"/>
        <v>public static final int C_ACCT_LOAN_DEPOSIT_APPLICATION__COL__LIMIT_TYPE=    990003;</v>
      </c>
      <c r="E2309" t="str">
        <f t="shared" si="376"/>
        <v>LIMIT_TYPE</v>
      </c>
      <c r="F2309">
        <v>3</v>
      </c>
      <c r="G2309" t="str">
        <f t="shared" si="377"/>
        <v>990003</v>
      </c>
      <c r="H2309">
        <v>99</v>
      </c>
      <c r="I2309" t="s">
        <v>887</v>
      </c>
      <c r="J2309" t="s">
        <v>888</v>
      </c>
      <c r="K2309" t="s">
        <v>478</v>
      </c>
      <c r="M2309" t="str">
        <f t="shared" si="378"/>
        <v>INSERT INTO s_tab_cols_m (table_col_id,table_id,col_name,col_desc,data_type) VALUES (990003,99,'limit_type','LIMIT_TYPE','C');</v>
      </c>
    </row>
    <row r="2310" spans="3:13" x14ac:dyDescent="0.25">
      <c r="D2310" t="str">
        <f t="shared" si="375"/>
        <v>public static final int C_ACCT_LOAN_DEPOSIT_APPLICATION__COL__LIMIT_AMOUNT=    990004;</v>
      </c>
      <c r="E2310" t="str">
        <f t="shared" si="376"/>
        <v>LIMIT_AMOUNT</v>
      </c>
      <c r="F2310">
        <v>4</v>
      </c>
      <c r="G2310" t="str">
        <f t="shared" si="377"/>
        <v>990004</v>
      </c>
      <c r="H2310">
        <v>99</v>
      </c>
      <c r="I2310" t="s">
        <v>1149</v>
      </c>
      <c r="J2310" t="s">
        <v>1150</v>
      </c>
      <c r="K2310" t="s">
        <v>477</v>
      </c>
      <c r="M2310" t="str">
        <f t="shared" si="378"/>
        <v>INSERT INTO s_tab_cols_m (table_col_id,table_id,col_name,col_desc,data_type) VALUES (990004,99,'limit_amount','LIMIT_AMOUNT','N');</v>
      </c>
    </row>
    <row r="2311" spans="3:13" x14ac:dyDescent="0.25">
      <c r="D2311" t="str">
        <f t="shared" si="375"/>
        <v>public static final int C_ACCT_LOAN_DEPOSIT_APPLICATION__COL__EFFECTIVE_FROM_DATE=    990005;</v>
      </c>
      <c r="E2311" t="str">
        <f t="shared" si="376"/>
        <v>EFFECTIVE_FROM_DATE</v>
      </c>
      <c r="F2311">
        <v>5</v>
      </c>
      <c r="G2311" t="str">
        <f t="shared" si="377"/>
        <v>990005</v>
      </c>
      <c r="H2311">
        <v>99</v>
      </c>
      <c r="I2311" t="s">
        <v>851</v>
      </c>
      <c r="J2311" t="s">
        <v>852</v>
      </c>
      <c r="K2311" t="s">
        <v>482</v>
      </c>
      <c r="M2311" t="str">
        <f t="shared" si="378"/>
        <v>INSERT INTO s_tab_cols_m (table_col_id,table_id,col_name,col_desc,data_type) VALUES (990005,99,'effective_from_date','EFFECTIVE_FROM_DATE','D');</v>
      </c>
    </row>
    <row r="2312" spans="3:13" x14ac:dyDescent="0.25">
      <c r="D2312" t="str">
        <f t="shared" si="375"/>
        <v>public static final int C_ACCT_LOAN_DEPOSIT_APPLICATION__COL__EFFECTIVE_TO_DATE=    990006;</v>
      </c>
      <c r="E2312" t="str">
        <f t="shared" si="376"/>
        <v>EFFECTIVE_TO_DATE</v>
      </c>
      <c r="F2312">
        <v>6</v>
      </c>
      <c r="G2312" t="str">
        <f t="shared" si="377"/>
        <v>990006</v>
      </c>
      <c r="H2312">
        <v>99</v>
      </c>
      <c r="I2312" t="s">
        <v>853</v>
      </c>
      <c r="J2312" t="s">
        <v>854</v>
      </c>
      <c r="K2312" t="s">
        <v>482</v>
      </c>
      <c r="M2312" t="str">
        <f t="shared" si="378"/>
        <v>INSERT INTO s_tab_cols_m (table_col_id,table_id,col_name,col_desc,data_type) VALUES (990006,99,'effective_to_date','EFFECTIVE_TO_DATE','D');</v>
      </c>
    </row>
    <row r="2313" spans="3:13" x14ac:dyDescent="0.25">
      <c r="D2313" t="str">
        <f t="shared" si="375"/>
        <v>public static final int C_ACCT_LOAN_DEPOSIT_APPLICATION__COL__LIMIT_PERIOD_MONTHS=    990007;</v>
      </c>
      <c r="E2313" t="str">
        <f t="shared" si="376"/>
        <v>LIMIT_PERIOD_MONTHS</v>
      </c>
      <c r="F2313">
        <v>7</v>
      </c>
      <c r="G2313" t="str">
        <f t="shared" si="377"/>
        <v>990007</v>
      </c>
      <c r="H2313">
        <v>99</v>
      </c>
      <c r="I2313" t="s">
        <v>1151</v>
      </c>
      <c r="J2313" t="s">
        <v>1152</v>
      </c>
      <c r="K2313" t="s">
        <v>477</v>
      </c>
      <c r="M2313" t="str">
        <f t="shared" si="378"/>
        <v>INSERT INTO s_tab_cols_m (table_col_id,table_id,col_name,col_desc,data_type) VALUES (990007,99,'limit_period_months','LIMIT_PERIOD_MONTHS','N');</v>
      </c>
    </row>
    <row r="2314" spans="3:13" x14ac:dyDescent="0.25">
      <c r="D2314" t="str">
        <f t="shared" si="375"/>
        <v>public static final int C_ACCT_LOAN_DEPOSIT_APPLICATION__COL__INTEREST_RATE=    990008;</v>
      </c>
      <c r="E2314" t="str">
        <f t="shared" si="376"/>
        <v>INTEREST_RATE</v>
      </c>
      <c r="F2314">
        <v>8</v>
      </c>
      <c r="G2314" t="str">
        <f t="shared" si="377"/>
        <v>990008</v>
      </c>
      <c r="H2314">
        <v>99</v>
      </c>
      <c r="I2314" t="s">
        <v>1712</v>
      </c>
      <c r="J2314" t="s">
        <v>1713</v>
      </c>
      <c r="K2314" t="s">
        <v>477</v>
      </c>
      <c r="M2314" t="str">
        <f t="shared" si="378"/>
        <v>INSERT INTO s_tab_cols_m (table_col_id,table_id,col_name,col_desc,data_type) VALUES (990008,99,'interest_rate','INTEREST_RATE','N');</v>
      </c>
    </row>
    <row r="2315" spans="3:13" x14ac:dyDescent="0.25">
      <c r="D2315" t="str">
        <f t="shared" si="375"/>
        <v>public static final int C_ACCT_LOAN_DEPOSIT_APPLICATION__COL__LOAN_APPL_DATE=    990009;</v>
      </c>
      <c r="E2315" t="str">
        <f t="shared" si="376"/>
        <v>LOAN_APPL_DATE</v>
      </c>
      <c r="F2315">
        <v>9</v>
      </c>
      <c r="G2315" t="str">
        <f t="shared" si="377"/>
        <v>990009</v>
      </c>
      <c r="H2315">
        <v>99</v>
      </c>
      <c r="I2315" t="s">
        <v>1161</v>
      </c>
      <c r="J2315" t="s">
        <v>1162</v>
      </c>
      <c r="K2315" t="s">
        <v>482</v>
      </c>
      <c r="M2315" t="str">
        <f t="shared" si="378"/>
        <v>INSERT INTO s_tab_cols_m (table_col_id,table_id,col_name,col_desc,data_type) VALUES (990009,99,'loan_appl_date','LOAN_APPL_DATE','D');</v>
      </c>
    </row>
    <row r="2316" spans="3:13" x14ac:dyDescent="0.25">
      <c r="D2316" t="str">
        <f t="shared" si="375"/>
        <v>public static final int C_ACCT_LOAN_DEPOSIT_APPLICATION__COL__SANCTION_DATE=    990010;</v>
      </c>
      <c r="E2316" t="str">
        <f t="shared" si="376"/>
        <v>SANCTION_DATE</v>
      </c>
      <c r="F2316">
        <v>10</v>
      </c>
      <c r="G2316" t="str">
        <f t="shared" si="377"/>
        <v>990010</v>
      </c>
      <c r="H2316">
        <v>99</v>
      </c>
      <c r="I2316" t="s">
        <v>1145</v>
      </c>
      <c r="J2316" t="s">
        <v>1146</v>
      </c>
      <c r="K2316" t="s">
        <v>482</v>
      </c>
      <c r="M2316" t="str">
        <f t="shared" si="378"/>
        <v>INSERT INTO s_tab_cols_m (table_col_id,table_id,col_name,col_desc,data_type) VALUES (990010,99,'sanction_date','SANCTION_DATE','D');</v>
      </c>
    </row>
    <row r="2317" spans="3:13" x14ac:dyDescent="0.25">
      <c r="D2317" t="str">
        <f t="shared" si="375"/>
        <v>public static final int C_ACCT_LOAN_DEPOSIT_APPLICATION__COL__SANCTION_LIMIT=    990011;</v>
      </c>
      <c r="E2317" t="str">
        <f t="shared" si="376"/>
        <v>SANCTION_LIMIT</v>
      </c>
      <c r="F2317">
        <v>11</v>
      </c>
      <c r="G2317" t="str">
        <f t="shared" si="377"/>
        <v>990011</v>
      </c>
      <c r="H2317">
        <v>99</v>
      </c>
      <c r="I2317" t="s">
        <v>1147</v>
      </c>
      <c r="J2317" t="s">
        <v>1148</v>
      </c>
      <c r="K2317" t="s">
        <v>477</v>
      </c>
      <c r="M2317" t="str">
        <f t="shared" si="378"/>
        <v>INSERT INTO s_tab_cols_m (table_col_id,table_id,col_name,col_desc,data_type) VALUES (990011,99,'sanction_limit','SANCTION_LIMIT','N');</v>
      </c>
    </row>
    <row r="2318" spans="3:13" x14ac:dyDescent="0.25">
      <c r="D2318" t="str">
        <f t="shared" si="375"/>
        <v>public static final int C_ACCT_LOAN_DEPOSIT_APPLICATION__COL__SANCTION_AUTHORITY_ID=    990012;</v>
      </c>
      <c r="E2318" t="str">
        <f t="shared" si="376"/>
        <v>SANCTION_AUTHORITY_ID</v>
      </c>
      <c r="F2318">
        <v>12</v>
      </c>
      <c r="G2318" t="str">
        <f t="shared" si="377"/>
        <v>990012</v>
      </c>
      <c r="H2318">
        <v>99</v>
      </c>
      <c r="I2318" t="s">
        <v>1159</v>
      </c>
      <c r="J2318" t="s">
        <v>1160</v>
      </c>
      <c r="K2318" t="s">
        <v>477</v>
      </c>
      <c r="M2318" t="str">
        <f t="shared" si="378"/>
        <v>INSERT INTO s_tab_cols_m (table_col_id,table_id,col_name,col_desc,data_type) VALUES (990012,99,'sanction_authority_id','SANCTION_AUTHORITY_ID','N');</v>
      </c>
    </row>
    <row r="2319" spans="3:13" x14ac:dyDescent="0.25">
      <c r="D2319" t="str">
        <f t="shared" si="375"/>
        <v>public static final int C_ACCT_LOAN_DEPOSIT_APPLICATION__COL__SANCTION_BY=    990013;</v>
      </c>
      <c r="E2319" t="str">
        <f t="shared" si="376"/>
        <v>SANCTION_BY</v>
      </c>
      <c r="F2319">
        <v>13</v>
      </c>
      <c r="G2319" t="str">
        <f t="shared" si="377"/>
        <v>990013</v>
      </c>
      <c r="H2319">
        <v>99</v>
      </c>
      <c r="I2319" t="s">
        <v>2429</v>
      </c>
      <c r="J2319" t="s">
        <v>2430</v>
      </c>
      <c r="K2319" t="s">
        <v>477</v>
      </c>
      <c r="M2319" t="str">
        <f t="shared" si="378"/>
        <v>INSERT INTO s_tab_cols_m (table_col_id,table_id,col_name,col_desc,data_type) VALUES (990013,99,'sanction_by','SANCTION_BY','N');</v>
      </c>
    </row>
    <row r="2320" spans="3:13" x14ac:dyDescent="0.25">
      <c r="D2320" t="str">
        <f t="shared" si="375"/>
        <v>public static final int C_ACCT_LOAN_DEPOSIT_APPLICATION__COL__IS_PLR=    990014;</v>
      </c>
      <c r="E2320" t="str">
        <f t="shared" si="376"/>
        <v>IS_PLR</v>
      </c>
      <c r="F2320">
        <v>14</v>
      </c>
      <c r="G2320" t="str">
        <f t="shared" si="377"/>
        <v>990014</v>
      </c>
      <c r="H2320">
        <v>99</v>
      </c>
      <c r="I2320" t="s">
        <v>1003</v>
      </c>
      <c r="J2320" t="s">
        <v>1004</v>
      </c>
      <c r="K2320" t="s">
        <v>477</v>
      </c>
      <c r="M2320" t="str">
        <f t="shared" si="378"/>
        <v>INSERT INTO s_tab_cols_m (table_col_id,table_id,col_name,col_desc,data_type) VALUES (990014,99,'is_plr','IS_PLR','N');</v>
      </c>
    </row>
    <row r="2321" spans="3:13" x14ac:dyDescent="0.25">
      <c r="D2321" t="str">
        <f t="shared" si="375"/>
        <v>public static final int C_ACCT_LOAN_DEPOSIT_APPLICATION__COL__REMARK=    990015;</v>
      </c>
      <c r="E2321" t="str">
        <f t="shared" si="376"/>
        <v>REMARK</v>
      </c>
      <c r="F2321">
        <v>15</v>
      </c>
      <c r="G2321" t="str">
        <f t="shared" si="377"/>
        <v>990015</v>
      </c>
      <c r="H2321">
        <v>99</v>
      </c>
      <c r="I2321" t="s">
        <v>677</v>
      </c>
      <c r="J2321" t="s">
        <v>678</v>
      </c>
      <c r="K2321" t="s">
        <v>478</v>
      </c>
      <c r="M2321" t="str">
        <f t="shared" si="378"/>
        <v>INSERT INTO s_tab_cols_m (table_col_id,table_id,col_name,col_desc,data_type) VALUES (990015,99,'remark','REMARK','C');</v>
      </c>
    </row>
    <row r="2322" spans="3:13" x14ac:dyDescent="0.25">
      <c r="D2322" t="str">
        <f t="shared" si="375"/>
        <v>public static final int C_ACCT_LOAN_DEPOSIT_APPLICATION__COL__ALD_STATUS=    990016;</v>
      </c>
      <c r="E2322" t="str">
        <f t="shared" si="376"/>
        <v>ALD_STATUS</v>
      </c>
      <c r="F2322">
        <v>16</v>
      </c>
      <c r="G2322" t="str">
        <f t="shared" si="377"/>
        <v>990016</v>
      </c>
      <c r="H2322">
        <v>99</v>
      </c>
      <c r="I2322" t="s">
        <v>2431</v>
      </c>
      <c r="J2322" t="s">
        <v>2432</v>
      </c>
      <c r="K2322" t="s">
        <v>478</v>
      </c>
      <c r="M2322" t="str">
        <f t="shared" si="378"/>
        <v>INSERT INTO s_tab_cols_m (table_col_id,table_id,col_name,col_desc,data_type) VALUES (990016,99,'ald_status','ALD_STATUS','C');</v>
      </c>
    </row>
    <row r="2323" spans="3:13" x14ac:dyDescent="0.25">
      <c r="D2323" t="str">
        <f t="shared" si="375"/>
        <v>public static final int C_ACCT_LOAN_DEPOSIT_APPLICATION__COL__CR_BY=    990017;</v>
      </c>
      <c r="E2323" t="str">
        <f t="shared" si="376"/>
        <v>CR_BY</v>
      </c>
      <c r="F2323">
        <v>17</v>
      </c>
      <c r="G2323" t="str">
        <f t="shared" si="377"/>
        <v>990017</v>
      </c>
      <c r="H2323">
        <v>99</v>
      </c>
      <c r="I2323" t="s">
        <v>547</v>
      </c>
      <c r="J2323" t="s">
        <v>548</v>
      </c>
      <c r="K2323" t="s">
        <v>477</v>
      </c>
      <c r="M2323" t="str">
        <f t="shared" si="378"/>
        <v>INSERT INTO s_tab_cols_m (table_col_id,table_id,col_name,col_desc,data_type) VALUES (990017,99,'cr_by','CR_BY','N');</v>
      </c>
    </row>
    <row r="2324" spans="3:13" x14ac:dyDescent="0.25">
      <c r="D2324" t="str">
        <f t="shared" si="375"/>
        <v>public static final int C_ACCT_LOAN_DEPOSIT_APPLICATION__COL__CR_DT=    990018;</v>
      </c>
      <c r="E2324" t="str">
        <f t="shared" si="376"/>
        <v>CR_DT</v>
      </c>
      <c r="F2324">
        <v>18</v>
      </c>
      <c r="G2324" t="str">
        <f t="shared" si="377"/>
        <v>990018</v>
      </c>
      <c r="H2324">
        <v>99</v>
      </c>
      <c r="I2324" t="s">
        <v>549</v>
      </c>
      <c r="J2324" t="s">
        <v>550</v>
      </c>
      <c r="K2324" t="s">
        <v>489</v>
      </c>
      <c r="M2324" t="str">
        <f t="shared" si="378"/>
        <v>INSERT INTO s_tab_cols_m (table_col_id,table_id,col_name,col_desc,data_type) VALUES (990018,99,'cr_dt','CR_DT','T');</v>
      </c>
    </row>
    <row r="2325" spans="3:13" x14ac:dyDescent="0.25">
      <c r="D2325" t="str">
        <f t="shared" si="375"/>
        <v>public static final int C_ACCT_LOAN_DEPOSIT_APPLICATION__COL__UPD_BY=    990019;</v>
      </c>
      <c r="E2325" t="str">
        <f t="shared" si="376"/>
        <v>UPD_BY</v>
      </c>
      <c r="F2325">
        <v>19</v>
      </c>
      <c r="G2325" t="str">
        <f t="shared" si="377"/>
        <v>990019</v>
      </c>
      <c r="H2325">
        <v>99</v>
      </c>
      <c r="I2325" t="s">
        <v>551</v>
      </c>
      <c r="J2325" t="s">
        <v>552</v>
      </c>
      <c r="K2325" t="s">
        <v>477</v>
      </c>
      <c r="M2325" t="str">
        <f t="shared" si="378"/>
        <v>INSERT INTO s_tab_cols_m (table_col_id,table_id,col_name,col_desc,data_type) VALUES (990019,99,'upd_by','UPD_BY','N');</v>
      </c>
    </row>
    <row r="2326" spans="3:13" x14ac:dyDescent="0.25">
      <c r="D2326" t="str">
        <f t="shared" si="375"/>
        <v>public static final int C_ACCT_LOAN_DEPOSIT_APPLICATION__COL__UPD_DT=    990020;</v>
      </c>
      <c r="E2326" t="str">
        <f t="shared" si="376"/>
        <v>UPD_DT</v>
      </c>
      <c r="F2326">
        <v>20</v>
      </c>
      <c r="G2326" t="str">
        <f t="shared" si="377"/>
        <v>990020</v>
      </c>
      <c r="H2326">
        <v>99</v>
      </c>
      <c r="I2326" t="s">
        <v>553</v>
      </c>
      <c r="J2326" t="s">
        <v>554</v>
      </c>
      <c r="K2326" t="s">
        <v>489</v>
      </c>
      <c r="M2326" t="str">
        <f t="shared" si="378"/>
        <v>INSERT INTO s_tab_cols_m (table_col_id,table_id,col_name,col_desc,data_type) VALUES (990020,99,'upd_dt','UPD_DT','T');</v>
      </c>
    </row>
    <row r="2327" spans="3:13" x14ac:dyDescent="0.25">
      <c r="D2327" t="str">
        <f t="shared" si="375"/>
        <v>public static final int C_ACCT_LOAN_DEPOSIT_APPLICATION__COL__AUTH_BY=    990021;</v>
      </c>
      <c r="E2327" t="str">
        <f t="shared" si="376"/>
        <v>AUTH_BY</v>
      </c>
      <c r="F2327">
        <v>21</v>
      </c>
      <c r="G2327" t="str">
        <f t="shared" si="377"/>
        <v>990021</v>
      </c>
      <c r="H2327">
        <v>99</v>
      </c>
      <c r="I2327" t="s">
        <v>555</v>
      </c>
      <c r="J2327" t="s">
        <v>556</v>
      </c>
      <c r="K2327" t="s">
        <v>477</v>
      </c>
      <c r="M2327" t="str">
        <f t="shared" si="378"/>
        <v>INSERT INTO s_tab_cols_m (table_col_id,table_id,col_name,col_desc,data_type) VALUES (990021,99,'auth_by','AUTH_BY','N');</v>
      </c>
    </row>
    <row r="2328" spans="3:13" x14ac:dyDescent="0.25">
      <c r="D2328" t="str">
        <f t="shared" si="375"/>
        <v>public static final int C_ACCT_LOAN_DEPOSIT_APPLICATION__COL__AUTH_DT=    990022;</v>
      </c>
      <c r="E2328" t="str">
        <f t="shared" si="376"/>
        <v>AUTH_DT</v>
      </c>
      <c r="F2328">
        <v>22</v>
      </c>
      <c r="G2328" t="str">
        <f t="shared" si="377"/>
        <v>990022</v>
      </c>
      <c r="H2328">
        <v>99</v>
      </c>
      <c r="I2328" t="s">
        <v>557</v>
      </c>
      <c r="J2328" t="s">
        <v>558</v>
      </c>
      <c r="K2328" t="s">
        <v>489</v>
      </c>
      <c r="M2328" t="str">
        <f t="shared" si="378"/>
        <v>INSERT INTO s_tab_cols_m (table_col_id,table_id,col_name,col_desc,data_type) VALUES (990022,99,'auth_dt','AUTH_DT','T');</v>
      </c>
    </row>
    <row r="2329" spans="3:13" x14ac:dyDescent="0.25">
      <c r="D2329" t="str">
        <f t="shared" si="375"/>
        <v>public static final int C_ACCT_LOAN_DEPOSIT_APPLICATION__COL__CN_ID=    990023;</v>
      </c>
      <c r="E2329" t="str">
        <f t="shared" si="376"/>
        <v>CN_ID</v>
      </c>
      <c r="F2329">
        <v>23</v>
      </c>
      <c r="G2329" t="str">
        <f t="shared" si="377"/>
        <v>990023</v>
      </c>
      <c r="H2329">
        <v>99</v>
      </c>
      <c r="I2329" t="s">
        <v>559</v>
      </c>
      <c r="J2329" t="s">
        <v>560</v>
      </c>
      <c r="K2329" t="s">
        <v>477</v>
      </c>
      <c r="M2329" t="str">
        <f t="shared" si="378"/>
        <v>INSERT INTO s_tab_cols_m (table_col_id,table_id,col_name,col_desc,data_type) VALUES (990023,99,'cn_id','CN_ID','N');</v>
      </c>
    </row>
    <row r="2330" spans="3:13" x14ac:dyDescent="0.25">
      <c r="D2330" t="str">
        <f t="shared" si="375"/>
        <v>public static final int C_ACCT_LOAN_DEPOSIT_APPLICATION__COL__LOAN_GL_ID=    990024;</v>
      </c>
      <c r="E2330" t="str">
        <f t="shared" si="376"/>
        <v>LOAN_GL_ID</v>
      </c>
      <c r="F2330">
        <v>24</v>
      </c>
      <c r="G2330" t="str">
        <f t="shared" si="377"/>
        <v>990024</v>
      </c>
      <c r="H2330">
        <v>99</v>
      </c>
      <c r="I2330" t="s">
        <v>2433</v>
      </c>
      <c r="J2330" t="s">
        <v>2434</v>
      </c>
      <c r="K2330" t="s">
        <v>477</v>
      </c>
      <c r="M2330" t="str">
        <f t="shared" si="378"/>
        <v>INSERT INTO s_tab_cols_m (table_col_id,table_id,col_name,col_desc,data_type) VALUES (990024,99,'loan_gl_id','LOAN_GL_ID','N');</v>
      </c>
    </row>
    <row r="2331" spans="3:13" x14ac:dyDescent="0.25">
      <c r="D2331" t="str">
        <f t="shared" si="375"/>
        <v>public static final int C_ACCT_LOAN_DEPOSIT_APPLICATION__COL__LOAN_GL_SCHEME_ID=    990025;</v>
      </c>
      <c r="E2331" t="str">
        <f t="shared" si="376"/>
        <v>LOAN_GL_SCHEME_ID</v>
      </c>
      <c r="F2331">
        <v>25</v>
      </c>
      <c r="G2331" t="str">
        <f t="shared" si="377"/>
        <v>990025</v>
      </c>
      <c r="H2331">
        <v>99</v>
      </c>
      <c r="I2331" t="s">
        <v>2435</v>
      </c>
      <c r="J2331" t="s">
        <v>2436</v>
      </c>
      <c r="K2331" t="s">
        <v>477</v>
      </c>
      <c r="M2331" t="str">
        <f t="shared" si="378"/>
        <v>INSERT INTO s_tab_cols_m (table_col_id,table_id,col_name,col_desc,data_type) VALUES (990025,99,'loan_gl_scheme_id','LOAN_GL_SCHEME_ID','N');</v>
      </c>
    </row>
    <row r="2334" spans="3:13" x14ac:dyDescent="0.25">
      <c r="C2334" s="18" t="s">
        <v>416</v>
      </c>
      <c r="D2334" t="str">
        <f t="shared" ref="D2334:D2347" si="379">CONCATENATE("public static final int C_ACCT_LOAN_DEPOSIT_ACCOUNT__COL__",E2334,"=    ",G2334,";")</f>
        <v>public static final int C_ACCT_LOAN_DEPOSIT_ACCOUNT__COL__ALD_ACCT_ID=    1000001;</v>
      </c>
      <c r="E2334" t="str">
        <f t="shared" ref="E2334:E2347" si="380">UPPER(I2334)</f>
        <v>ALD_ACCT_ID</v>
      </c>
      <c r="F2334">
        <v>1</v>
      </c>
      <c r="G2334" t="str">
        <f t="shared" ref="G2334:G2347" si="381">CONCATENATE(H2334,REPT("0",4-LEN(F2334)),F2334)</f>
        <v>1000001</v>
      </c>
      <c r="H2334">
        <v>100</v>
      </c>
      <c r="I2334" t="s">
        <v>2437</v>
      </c>
      <c r="J2334" t="s">
        <v>2438</v>
      </c>
      <c r="K2334" t="s">
        <v>477</v>
      </c>
      <c r="M2334" t="str">
        <f t="shared" ref="M2334:M2347" si="382">CONCATENATE("INSERT INTO s_tab_cols_m (table_col_id,table_id,col_name,col_desc,data_type) VALUES (",G2334&amp;","&amp;H2334&amp;",'"&amp;I2334&amp;"','"&amp;J2334&amp;"','"&amp;K2334&amp;"');")</f>
        <v>INSERT INTO s_tab_cols_m (table_col_id,table_id,col_name,col_desc,data_type) VALUES (1000001,100,'ald_acct_id','ALD_ACCT_ID','N');</v>
      </c>
    </row>
    <row r="2335" spans="3:13" x14ac:dyDescent="0.25">
      <c r="D2335" t="str">
        <f t="shared" si="379"/>
        <v>public static final int C_ACCT_LOAN_DEPOSIT_ACCOUNT__COL__ALD_APPL_ID=    1000002;</v>
      </c>
      <c r="E2335" t="str">
        <f t="shared" si="380"/>
        <v>ALD_APPL_ID</v>
      </c>
      <c r="F2335">
        <v>2</v>
      </c>
      <c r="G2335" t="str">
        <f t="shared" si="381"/>
        <v>1000002</v>
      </c>
      <c r="H2335">
        <v>100</v>
      </c>
      <c r="I2335" t="s">
        <v>2427</v>
      </c>
      <c r="J2335" t="s">
        <v>2428</v>
      </c>
      <c r="K2335" t="s">
        <v>477</v>
      </c>
      <c r="M2335" t="str">
        <f t="shared" si="382"/>
        <v>INSERT INTO s_tab_cols_m (table_col_id,table_id,col_name,col_desc,data_type) VALUES (1000002,100,'ald_appl_id','ALD_APPL_ID','N');</v>
      </c>
    </row>
    <row r="2336" spans="3:13" x14ac:dyDescent="0.25">
      <c r="D2336" t="str">
        <f t="shared" si="379"/>
        <v>public static final int C_ACCT_LOAN_DEPOSIT_ACCOUNT__COL__DEP_ACCT_ID=    1000003;</v>
      </c>
      <c r="E2336" t="str">
        <f t="shared" si="380"/>
        <v>DEP_ACCT_ID</v>
      </c>
      <c r="F2336">
        <v>3</v>
      </c>
      <c r="G2336" t="str">
        <f t="shared" si="381"/>
        <v>1000003</v>
      </c>
      <c r="H2336">
        <v>100</v>
      </c>
      <c r="I2336" t="s">
        <v>2439</v>
      </c>
      <c r="J2336" t="s">
        <v>2440</v>
      </c>
      <c r="K2336" t="s">
        <v>477</v>
      </c>
      <c r="M2336" t="str">
        <f t="shared" si="382"/>
        <v>INSERT INTO s_tab_cols_m (table_col_id,table_id,col_name,col_desc,data_type) VALUES (1000003,100,'dep_acct_id','DEP_ACCT_ID','N');</v>
      </c>
    </row>
    <row r="2337" spans="3:13" x14ac:dyDescent="0.25">
      <c r="D2337" t="str">
        <f t="shared" si="379"/>
        <v>public static final int C_ACCT_LOAN_DEPOSIT_ACCOUNT__COL__MARIGN_PERCENT=    1000004;</v>
      </c>
      <c r="E2337" t="str">
        <f t="shared" si="380"/>
        <v>MARIGN_PERCENT</v>
      </c>
      <c r="F2337">
        <v>4</v>
      </c>
      <c r="G2337" t="str">
        <f t="shared" si="381"/>
        <v>1000004</v>
      </c>
      <c r="H2337">
        <v>100</v>
      </c>
      <c r="I2337" t="s">
        <v>2441</v>
      </c>
      <c r="J2337" t="s">
        <v>2442</v>
      </c>
      <c r="K2337" t="s">
        <v>477</v>
      </c>
      <c r="M2337" t="str">
        <f t="shared" si="382"/>
        <v>INSERT INTO s_tab_cols_m (table_col_id,table_id,col_name,col_desc,data_type) VALUES (1000004,100,'marign_percent','MARIGN_PERCENT','N');</v>
      </c>
    </row>
    <row r="2338" spans="3:13" x14ac:dyDescent="0.25">
      <c r="D2338" t="str">
        <f t="shared" si="379"/>
        <v>public static final int C_ACCT_LOAN_DEPOSIT_ACCOUNT__COL__MARGIN_AMOUNT=    1000005;</v>
      </c>
      <c r="E2338" t="str">
        <f t="shared" si="380"/>
        <v>MARGIN_AMOUNT</v>
      </c>
      <c r="F2338">
        <v>5</v>
      </c>
      <c r="G2338" t="str">
        <f t="shared" si="381"/>
        <v>1000005</v>
      </c>
      <c r="H2338">
        <v>100</v>
      </c>
      <c r="I2338" t="s">
        <v>1393</v>
      </c>
      <c r="J2338" t="s">
        <v>1394</v>
      </c>
      <c r="K2338" t="s">
        <v>477</v>
      </c>
      <c r="M2338" t="str">
        <f t="shared" si="382"/>
        <v>INSERT INTO s_tab_cols_m (table_col_id,table_id,col_name,col_desc,data_type) VALUES (1000005,100,'margin_amount','MARGIN_AMOUNT','N');</v>
      </c>
    </row>
    <row r="2339" spans="3:13" x14ac:dyDescent="0.25">
      <c r="D2339" t="str">
        <f t="shared" si="379"/>
        <v>public static final int C_ACCT_LOAN_DEPOSIT_ACCOUNT__COL__SECURITY_AMOUNT=    1000006;</v>
      </c>
      <c r="E2339" t="str">
        <f t="shared" si="380"/>
        <v>SECURITY_AMOUNT</v>
      </c>
      <c r="F2339">
        <v>6</v>
      </c>
      <c r="G2339" t="str">
        <f t="shared" si="381"/>
        <v>1000006</v>
      </c>
      <c r="H2339">
        <v>100</v>
      </c>
      <c r="I2339" t="s">
        <v>1389</v>
      </c>
      <c r="J2339" t="s">
        <v>1390</v>
      </c>
      <c r="K2339" t="s">
        <v>477</v>
      </c>
      <c r="M2339" t="str">
        <f t="shared" si="382"/>
        <v>INSERT INTO s_tab_cols_m (table_col_id,table_id,col_name,col_desc,data_type) VALUES (1000006,100,'security_amount','SECURITY_AMOUNT','N');</v>
      </c>
    </row>
    <row r="2340" spans="3:13" x14ac:dyDescent="0.25">
      <c r="D2340" t="str">
        <f t="shared" si="379"/>
        <v>public static final int C_ACCT_LOAN_DEPOSIT_ACCOUNT__COL__DEPOSIT_INTEREST_RATE=    1000007;</v>
      </c>
      <c r="E2340" t="str">
        <f t="shared" si="380"/>
        <v>DEPOSIT_INTEREST_RATE</v>
      </c>
      <c r="F2340">
        <v>7</v>
      </c>
      <c r="G2340" t="str">
        <f t="shared" si="381"/>
        <v>1000007</v>
      </c>
      <c r="H2340">
        <v>100</v>
      </c>
      <c r="I2340" t="s">
        <v>2443</v>
      </c>
      <c r="J2340" t="s">
        <v>2444</v>
      </c>
      <c r="K2340" t="s">
        <v>477</v>
      </c>
      <c r="M2340" t="str">
        <f t="shared" si="382"/>
        <v>INSERT INTO s_tab_cols_m (table_col_id,table_id,col_name,col_desc,data_type) VALUES (1000007,100,'deposit_interest_rate','DEPOSIT_INTEREST_RATE','N');</v>
      </c>
    </row>
    <row r="2341" spans="3:13" x14ac:dyDescent="0.25">
      <c r="D2341" t="str">
        <f t="shared" si="379"/>
        <v>public static final int C_ACCT_LOAN_DEPOSIT_ACCOUNT__COL__CR_BY=    1000008;</v>
      </c>
      <c r="E2341" t="str">
        <f t="shared" si="380"/>
        <v>CR_BY</v>
      </c>
      <c r="F2341">
        <v>8</v>
      </c>
      <c r="G2341" t="str">
        <f t="shared" si="381"/>
        <v>1000008</v>
      </c>
      <c r="H2341">
        <v>100</v>
      </c>
      <c r="I2341" t="s">
        <v>547</v>
      </c>
      <c r="J2341" t="s">
        <v>548</v>
      </c>
      <c r="K2341" t="s">
        <v>477</v>
      </c>
      <c r="M2341" t="str">
        <f t="shared" si="382"/>
        <v>INSERT INTO s_tab_cols_m (table_col_id,table_id,col_name,col_desc,data_type) VALUES (1000008,100,'cr_by','CR_BY','N');</v>
      </c>
    </row>
    <row r="2342" spans="3:13" x14ac:dyDescent="0.25">
      <c r="D2342" t="str">
        <f t="shared" si="379"/>
        <v>public static final int C_ACCT_LOAN_DEPOSIT_ACCOUNT__COL__CR_DT=    1000009;</v>
      </c>
      <c r="E2342" t="str">
        <f t="shared" si="380"/>
        <v>CR_DT</v>
      </c>
      <c r="F2342">
        <v>9</v>
      </c>
      <c r="G2342" t="str">
        <f t="shared" si="381"/>
        <v>1000009</v>
      </c>
      <c r="H2342">
        <v>100</v>
      </c>
      <c r="I2342" t="s">
        <v>549</v>
      </c>
      <c r="J2342" t="s">
        <v>550</v>
      </c>
      <c r="K2342" t="s">
        <v>489</v>
      </c>
      <c r="M2342" t="str">
        <f t="shared" si="382"/>
        <v>INSERT INTO s_tab_cols_m (table_col_id,table_id,col_name,col_desc,data_type) VALUES (1000009,100,'cr_dt','CR_DT','T');</v>
      </c>
    </row>
    <row r="2343" spans="3:13" x14ac:dyDescent="0.25">
      <c r="D2343" t="str">
        <f t="shared" si="379"/>
        <v>public static final int C_ACCT_LOAN_DEPOSIT_ACCOUNT__COL__UPD_BY=    1000010;</v>
      </c>
      <c r="E2343" t="str">
        <f t="shared" si="380"/>
        <v>UPD_BY</v>
      </c>
      <c r="F2343">
        <v>10</v>
      </c>
      <c r="G2343" t="str">
        <f t="shared" si="381"/>
        <v>1000010</v>
      </c>
      <c r="H2343">
        <v>100</v>
      </c>
      <c r="I2343" t="s">
        <v>551</v>
      </c>
      <c r="J2343" t="s">
        <v>552</v>
      </c>
      <c r="K2343" t="s">
        <v>477</v>
      </c>
      <c r="M2343" t="str">
        <f t="shared" si="382"/>
        <v>INSERT INTO s_tab_cols_m (table_col_id,table_id,col_name,col_desc,data_type) VALUES (1000010,100,'upd_by','UPD_BY','N');</v>
      </c>
    </row>
    <row r="2344" spans="3:13" x14ac:dyDescent="0.25">
      <c r="D2344" t="str">
        <f t="shared" si="379"/>
        <v>public static final int C_ACCT_LOAN_DEPOSIT_ACCOUNT__COL__UPD_DT=    1000011;</v>
      </c>
      <c r="E2344" t="str">
        <f t="shared" si="380"/>
        <v>UPD_DT</v>
      </c>
      <c r="F2344">
        <v>11</v>
      </c>
      <c r="G2344" t="str">
        <f t="shared" si="381"/>
        <v>1000011</v>
      </c>
      <c r="H2344">
        <v>100</v>
      </c>
      <c r="I2344" t="s">
        <v>553</v>
      </c>
      <c r="J2344" t="s">
        <v>554</v>
      </c>
      <c r="K2344" t="s">
        <v>489</v>
      </c>
      <c r="M2344" t="str">
        <f t="shared" si="382"/>
        <v>INSERT INTO s_tab_cols_m (table_col_id,table_id,col_name,col_desc,data_type) VALUES (1000011,100,'upd_dt','UPD_DT','T');</v>
      </c>
    </row>
    <row r="2345" spans="3:13" x14ac:dyDescent="0.25">
      <c r="D2345" t="str">
        <f t="shared" si="379"/>
        <v>public static final int C_ACCT_LOAN_DEPOSIT_ACCOUNT__COL__AUTH_BY=    1000012;</v>
      </c>
      <c r="E2345" t="str">
        <f t="shared" si="380"/>
        <v>AUTH_BY</v>
      </c>
      <c r="F2345">
        <v>12</v>
      </c>
      <c r="G2345" t="str">
        <f t="shared" si="381"/>
        <v>1000012</v>
      </c>
      <c r="H2345">
        <v>100</v>
      </c>
      <c r="I2345" t="s">
        <v>555</v>
      </c>
      <c r="J2345" t="s">
        <v>556</v>
      </c>
      <c r="K2345" t="s">
        <v>477</v>
      </c>
      <c r="M2345" t="str">
        <f t="shared" si="382"/>
        <v>INSERT INTO s_tab_cols_m (table_col_id,table_id,col_name,col_desc,data_type) VALUES (1000012,100,'auth_by','AUTH_BY','N');</v>
      </c>
    </row>
    <row r="2346" spans="3:13" x14ac:dyDescent="0.25">
      <c r="D2346" t="str">
        <f t="shared" si="379"/>
        <v>public static final int C_ACCT_LOAN_DEPOSIT_ACCOUNT__COL__AUTH_DT=    1000013;</v>
      </c>
      <c r="E2346" t="str">
        <f t="shared" si="380"/>
        <v>AUTH_DT</v>
      </c>
      <c r="F2346">
        <v>13</v>
      </c>
      <c r="G2346" t="str">
        <f t="shared" si="381"/>
        <v>1000013</v>
      </c>
      <c r="H2346">
        <v>100</v>
      </c>
      <c r="I2346" t="s">
        <v>557</v>
      </c>
      <c r="J2346" t="s">
        <v>558</v>
      </c>
      <c r="K2346" t="s">
        <v>489</v>
      </c>
      <c r="M2346" t="str">
        <f t="shared" si="382"/>
        <v>INSERT INTO s_tab_cols_m (table_col_id,table_id,col_name,col_desc,data_type) VALUES (1000013,100,'auth_dt','AUTH_DT','T');</v>
      </c>
    </row>
    <row r="2347" spans="3:13" x14ac:dyDescent="0.25">
      <c r="D2347" t="str">
        <f t="shared" si="379"/>
        <v>public static final int C_ACCT_LOAN_DEPOSIT_ACCOUNT__COL__CN_ID=    1000014;</v>
      </c>
      <c r="E2347" t="str">
        <f t="shared" si="380"/>
        <v>CN_ID</v>
      </c>
      <c r="F2347">
        <v>14</v>
      </c>
      <c r="G2347" t="str">
        <f t="shared" si="381"/>
        <v>1000014</v>
      </c>
      <c r="H2347">
        <v>100</v>
      </c>
      <c r="I2347" t="s">
        <v>559</v>
      </c>
      <c r="J2347" t="s">
        <v>560</v>
      </c>
      <c r="K2347" t="s">
        <v>477</v>
      </c>
      <c r="M2347" t="str">
        <f t="shared" si="382"/>
        <v>INSERT INTO s_tab_cols_m (table_col_id,table_id,col_name,col_desc,data_type) VALUES (1000014,100,'cn_id','CN_ID','N');</v>
      </c>
    </row>
    <row r="2350" spans="3:13" x14ac:dyDescent="0.25">
      <c r="C2350" s="18" t="s">
        <v>419</v>
      </c>
      <c r="D2350" t="str">
        <f t="shared" ref="D2350:D2367" si="383">CONCATENATE("public static final int C_BANK_PARAMETER__COL__",E2350,"=    ",G2350,";")</f>
        <v>public static final int C_BANK_PARAMETER__COL__BANK_PARAM_CODE=    1010001;</v>
      </c>
      <c r="E2350" t="str">
        <f t="shared" ref="E2350:E2367" si="384">UPPER(I2350)</f>
        <v>BANK_PARAM_CODE</v>
      </c>
      <c r="F2350">
        <v>1</v>
      </c>
      <c r="G2350" t="str">
        <f t="shared" ref="G2350:G2367" si="385">CONCATENATE(H2350,REPT("0",4-LEN(F2350)),F2350)</f>
        <v>1010001</v>
      </c>
      <c r="H2350">
        <v>101</v>
      </c>
      <c r="I2350" t="s">
        <v>2445</v>
      </c>
      <c r="J2350" t="s">
        <v>2446</v>
      </c>
      <c r="K2350" t="s">
        <v>478</v>
      </c>
      <c r="M2350" t="str">
        <f t="shared" ref="M2350:M2367" si="386">CONCATENATE("INSERT INTO s_tab_cols_m (table_col_id,table_id,col_name,col_desc,data_type) VALUES (",G2350&amp;","&amp;H2350&amp;",'"&amp;I2350&amp;"','"&amp;J2350&amp;"','"&amp;K2350&amp;"');")</f>
        <v>INSERT INTO s_tab_cols_m (table_col_id,table_id,col_name,col_desc,data_type) VALUES (1010001,101,'bank_param_code','BANK_PARAM_CODE','C');</v>
      </c>
    </row>
    <row r="2351" spans="3:13" x14ac:dyDescent="0.25">
      <c r="D2351" t="str">
        <f t="shared" si="383"/>
        <v>public static final int C_BANK_PARAMETER__COL__BANK_PARAM_NAME=    1010002;</v>
      </c>
      <c r="E2351" t="str">
        <f t="shared" si="384"/>
        <v>BANK_PARAM_NAME</v>
      </c>
      <c r="F2351">
        <v>2</v>
      </c>
      <c r="G2351" t="str">
        <f t="shared" si="385"/>
        <v>1010002</v>
      </c>
      <c r="H2351">
        <v>101</v>
      </c>
      <c r="I2351" t="s">
        <v>2447</v>
      </c>
      <c r="J2351" t="s">
        <v>2448</v>
      </c>
      <c r="K2351" t="s">
        <v>478</v>
      </c>
      <c r="M2351" t="str">
        <f t="shared" si="386"/>
        <v>INSERT INTO s_tab_cols_m (table_col_id,table_id,col_name,col_desc,data_type) VALUES (1010002,101,'bank_param_name','BANK_PARAM_NAME','C');</v>
      </c>
    </row>
    <row r="2352" spans="3:13" x14ac:dyDescent="0.25">
      <c r="D2352" t="str">
        <f t="shared" si="383"/>
        <v>public static final int C_BANK_PARAMETER__COL__PARAM_DATA_TYPE=    1010003;</v>
      </c>
      <c r="E2352" t="str">
        <f t="shared" si="384"/>
        <v>PARAM_DATA_TYPE</v>
      </c>
      <c r="F2352">
        <v>3</v>
      </c>
      <c r="G2352" t="str">
        <f t="shared" si="385"/>
        <v>1010003</v>
      </c>
      <c r="H2352">
        <v>101</v>
      </c>
      <c r="I2352" t="s">
        <v>2449</v>
      </c>
      <c r="J2352" t="s">
        <v>2450</v>
      </c>
      <c r="K2352" t="s">
        <v>478</v>
      </c>
      <c r="M2352" t="str">
        <f t="shared" si="386"/>
        <v>INSERT INTO s_tab_cols_m (table_col_id,table_id,col_name,col_desc,data_type) VALUES (1010003,101,'param_data_type','PARAM_DATA_TYPE','C');</v>
      </c>
    </row>
    <row r="2353" spans="4:13" x14ac:dyDescent="0.25">
      <c r="D2353" t="str">
        <f t="shared" si="383"/>
        <v>public static final int C_BANK_PARAMETER__COL__PARAM_STR_VALUE=    1010004;</v>
      </c>
      <c r="E2353" t="str">
        <f t="shared" si="384"/>
        <v>PARAM_STR_VALUE</v>
      </c>
      <c r="F2353">
        <v>4</v>
      </c>
      <c r="G2353" t="str">
        <f t="shared" si="385"/>
        <v>1010004</v>
      </c>
      <c r="H2353">
        <v>101</v>
      </c>
      <c r="I2353" t="s">
        <v>2451</v>
      </c>
      <c r="J2353" t="s">
        <v>2452</v>
      </c>
      <c r="K2353" t="s">
        <v>478</v>
      </c>
      <c r="M2353" t="str">
        <f t="shared" si="386"/>
        <v>INSERT INTO s_tab_cols_m (table_col_id,table_id,col_name,col_desc,data_type) VALUES (1010004,101,'param_str_value','PARAM_STR_VALUE','C');</v>
      </c>
    </row>
    <row r="2354" spans="4:13" x14ac:dyDescent="0.25">
      <c r="D2354" t="str">
        <f t="shared" si="383"/>
        <v>public static final int C_BANK_PARAMETER__COL__PARAM_NUMBER_VALUE=    1010005;</v>
      </c>
      <c r="E2354" t="str">
        <f t="shared" si="384"/>
        <v>PARAM_NUMBER_VALUE</v>
      </c>
      <c r="F2354">
        <v>5</v>
      </c>
      <c r="G2354" t="str">
        <f t="shared" si="385"/>
        <v>1010005</v>
      </c>
      <c r="H2354">
        <v>101</v>
      </c>
      <c r="I2354" t="s">
        <v>2453</v>
      </c>
      <c r="J2354" t="s">
        <v>2454</v>
      </c>
      <c r="K2354" t="s">
        <v>477</v>
      </c>
      <c r="M2354" t="str">
        <f t="shared" si="386"/>
        <v>INSERT INTO s_tab_cols_m (table_col_id,table_id,col_name,col_desc,data_type) VALUES (1010005,101,'param_number_value','PARAM_NUMBER_VALUE','N');</v>
      </c>
    </row>
    <row r="2355" spans="4:13" x14ac:dyDescent="0.25">
      <c r="D2355" t="str">
        <f t="shared" si="383"/>
        <v>public static final int C_BANK_PARAMETER__COL__PARAM_DATE_VALUE=    1010006;</v>
      </c>
      <c r="E2355" t="str">
        <f t="shared" si="384"/>
        <v>PARAM_DATE_VALUE</v>
      </c>
      <c r="F2355">
        <v>6</v>
      </c>
      <c r="G2355" t="str">
        <f t="shared" si="385"/>
        <v>1010006</v>
      </c>
      <c r="H2355">
        <v>101</v>
      </c>
      <c r="I2355" t="s">
        <v>2455</v>
      </c>
      <c r="J2355" t="s">
        <v>2456</v>
      </c>
      <c r="K2355" t="s">
        <v>477</v>
      </c>
      <c r="M2355" t="str">
        <f t="shared" si="386"/>
        <v>INSERT INTO s_tab_cols_m (table_col_id,table_id,col_name,col_desc,data_type) VALUES (1010006,101,'param_date_value','PARAM_DATE_VALUE','N');</v>
      </c>
    </row>
    <row r="2356" spans="4:13" x14ac:dyDescent="0.25">
      <c r="D2356" t="str">
        <f t="shared" si="383"/>
        <v>public static final int C_BANK_PARAMETER__COL__MODULE_CODE=    1010007;</v>
      </c>
      <c r="E2356" t="str">
        <f t="shared" si="384"/>
        <v>MODULE_CODE</v>
      </c>
      <c r="F2356">
        <v>7</v>
      </c>
      <c r="G2356" t="str">
        <f t="shared" si="385"/>
        <v>1010007</v>
      </c>
      <c r="H2356">
        <v>101</v>
      </c>
      <c r="I2356" t="s">
        <v>46</v>
      </c>
      <c r="J2356" t="s">
        <v>2457</v>
      </c>
      <c r="K2356" t="s">
        <v>478</v>
      </c>
      <c r="M2356" t="str">
        <f t="shared" si="386"/>
        <v>INSERT INTO s_tab_cols_m (table_col_id,table_id,col_name,col_desc,data_type) VALUES (1010007,101,'module_code','MODULE_CODE','C');</v>
      </c>
    </row>
    <row r="2357" spans="4:13" x14ac:dyDescent="0.25">
      <c r="D2357" t="str">
        <f t="shared" si="383"/>
        <v>public static final int C_BANK_PARAMETER__COL__UI_CONTROL_TYPE=    1010008;</v>
      </c>
      <c r="E2357" t="str">
        <f t="shared" si="384"/>
        <v>UI_CONTROL_TYPE</v>
      </c>
      <c r="F2357">
        <v>8</v>
      </c>
      <c r="G2357" t="str">
        <f t="shared" si="385"/>
        <v>1010008</v>
      </c>
      <c r="H2357">
        <v>101</v>
      </c>
      <c r="I2357" t="s">
        <v>2458</v>
      </c>
      <c r="J2357" t="s">
        <v>2459</v>
      </c>
      <c r="K2357" t="s">
        <v>478</v>
      </c>
      <c r="M2357" t="str">
        <f t="shared" si="386"/>
        <v>INSERT INTO s_tab_cols_m (table_col_id,table_id,col_name,col_desc,data_type) VALUES (1010008,101,'ui_control_type','UI_CONTROL_TYPE','C');</v>
      </c>
    </row>
    <row r="2358" spans="4:13" x14ac:dyDescent="0.25">
      <c r="D2358" t="str">
        <f t="shared" si="383"/>
        <v>public static final int C_BANK_PARAMETER__COL__UI_VALIDATION_RULE=    1010009;</v>
      </c>
      <c r="E2358" t="str">
        <f t="shared" si="384"/>
        <v>UI_VALIDATION_RULE</v>
      </c>
      <c r="F2358">
        <v>9</v>
      </c>
      <c r="G2358" t="str">
        <f t="shared" si="385"/>
        <v>1010009</v>
      </c>
      <c r="H2358">
        <v>101</v>
      </c>
      <c r="I2358" t="s">
        <v>2460</v>
      </c>
      <c r="J2358" t="s">
        <v>2461</v>
      </c>
      <c r="K2358" t="s">
        <v>478</v>
      </c>
      <c r="M2358" t="str">
        <f t="shared" si="386"/>
        <v>INSERT INTO s_tab_cols_m (table_col_id,table_id,col_name,col_desc,data_type) VALUES (1010009,101,'ui_validation_rule','UI_VALIDATION_RULE','C');</v>
      </c>
    </row>
    <row r="2359" spans="4:13" x14ac:dyDescent="0.25">
      <c r="D2359" t="str">
        <f t="shared" si="383"/>
        <v>public static final int C_BANK_PARAMETER__COL__UI_FORMAT=    1010010;</v>
      </c>
      <c r="E2359" t="str">
        <f t="shared" si="384"/>
        <v>UI_FORMAT</v>
      </c>
      <c r="F2359">
        <v>10</v>
      </c>
      <c r="G2359" t="str">
        <f t="shared" si="385"/>
        <v>1010010</v>
      </c>
      <c r="H2359">
        <v>101</v>
      </c>
      <c r="I2359" t="s">
        <v>2462</v>
      </c>
      <c r="J2359" t="s">
        <v>2463</v>
      </c>
      <c r="K2359" t="s">
        <v>478</v>
      </c>
      <c r="M2359" t="str">
        <f t="shared" si="386"/>
        <v>INSERT INTO s_tab_cols_m (table_col_id,table_id,col_name,col_desc,data_type) VALUES (1010010,101,'ui_format','UI_FORMAT','C');</v>
      </c>
    </row>
    <row r="2360" spans="4:13" x14ac:dyDescent="0.25">
      <c r="D2360" t="str">
        <f t="shared" si="383"/>
        <v>public static final int C_BANK_PARAMETER__COL__BE_VALIDATION_API=    1010011;</v>
      </c>
      <c r="E2360" t="str">
        <f t="shared" si="384"/>
        <v>BE_VALIDATION_API</v>
      </c>
      <c r="F2360">
        <v>11</v>
      </c>
      <c r="G2360" t="str">
        <f t="shared" si="385"/>
        <v>1010011</v>
      </c>
      <c r="H2360">
        <v>101</v>
      </c>
      <c r="I2360" t="s">
        <v>2464</v>
      </c>
      <c r="J2360" t="s">
        <v>2465</v>
      </c>
      <c r="K2360" t="s">
        <v>478</v>
      </c>
      <c r="M2360" t="str">
        <f t="shared" si="386"/>
        <v>INSERT INTO s_tab_cols_m (table_col_id,table_id,col_name,col_desc,data_type) VALUES (1010011,101,'be_validation_api','BE_VALIDATION_API','C');</v>
      </c>
    </row>
    <row r="2361" spans="4:13" x14ac:dyDescent="0.25">
      <c r="D2361" t="str">
        <f t="shared" si="383"/>
        <v>public static final int C_BANK_PARAMETER__COL__CR_BY=    1010012;</v>
      </c>
      <c r="E2361" t="str">
        <f t="shared" si="384"/>
        <v>CR_BY</v>
      </c>
      <c r="F2361">
        <v>12</v>
      </c>
      <c r="G2361" t="str">
        <f t="shared" si="385"/>
        <v>1010012</v>
      </c>
      <c r="H2361">
        <v>101</v>
      </c>
      <c r="I2361" t="s">
        <v>547</v>
      </c>
      <c r="J2361" t="s">
        <v>548</v>
      </c>
      <c r="K2361" t="s">
        <v>477</v>
      </c>
      <c r="M2361" t="str">
        <f t="shared" si="386"/>
        <v>INSERT INTO s_tab_cols_m (table_col_id,table_id,col_name,col_desc,data_type) VALUES (1010012,101,'cr_by','CR_BY','N');</v>
      </c>
    </row>
    <row r="2362" spans="4:13" x14ac:dyDescent="0.25">
      <c r="D2362" t="str">
        <f t="shared" si="383"/>
        <v>public static final int C_BANK_PARAMETER__COL__CR_DT=    1010013;</v>
      </c>
      <c r="E2362" t="str">
        <f t="shared" si="384"/>
        <v>CR_DT</v>
      </c>
      <c r="F2362">
        <v>13</v>
      </c>
      <c r="G2362" t="str">
        <f t="shared" si="385"/>
        <v>1010013</v>
      </c>
      <c r="H2362">
        <v>101</v>
      </c>
      <c r="I2362" t="s">
        <v>549</v>
      </c>
      <c r="J2362" t="s">
        <v>550</v>
      </c>
      <c r="K2362" t="s">
        <v>489</v>
      </c>
      <c r="M2362" t="str">
        <f t="shared" si="386"/>
        <v>INSERT INTO s_tab_cols_m (table_col_id,table_id,col_name,col_desc,data_type) VALUES (1010013,101,'cr_dt','CR_DT','T');</v>
      </c>
    </row>
    <row r="2363" spans="4:13" x14ac:dyDescent="0.25">
      <c r="D2363" t="str">
        <f t="shared" si="383"/>
        <v>public static final int C_BANK_PARAMETER__COL__UPD_BY=    1010014;</v>
      </c>
      <c r="E2363" t="str">
        <f t="shared" si="384"/>
        <v>UPD_BY</v>
      </c>
      <c r="F2363">
        <v>14</v>
      </c>
      <c r="G2363" t="str">
        <f t="shared" si="385"/>
        <v>1010014</v>
      </c>
      <c r="H2363">
        <v>101</v>
      </c>
      <c r="I2363" t="s">
        <v>551</v>
      </c>
      <c r="J2363" t="s">
        <v>552</v>
      </c>
      <c r="K2363" t="s">
        <v>477</v>
      </c>
      <c r="M2363" t="str">
        <f t="shared" si="386"/>
        <v>INSERT INTO s_tab_cols_m (table_col_id,table_id,col_name,col_desc,data_type) VALUES (1010014,101,'upd_by','UPD_BY','N');</v>
      </c>
    </row>
    <row r="2364" spans="4:13" x14ac:dyDescent="0.25">
      <c r="D2364" t="str">
        <f t="shared" si="383"/>
        <v>public static final int C_BANK_PARAMETER__COL__UPD_DT=    1010015;</v>
      </c>
      <c r="E2364" t="str">
        <f t="shared" si="384"/>
        <v>UPD_DT</v>
      </c>
      <c r="F2364">
        <v>15</v>
      </c>
      <c r="G2364" t="str">
        <f t="shared" si="385"/>
        <v>1010015</v>
      </c>
      <c r="H2364">
        <v>101</v>
      </c>
      <c r="I2364" t="s">
        <v>553</v>
      </c>
      <c r="J2364" t="s">
        <v>554</v>
      </c>
      <c r="K2364" t="s">
        <v>489</v>
      </c>
      <c r="M2364" t="str">
        <f t="shared" si="386"/>
        <v>INSERT INTO s_tab_cols_m (table_col_id,table_id,col_name,col_desc,data_type) VALUES (1010015,101,'upd_dt','UPD_DT','T');</v>
      </c>
    </row>
    <row r="2365" spans="4:13" x14ac:dyDescent="0.25">
      <c r="D2365" t="str">
        <f t="shared" si="383"/>
        <v>public static final int C_BANK_PARAMETER__COL__AUTH_BY=    1010016;</v>
      </c>
      <c r="E2365" t="str">
        <f t="shared" si="384"/>
        <v>AUTH_BY</v>
      </c>
      <c r="F2365">
        <v>16</v>
      </c>
      <c r="G2365" t="str">
        <f t="shared" si="385"/>
        <v>1010016</v>
      </c>
      <c r="H2365">
        <v>101</v>
      </c>
      <c r="I2365" t="s">
        <v>555</v>
      </c>
      <c r="J2365" t="s">
        <v>556</v>
      </c>
      <c r="K2365" t="s">
        <v>477</v>
      </c>
      <c r="M2365" t="str">
        <f t="shared" si="386"/>
        <v>INSERT INTO s_tab_cols_m (table_col_id,table_id,col_name,col_desc,data_type) VALUES (1010016,101,'auth_by','AUTH_BY','N');</v>
      </c>
    </row>
    <row r="2366" spans="4:13" x14ac:dyDescent="0.25">
      <c r="D2366" t="str">
        <f t="shared" si="383"/>
        <v>public static final int C_BANK_PARAMETER__COL__AUTH_DT=    1010017;</v>
      </c>
      <c r="E2366" t="str">
        <f t="shared" si="384"/>
        <v>AUTH_DT</v>
      </c>
      <c r="F2366">
        <v>17</v>
      </c>
      <c r="G2366" t="str">
        <f t="shared" si="385"/>
        <v>1010017</v>
      </c>
      <c r="H2366">
        <v>101</v>
      </c>
      <c r="I2366" t="s">
        <v>557</v>
      </c>
      <c r="J2366" t="s">
        <v>558</v>
      </c>
      <c r="K2366" t="s">
        <v>489</v>
      </c>
      <c r="M2366" t="str">
        <f t="shared" si="386"/>
        <v>INSERT INTO s_tab_cols_m (table_col_id,table_id,col_name,col_desc,data_type) VALUES (1010017,101,'auth_dt','AUTH_DT','T');</v>
      </c>
    </row>
    <row r="2367" spans="4:13" x14ac:dyDescent="0.25">
      <c r="D2367" t="str">
        <f t="shared" si="383"/>
        <v>public static final int C_BANK_PARAMETER__COL__CN_ID=    1010018;</v>
      </c>
      <c r="E2367" t="str">
        <f t="shared" si="384"/>
        <v>CN_ID</v>
      </c>
      <c r="F2367">
        <v>18</v>
      </c>
      <c r="G2367" t="str">
        <f t="shared" si="385"/>
        <v>1010018</v>
      </c>
      <c r="H2367">
        <v>101</v>
      </c>
      <c r="I2367" t="s">
        <v>559</v>
      </c>
      <c r="J2367" t="s">
        <v>560</v>
      </c>
      <c r="K2367" t="s">
        <v>477</v>
      </c>
      <c r="M2367" t="str">
        <f t="shared" si="386"/>
        <v>INSERT INTO s_tab_cols_m (table_col_id,table_id,col_name,col_desc,data_type) VALUES (1010018,101,'cn_id','CN_ID','N');</v>
      </c>
    </row>
    <row r="2372" spans="3:13" x14ac:dyDescent="0.25">
      <c r="C2372" s="18" t="s">
        <v>422</v>
      </c>
      <c r="D2372" t="str">
        <f t="shared" ref="D2372:D2390" si="387">CONCATENATE("public static final int C_BRANCH_PARAMETER__COL__",E2372,"=    ",G2372,";")</f>
        <v>public static final int C_BRANCH_PARAMETER__COL__CBR_ID=    1020001;</v>
      </c>
      <c r="E2372" t="str">
        <f t="shared" ref="E2372:E2390" si="388">UPPER(I2372)</f>
        <v>CBR_ID</v>
      </c>
      <c r="F2372">
        <v>1</v>
      </c>
      <c r="G2372" t="str">
        <f t="shared" ref="G2372:G2390" si="389">CONCATENATE(H2372,REPT("0",4-LEN(F2372)),F2372)</f>
        <v>1020001</v>
      </c>
      <c r="H2372">
        <v>102</v>
      </c>
      <c r="I2372" t="s">
        <v>475</v>
      </c>
      <c r="J2372" t="s">
        <v>476</v>
      </c>
      <c r="K2372" t="s">
        <v>477</v>
      </c>
      <c r="M2372" t="str">
        <f t="shared" ref="M2372:M2390" si="390">CONCATENATE("INSERT INTO s_tab_cols_m (table_col_id,table_id,col_name,col_desc,data_type) VALUES (",G2372&amp;","&amp;H2372&amp;",'"&amp;I2372&amp;"','"&amp;J2372&amp;"','"&amp;K2372&amp;"');")</f>
        <v>INSERT INTO s_tab_cols_m (table_col_id,table_id,col_name,col_desc,data_type) VALUES (1020001,102,'cbr_id','CBR_ID','N');</v>
      </c>
    </row>
    <row r="2373" spans="3:13" x14ac:dyDescent="0.25">
      <c r="D2373" t="str">
        <f t="shared" si="387"/>
        <v>public static final int C_BRANCH_PARAMETER__COL__BRANCH_PARAM_CODE=    1020002;</v>
      </c>
      <c r="E2373" t="str">
        <f t="shared" si="388"/>
        <v>BRANCH_PARAM_CODE</v>
      </c>
      <c r="F2373">
        <v>2</v>
      </c>
      <c r="G2373" t="str">
        <f t="shared" si="389"/>
        <v>1020002</v>
      </c>
      <c r="H2373">
        <v>102</v>
      </c>
      <c r="I2373" t="s">
        <v>2466</v>
      </c>
      <c r="J2373" t="s">
        <v>2467</v>
      </c>
      <c r="K2373" t="s">
        <v>478</v>
      </c>
      <c r="M2373" t="str">
        <f t="shared" si="390"/>
        <v>INSERT INTO s_tab_cols_m (table_col_id,table_id,col_name,col_desc,data_type) VALUES (1020002,102,'branch_param_code','BRANCH_PARAM_CODE','C');</v>
      </c>
    </row>
    <row r="2374" spans="3:13" x14ac:dyDescent="0.25">
      <c r="D2374" t="str">
        <f t="shared" si="387"/>
        <v>public static final int C_BRANCH_PARAMETER__COL__BRANCH_PARAM_NAME=    1020003;</v>
      </c>
      <c r="E2374" t="str">
        <f t="shared" si="388"/>
        <v>BRANCH_PARAM_NAME</v>
      </c>
      <c r="F2374">
        <v>3</v>
      </c>
      <c r="G2374" t="str">
        <f t="shared" si="389"/>
        <v>1020003</v>
      </c>
      <c r="H2374">
        <v>102</v>
      </c>
      <c r="I2374" t="s">
        <v>2468</v>
      </c>
      <c r="J2374" t="s">
        <v>2469</v>
      </c>
      <c r="K2374" t="s">
        <v>478</v>
      </c>
      <c r="M2374" t="str">
        <f t="shared" si="390"/>
        <v>INSERT INTO s_tab_cols_m (table_col_id,table_id,col_name,col_desc,data_type) VALUES (1020003,102,'branch_param_name','BRANCH_PARAM_NAME','C');</v>
      </c>
    </row>
    <row r="2375" spans="3:13" x14ac:dyDescent="0.25">
      <c r="D2375" t="str">
        <f t="shared" si="387"/>
        <v>public static final int C_BRANCH_PARAMETER__COL__PARAM_DATA_TYPE=    1020004;</v>
      </c>
      <c r="E2375" t="str">
        <f t="shared" si="388"/>
        <v>PARAM_DATA_TYPE</v>
      </c>
      <c r="F2375">
        <v>4</v>
      </c>
      <c r="G2375" t="str">
        <f t="shared" si="389"/>
        <v>1020004</v>
      </c>
      <c r="H2375">
        <v>102</v>
      </c>
      <c r="I2375" t="s">
        <v>2449</v>
      </c>
      <c r="J2375" t="s">
        <v>2450</v>
      </c>
      <c r="K2375" t="s">
        <v>478</v>
      </c>
      <c r="M2375" t="str">
        <f t="shared" si="390"/>
        <v>INSERT INTO s_tab_cols_m (table_col_id,table_id,col_name,col_desc,data_type) VALUES (1020004,102,'param_data_type','PARAM_DATA_TYPE','C');</v>
      </c>
    </row>
    <row r="2376" spans="3:13" x14ac:dyDescent="0.25">
      <c r="D2376" t="str">
        <f t="shared" si="387"/>
        <v>public static final int C_BRANCH_PARAMETER__COL__PARAM_STR_VALUE=    1020005;</v>
      </c>
      <c r="E2376" t="str">
        <f t="shared" si="388"/>
        <v>PARAM_STR_VALUE</v>
      </c>
      <c r="F2376">
        <v>5</v>
      </c>
      <c r="G2376" t="str">
        <f t="shared" si="389"/>
        <v>1020005</v>
      </c>
      <c r="H2376">
        <v>102</v>
      </c>
      <c r="I2376" t="s">
        <v>2451</v>
      </c>
      <c r="J2376" t="s">
        <v>2452</v>
      </c>
      <c r="K2376" t="s">
        <v>478</v>
      </c>
      <c r="M2376" t="str">
        <f t="shared" si="390"/>
        <v>INSERT INTO s_tab_cols_m (table_col_id,table_id,col_name,col_desc,data_type) VALUES (1020005,102,'param_str_value','PARAM_STR_VALUE','C');</v>
      </c>
    </row>
    <row r="2377" spans="3:13" x14ac:dyDescent="0.25">
      <c r="D2377" t="str">
        <f t="shared" si="387"/>
        <v>public static final int C_BRANCH_PARAMETER__COL__PARAM_NUMBER_VALUE=    1020006;</v>
      </c>
      <c r="E2377" t="str">
        <f t="shared" si="388"/>
        <v>PARAM_NUMBER_VALUE</v>
      </c>
      <c r="F2377">
        <v>6</v>
      </c>
      <c r="G2377" t="str">
        <f t="shared" si="389"/>
        <v>1020006</v>
      </c>
      <c r="H2377">
        <v>102</v>
      </c>
      <c r="I2377" t="s">
        <v>2453</v>
      </c>
      <c r="J2377" t="s">
        <v>2454</v>
      </c>
      <c r="K2377" t="s">
        <v>477</v>
      </c>
      <c r="M2377" t="str">
        <f t="shared" si="390"/>
        <v>INSERT INTO s_tab_cols_m (table_col_id,table_id,col_name,col_desc,data_type) VALUES (1020006,102,'param_number_value','PARAM_NUMBER_VALUE','N');</v>
      </c>
    </row>
    <row r="2378" spans="3:13" x14ac:dyDescent="0.25">
      <c r="D2378" t="str">
        <f t="shared" si="387"/>
        <v>public static final int C_BRANCH_PARAMETER__COL__PARAM_DATE_VALUE=    1020007;</v>
      </c>
      <c r="E2378" t="str">
        <f t="shared" si="388"/>
        <v>PARAM_DATE_VALUE</v>
      </c>
      <c r="F2378">
        <v>7</v>
      </c>
      <c r="G2378" t="str">
        <f t="shared" si="389"/>
        <v>1020007</v>
      </c>
      <c r="H2378">
        <v>102</v>
      </c>
      <c r="I2378" t="s">
        <v>2455</v>
      </c>
      <c r="J2378" t="s">
        <v>2456</v>
      </c>
      <c r="K2378" t="s">
        <v>477</v>
      </c>
      <c r="M2378" t="str">
        <f t="shared" si="390"/>
        <v>INSERT INTO s_tab_cols_m (table_col_id,table_id,col_name,col_desc,data_type) VALUES (1020007,102,'param_date_value','PARAM_DATE_VALUE','N');</v>
      </c>
    </row>
    <row r="2379" spans="3:13" x14ac:dyDescent="0.25">
      <c r="D2379" t="str">
        <f t="shared" si="387"/>
        <v>public static final int C_BRANCH_PARAMETER__COL__MODULE_CODE=    1020008;</v>
      </c>
      <c r="E2379" t="str">
        <f t="shared" si="388"/>
        <v>MODULE_CODE</v>
      </c>
      <c r="F2379">
        <v>8</v>
      </c>
      <c r="G2379" t="str">
        <f t="shared" si="389"/>
        <v>1020008</v>
      </c>
      <c r="H2379">
        <v>102</v>
      </c>
      <c r="I2379" t="s">
        <v>46</v>
      </c>
      <c r="J2379" t="s">
        <v>2457</v>
      </c>
      <c r="K2379" t="s">
        <v>478</v>
      </c>
      <c r="M2379" t="str">
        <f t="shared" si="390"/>
        <v>INSERT INTO s_tab_cols_m (table_col_id,table_id,col_name,col_desc,data_type) VALUES (1020008,102,'module_code','MODULE_CODE','C');</v>
      </c>
    </row>
    <row r="2380" spans="3:13" x14ac:dyDescent="0.25">
      <c r="D2380" t="str">
        <f t="shared" si="387"/>
        <v>public static final int C_BRANCH_PARAMETER__COL__UI_CONTROL_TYPE=    1020009;</v>
      </c>
      <c r="E2380" t="str">
        <f t="shared" si="388"/>
        <v>UI_CONTROL_TYPE</v>
      </c>
      <c r="F2380">
        <v>9</v>
      </c>
      <c r="G2380" t="str">
        <f t="shared" si="389"/>
        <v>1020009</v>
      </c>
      <c r="H2380">
        <v>102</v>
      </c>
      <c r="I2380" t="s">
        <v>2458</v>
      </c>
      <c r="J2380" t="s">
        <v>2459</v>
      </c>
      <c r="K2380" t="s">
        <v>478</v>
      </c>
      <c r="M2380" t="str">
        <f t="shared" si="390"/>
        <v>INSERT INTO s_tab_cols_m (table_col_id,table_id,col_name,col_desc,data_type) VALUES (1020009,102,'ui_control_type','UI_CONTROL_TYPE','C');</v>
      </c>
    </row>
    <row r="2381" spans="3:13" x14ac:dyDescent="0.25">
      <c r="D2381" t="str">
        <f t="shared" si="387"/>
        <v>public static final int C_BRANCH_PARAMETER__COL__UI_VALIDATION_RULE=    1020010;</v>
      </c>
      <c r="E2381" t="str">
        <f t="shared" si="388"/>
        <v>UI_VALIDATION_RULE</v>
      </c>
      <c r="F2381">
        <v>10</v>
      </c>
      <c r="G2381" t="str">
        <f t="shared" si="389"/>
        <v>1020010</v>
      </c>
      <c r="H2381">
        <v>102</v>
      </c>
      <c r="I2381" t="s">
        <v>2460</v>
      </c>
      <c r="J2381" t="s">
        <v>2461</v>
      </c>
      <c r="K2381" t="s">
        <v>478</v>
      </c>
      <c r="M2381" t="str">
        <f t="shared" si="390"/>
        <v>INSERT INTO s_tab_cols_m (table_col_id,table_id,col_name,col_desc,data_type) VALUES (1020010,102,'ui_validation_rule','UI_VALIDATION_RULE','C');</v>
      </c>
    </row>
    <row r="2382" spans="3:13" x14ac:dyDescent="0.25">
      <c r="D2382" t="str">
        <f t="shared" si="387"/>
        <v>public static final int C_BRANCH_PARAMETER__COL__UI_FORMAT=    1020011;</v>
      </c>
      <c r="E2382" t="str">
        <f t="shared" si="388"/>
        <v>UI_FORMAT</v>
      </c>
      <c r="F2382">
        <v>11</v>
      </c>
      <c r="G2382" t="str">
        <f t="shared" si="389"/>
        <v>1020011</v>
      </c>
      <c r="H2382">
        <v>102</v>
      </c>
      <c r="I2382" t="s">
        <v>2462</v>
      </c>
      <c r="J2382" t="s">
        <v>2463</v>
      </c>
      <c r="K2382" t="s">
        <v>478</v>
      </c>
      <c r="M2382" t="str">
        <f t="shared" si="390"/>
        <v>INSERT INTO s_tab_cols_m (table_col_id,table_id,col_name,col_desc,data_type) VALUES (1020011,102,'ui_format','UI_FORMAT','C');</v>
      </c>
    </row>
    <row r="2383" spans="3:13" x14ac:dyDescent="0.25">
      <c r="D2383" t="str">
        <f t="shared" si="387"/>
        <v>public static final int C_BRANCH_PARAMETER__COL__BE_VALIDATION_API=    1020012;</v>
      </c>
      <c r="E2383" t="str">
        <f t="shared" si="388"/>
        <v>BE_VALIDATION_API</v>
      </c>
      <c r="F2383">
        <v>12</v>
      </c>
      <c r="G2383" t="str">
        <f t="shared" si="389"/>
        <v>1020012</v>
      </c>
      <c r="H2383">
        <v>102</v>
      </c>
      <c r="I2383" t="s">
        <v>2464</v>
      </c>
      <c r="J2383" t="s">
        <v>2465</v>
      </c>
      <c r="K2383" t="s">
        <v>478</v>
      </c>
      <c r="M2383" t="str">
        <f t="shared" si="390"/>
        <v>INSERT INTO s_tab_cols_m (table_col_id,table_id,col_name,col_desc,data_type) VALUES (1020012,102,'be_validation_api','BE_VALIDATION_API','C');</v>
      </c>
    </row>
    <row r="2384" spans="3:13" x14ac:dyDescent="0.25">
      <c r="D2384" t="str">
        <f t="shared" si="387"/>
        <v>public static final int C_BRANCH_PARAMETER__COL__CR_BY=    1020013;</v>
      </c>
      <c r="E2384" t="str">
        <f t="shared" si="388"/>
        <v>CR_BY</v>
      </c>
      <c r="F2384">
        <v>13</v>
      </c>
      <c r="G2384" t="str">
        <f t="shared" si="389"/>
        <v>1020013</v>
      </c>
      <c r="H2384">
        <v>102</v>
      </c>
      <c r="I2384" t="s">
        <v>547</v>
      </c>
      <c r="J2384" t="s">
        <v>548</v>
      </c>
      <c r="K2384" t="s">
        <v>477</v>
      </c>
      <c r="M2384" t="str">
        <f t="shared" si="390"/>
        <v>INSERT INTO s_tab_cols_m (table_col_id,table_id,col_name,col_desc,data_type) VALUES (1020013,102,'cr_by','CR_BY','N');</v>
      </c>
    </row>
    <row r="2385" spans="3:13" x14ac:dyDescent="0.25">
      <c r="D2385" t="str">
        <f t="shared" si="387"/>
        <v>public static final int C_BRANCH_PARAMETER__COL__CR_DT=    1020014;</v>
      </c>
      <c r="E2385" t="str">
        <f t="shared" si="388"/>
        <v>CR_DT</v>
      </c>
      <c r="F2385">
        <v>14</v>
      </c>
      <c r="G2385" t="str">
        <f t="shared" si="389"/>
        <v>1020014</v>
      </c>
      <c r="H2385">
        <v>102</v>
      </c>
      <c r="I2385" t="s">
        <v>549</v>
      </c>
      <c r="J2385" t="s">
        <v>550</v>
      </c>
      <c r="K2385" t="s">
        <v>489</v>
      </c>
      <c r="M2385" t="str">
        <f t="shared" si="390"/>
        <v>INSERT INTO s_tab_cols_m (table_col_id,table_id,col_name,col_desc,data_type) VALUES (1020014,102,'cr_dt','CR_DT','T');</v>
      </c>
    </row>
    <row r="2386" spans="3:13" x14ac:dyDescent="0.25">
      <c r="D2386" t="str">
        <f t="shared" si="387"/>
        <v>public static final int C_BRANCH_PARAMETER__COL__UPD_BY=    1020015;</v>
      </c>
      <c r="E2386" t="str">
        <f t="shared" si="388"/>
        <v>UPD_BY</v>
      </c>
      <c r="F2386">
        <v>15</v>
      </c>
      <c r="G2386" t="str">
        <f t="shared" si="389"/>
        <v>1020015</v>
      </c>
      <c r="H2386">
        <v>102</v>
      </c>
      <c r="I2386" t="s">
        <v>551</v>
      </c>
      <c r="J2386" t="s">
        <v>552</v>
      </c>
      <c r="K2386" t="s">
        <v>477</v>
      </c>
      <c r="M2386" t="str">
        <f t="shared" si="390"/>
        <v>INSERT INTO s_tab_cols_m (table_col_id,table_id,col_name,col_desc,data_type) VALUES (1020015,102,'upd_by','UPD_BY','N');</v>
      </c>
    </row>
    <row r="2387" spans="3:13" x14ac:dyDescent="0.25">
      <c r="D2387" t="str">
        <f t="shared" si="387"/>
        <v>public static final int C_BRANCH_PARAMETER__COL__UPD_DT=    1020016;</v>
      </c>
      <c r="E2387" t="str">
        <f t="shared" si="388"/>
        <v>UPD_DT</v>
      </c>
      <c r="F2387">
        <v>16</v>
      </c>
      <c r="G2387" t="str">
        <f t="shared" si="389"/>
        <v>1020016</v>
      </c>
      <c r="H2387">
        <v>102</v>
      </c>
      <c r="I2387" t="s">
        <v>553</v>
      </c>
      <c r="J2387" t="s">
        <v>554</v>
      </c>
      <c r="K2387" t="s">
        <v>489</v>
      </c>
      <c r="M2387" t="str">
        <f t="shared" si="390"/>
        <v>INSERT INTO s_tab_cols_m (table_col_id,table_id,col_name,col_desc,data_type) VALUES (1020016,102,'upd_dt','UPD_DT','T');</v>
      </c>
    </row>
    <row r="2388" spans="3:13" x14ac:dyDescent="0.25">
      <c r="D2388" t="str">
        <f t="shared" si="387"/>
        <v>public static final int C_BRANCH_PARAMETER__COL__AUTH_BY=    1020017;</v>
      </c>
      <c r="E2388" t="str">
        <f t="shared" si="388"/>
        <v>AUTH_BY</v>
      </c>
      <c r="F2388">
        <v>17</v>
      </c>
      <c r="G2388" t="str">
        <f t="shared" si="389"/>
        <v>1020017</v>
      </c>
      <c r="H2388">
        <v>102</v>
      </c>
      <c r="I2388" t="s">
        <v>555</v>
      </c>
      <c r="J2388" t="s">
        <v>556</v>
      </c>
      <c r="K2388" t="s">
        <v>477</v>
      </c>
      <c r="M2388" t="str">
        <f t="shared" si="390"/>
        <v>INSERT INTO s_tab_cols_m (table_col_id,table_id,col_name,col_desc,data_type) VALUES (1020017,102,'auth_by','AUTH_BY','N');</v>
      </c>
    </row>
    <row r="2389" spans="3:13" x14ac:dyDescent="0.25">
      <c r="D2389" t="str">
        <f t="shared" si="387"/>
        <v>public static final int C_BRANCH_PARAMETER__COL__AUTH_DT=    1020018;</v>
      </c>
      <c r="E2389" t="str">
        <f t="shared" si="388"/>
        <v>AUTH_DT</v>
      </c>
      <c r="F2389">
        <v>18</v>
      </c>
      <c r="G2389" t="str">
        <f t="shared" si="389"/>
        <v>1020018</v>
      </c>
      <c r="H2389">
        <v>102</v>
      </c>
      <c r="I2389" t="s">
        <v>557</v>
      </c>
      <c r="J2389" t="s">
        <v>558</v>
      </c>
      <c r="K2389" t="s">
        <v>489</v>
      </c>
      <c r="M2389" t="str">
        <f t="shared" si="390"/>
        <v>INSERT INTO s_tab_cols_m (table_col_id,table_id,col_name,col_desc,data_type) VALUES (1020018,102,'auth_dt','AUTH_DT','T');</v>
      </c>
    </row>
    <row r="2390" spans="3:13" x14ac:dyDescent="0.25">
      <c r="D2390" t="str">
        <f t="shared" si="387"/>
        <v>public static final int C_BRANCH_PARAMETER__COL__CN_ID=    1020019;</v>
      </c>
      <c r="E2390" t="str">
        <f t="shared" si="388"/>
        <v>CN_ID</v>
      </c>
      <c r="F2390">
        <v>19</v>
      </c>
      <c r="G2390" t="str">
        <f t="shared" si="389"/>
        <v>1020019</v>
      </c>
      <c r="H2390">
        <v>102</v>
      </c>
      <c r="I2390" t="s">
        <v>559</v>
      </c>
      <c r="J2390" t="s">
        <v>560</v>
      </c>
      <c r="K2390" t="s">
        <v>477</v>
      </c>
      <c r="M2390" t="str">
        <f t="shared" si="390"/>
        <v>INSERT INTO s_tab_cols_m (table_col_id,table_id,col_name,col_desc,data_type) VALUES (1020019,102,'cn_id','CN_ID','N');</v>
      </c>
    </row>
    <row r="2393" spans="3:13" x14ac:dyDescent="0.25">
      <c r="C2393" s="18" t="s">
        <v>425</v>
      </c>
      <c r="D2393" t="str">
        <f t="shared" ref="D2393:D2408" si="391">CONCATENATE("public static final int C_SAFE_BOX_LOCKER_RENT__COL__",E2393,"=    ",G2393,";")</f>
        <v>public static final int C_SAFE_BOX_LOCKER_RENT__COL__SAFE_BOX_LOCKER_RENT_ID=    1030001;</v>
      </c>
      <c r="E2393" t="str">
        <f t="shared" ref="E2393:E2408" si="392">UPPER(I2393)</f>
        <v>SAFE_BOX_LOCKER_RENT_ID</v>
      </c>
      <c r="F2393">
        <v>1</v>
      </c>
      <c r="G2393" t="str">
        <f t="shared" ref="G2393:G2408" si="393">CONCATENATE(H2393,REPT("0",4-LEN(F2393)),F2393)</f>
        <v>1030001</v>
      </c>
      <c r="H2393">
        <v>103</v>
      </c>
      <c r="I2393" t="s">
        <v>2470</v>
      </c>
      <c r="J2393" t="s">
        <v>2471</v>
      </c>
      <c r="K2393" t="s">
        <v>477</v>
      </c>
      <c r="M2393" t="str">
        <f t="shared" ref="M2393:M2408" si="394">CONCATENATE("INSERT INTO s_tab_cols_m (table_col_id,table_id,col_name,col_desc,data_type) VALUES (",G2393&amp;","&amp;H2393&amp;",'"&amp;I2393&amp;"','"&amp;J2393&amp;"','"&amp;K2393&amp;"');")</f>
        <v>INSERT INTO s_tab_cols_m (table_col_id,table_id,col_name,col_desc,data_type) VALUES (1030001,103,'safe_box_locker_rent_id','SAFE_BOX_LOCKER_RENT_ID','N');</v>
      </c>
    </row>
    <row r="2394" spans="3:13" x14ac:dyDescent="0.25">
      <c r="D2394" t="str">
        <f t="shared" si="391"/>
        <v>public static final int C_SAFE_BOX_LOCKER_RENT__COL__SAFE_BOX_ID=    1030002;</v>
      </c>
      <c r="E2394" t="str">
        <f t="shared" si="392"/>
        <v>SAFE_BOX_ID</v>
      </c>
      <c r="F2394">
        <v>2</v>
      </c>
      <c r="G2394" t="str">
        <f t="shared" si="393"/>
        <v>1030002</v>
      </c>
      <c r="H2394">
        <v>103</v>
      </c>
      <c r="I2394" t="s">
        <v>1490</v>
      </c>
      <c r="J2394" t="s">
        <v>1491</v>
      </c>
      <c r="K2394" t="s">
        <v>477</v>
      </c>
      <c r="M2394" t="str">
        <f t="shared" si="394"/>
        <v>INSERT INTO s_tab_cols_m (table_col_id,table_id,col_name,col_desc,data_type) VALUES (1030002,103,'safe_box_id','SAFE_BOX_ID','N');</v>
      </c>
    </row>
    <row r="2395" spans="3:13" x14ac:dyDescent="0.25">
      <c r="D2395" t="str">
        <f t="shared" si="391"/>
        <v>public static final int C_SAFE_BOX_LOCKER_RENT__COL__EFFECTIVE_FROM_DATE=    1030003;</v>
      </c>
      <c r="E2395" t="str">
        <f t="shared" si="392"/>
        <v>EFFECTIVE_FROM_DATE</v>
      </c>
      <c r="F2395">
        <v>3</v>
      </c>
      <c r="G2395" t="str">
        <f t="shared" si="393"/>
        <v>1030003</v>
      </c>
      <c r="H2395">
        <v>103</v>
      </c>
      <c r="I2395" t="s">
        <v>851</v>
      </c>
      <c r="J2395" t="s">
        <v>852</v>
      </c>
      <c r="K2395" t="s">
        <v>482</v>
      </c>
      <c r="M2395" t="str">
        <f t="shared" si="394"/>
        <v>INSERT INTO s_tab_cols_m (table_col_id,table_id,col_name,col_desc,data_type) VALUES (1030003,103,'effective_from_date','EFFECTIVE_FROM_DATE','D');</v>
      </c>
    </row>
    <row r="2396" spans="3:13" x14ac:dyDescent="0.25">
      <c r="D2396" t="str">
        <f t="shared" si="391"/>
        <v>public static final int C_SAFE_BOX_LOCKER_RENT__COL__PERIOD_MONTHS=    1030004;</v>
      </c>
      <c r="E2396" t="str">
        <f t="shared" si="392"/>
        <v>PERIOD_MONTHS</v>
      </c>
      <c r="F2396">
        <v>4</v>
      </c>
      <c r="G2396" t="str">
        <f t="shared" si="393"/>
        <v>1030004</v>
      </c>
      <c r="H2396">
        <v>103</v>
      </c>
      <c r="I2396" t="s">
        <v>1594</v>
      </c>
      <c r="J2396" t="s">
        <v>1595</v>
      </c>
      <c r="K2396" t="s">
        <v>477</v>
      </c>
      <c r="M2396" t="str">
        <f t="shared" si="394"/>
        <v>INSERT INTO s_tab_cols_m (table_col_id,table_id,col_name,col_desc,data_type) VALUES (1030004,103,'period_months','PERIOD_MONTHS','N');</v>
      </c>
    </row>
    <row r="2397" spans="3:13" x14ac:dyDescent="0.25">
      <c r="D2397" t="str">
        <f t="shared" si="391"/>
        <v>public static final int C_SAFE_BOX_LOCKER_RENT__COL__LOCKER_RENT_RATE=    1030005;</v>
      </c>
      <c r="E2397" t="str">
        <f t="shared" si="392"/>
        <v>LOCKER_RENT_RATE</v>
      </c>
      <c r="F2397">
        <v>5</v>
      </c>
      <c r="G2397" t="str">
        <f t="shared" si="393"/>
        <v>1030005</v>
      </c>
      <c r="H2397">
        <v>103</v>
      </c>
      <c r="I2397" t="s">
        <v>2472</v>
      </c>
      <c r="J2397" t="s">
        <v>2473</v>
      </c>
      <c r="K2397" t="s">
        <v>477</v>
      </c>
      <c r="M2397" t="str">
        <f t="shared" si="394"/>
        <v>INSERT INTO s_tab_cols_m (table_col_id,table_id,col_name,col_desc,data_type) VALUES (1030005,103,'locker_rent_rate','LOCKER_RENT_RATE','N');</v>
      </c>
    </row>
    <row r="2398" spans="3:13" x14ac:dyDescent="0.25">
      <c r="D2398" t="str">
        <f t="shared" si="391"/>
        <v>public static final int C_SAFE_BOX_LOCKER_RENT__COL__BROKEN_CHARGE_AMOUNT=    1030006;</v>
      </c>
      <c r="E2398" t="str">
        <f t="shared" si="392"/>
        <v>BROKEN_CHARGE_AMOUNT</v>
      </c>
      <c r="F2398">
        <v>6</v>
      </c>
      <c r="G2398" t="str">
        <f t="shared" si="393"/>
        <v>1030006</v>
      </c>
      <c r="H2398">
        <v>103</v>
      </c>
      <c r="I2398" t="s">
        <v>2474</v>
      </c>
      <c r="J2398" t="s">
        <v>2475</v>
      </c>
      <c r="K2398" t="s">
        <v>477</v>
      </c>
      <c r="M2398" t="str">
        <f t="shared" si="394"/>
        <v>INSERT INTO s_tab_cols_m (table_col_id,table_id,col_name,col_desc,data_type) VALUES (1030006,103,'broken_charge_amount','BROKEN_CHARGE_AMOUNT','N');</v>
      </c>
    </row>
    <row r="2399" spans="3:13" x14ac:dyDescent="0.25">
      <c r="D2399" t="str">
        <f t="shared" si="391"/>
        <v>public static final int C_SAFE_BOX_LOCKER_RENT__COL__PL_ACCT_ID=    1030007;</v>
      </c>
      <c r="E2399" t="str">
        <f t="shared" si="392"/>
        <v>PL_ACCT_ID</v>
      </c>
      <c r="F2399">
        <v>7</v>
      </c>
      <c r="G2399" t="str">
        <f t="shared" si="393"/>
        <v>1030007</v>
      </c>
      <c r="H2399">
        <v>103</v>
      </c>
      <c r="I2399" t="s">
        <v>1894</v>
      </c>
      <c r="J2399" t="s">
        <v>1895</v>
      </c>
      <c r="K2399" t="s">
        <v>477</v>
      </c>
      <c r="M2399" t="str">
        <f t="shared" si="394"/>
        <v>INSERT INTO s_tab_cols_m (table_col_id,table_id,col_name,col_desc,data_type) VALUES (1030007,103,'pl_acct_id','PL_ACCT_ID','N');</v>
      </c>
    </row>
    <row r="2400" spans="3:13" x14ac:dyDescent="0.25">
      <c r="D2400" t="str">
        <f t="shared" si="391"/>
        <v>public static final int C_SAFE_BOX_LOCKER_RENT__COL__BILL_ITEM_STAX_ID=    1030008;</v>
      </c>
      <c r="E2400" t="str">
        <f t="shared" si="392"/>
        <v>BILL_ITEM_STAX_ID</v>
      </c>
      <c r="F2400">
        <v>8</v>
      </c>
      <c r="G2400" t="str">
        <f t="shared" si="393"/>
        <v>1030008</v>
      </c>
      <c r="H2400">
        <v>103</v>
      </c>
      <c r="I2400" t="s">
        <v>2476</v>
      </c>
      <c r="J2400" t="s">
        <v>2477</v>
      </c>
      <c r="K2400" t="s">
        <v>477</v>
      </c>
      <c r="M2400" t="str">
        <f t="shared" si="394"/>
        <v>INSERT INTO s_tab_cols_m (table_col_id,table_id,col_name,col_desc,data_type) VALUES (1030008,103,'bill_item_stax_id','BILL_ITEM_STAX_ID','N');</v>
      </c>
    </row>
    <row r="2401" spans="3:13" x14ac:dyDescent="0.25">
      <c r="D2401" t="str">
        <f t="shared" si="391"/>
        <v>public static final int C_SAFE_BOX_LOCKER_RENT__COL__LR_STATUS=    1030009;</v>
      </c>
      <c r="E2401" t="str">
        <f t="shared" si="392"/>
        <v>LR_STATUS</v>
      </c>
      <c r="F2401">
        <v>9</v>
      </c>
      <c r="G2401" t="str">
        <f t="shared" si="393"/>
        <v>1030009</v>
      </c>
      <c r="H2401">
        <v>103</v>
      </c>
      <c r="I2401" t="s">
        <v>2478</v>
      </c>
      <c r="J2401" t="s">
        <v>2479</v>
      </c>
      <c r="K2401" t="s">
        <v>478</v>
      </c>
      <c r="M2401" t="str">
        <f t="shared" si="394"/>
        <v>INSERT INTO s_tab_cols_m (table_col_id,table_id,col_name,col_desc,data_type) VALUES (1030009,103,'lr_status','LR_STATUS','C');</v>
      </c>
    </row>
    <row r="2402" spans="3:13" x14ac:dyDescent="0.25">
      <c r="D2402" t="str">
        <f t="shared" si="391"/>
        <v>public static final int C_SAFE_BOX_LOCKER_RENT__COL__CR_BY=    1030010;</v>
      </c>
      <c r="E2402" t="str">
        <f t="shared" si="392"/>
        <v>CR_BY</v>
      </c>
      <c r="F2402">
        <v>10</v>
      </c>
      <c r="G2402" t="str">
        <f t="shared" si="393"/>
        <v>1030010</v>
      </c>
      <c r="H2402">
        <v>103</v>
      </c>
      <c r="I2402" t="s">
        <v>547</v>
      </c>
      <c r="J2402" t="s">
        <v>548</v>
      </c>
      <c r="K2402" t="s">
        <v>477</v>
      </c>
      <c r="M2402" t="str">
        <f t="shared" si="394"/>
        <v>INSERT INTO s_tab_cols_m (table_col_id,table_id,col_name,col_desc,data_type) VALUES (1030010,103,'cr_by','CR_BY','N');</v>
      </c>
    </row>
    <row r="2403" spans="3:13" x14ac:dyDescent="0.25">
      <c r="D2403" t="str">
        <f t="shared" si="391"/>
        <v>public static final int C_SAFE_BOX_LOCKER_RENT__COL__CR_DT=    1030011;</v>
      </c>
      <c r="E2403" t="str">
        <f t="shared" si="392"/>
        <v>CR_DT</v>
      </c>
      <c r="F2403">
        <v>11</v>
      </c>
      <c r="G2403" t="str">
        <f t="shared" si="393"/>
        <v>1030011</v>
      </c>
      <c r="H2403">
        <v>103</v>
      </c>
      <c r="I2403" t="s">
        <v>549</v>
      </c>
      <c r="J2403" t="s">
        <v>550</v>
      </c>
      <c r="K2403" t="s">
        <v>489</v>
      </c>
      <c r="M2403" t="str">
        <f t="shared" si="394"/>
        <v>INSERT INTO s_tab_cols_m (table_col_id,table_id,col_name,col_desc,data_type) VALUES (1030011,103,'cr_dt','CR_DT','T');</v>
      </c>
    </row>
    <row r="2404" spans="3:13" x14ac:dyDescent="0.25">
      <c r="D2404" t="str">
        <f t="shared" si="391"/>
        <v>public static final int C_SAFE_BOX_LOCKER_RENT__COL__UPD_BY=    1030012;</v>
      </c>
      <c r="E2404" t="str">
        <f t="shared" si="392"/>
        <v>UPD_BY</v>
      </c>
      <c r="F2404">
        <v>12</v>
      </c>
      <c r="G2404" t="str">
        <f t="shared" si="393"/>
        <v>1030012</v>
      </c>
      <c r="H2404">
        <v>103</v>
      </c>
      <c r="I2404" t="s">
        <v>551</v>
      </c>
      <c r="J2404" t="s">
        <v>552</v>
      </c>
      <c r="K2404" t="s">
        <v>477</v>
      </c>
      <c r="M2404" t="str">
        <f t="shared" si="394"/>
        <v>INSERT INTO s_tab_cols_m (table_col_id,table_id,col_name,col_desc,data_type) VALUES (1030012,103,'upd_by','UPD_BY','N');</v>
      </c>
    </row>
    <row r="2405" spans="3:13" x14ac:dyDescent="0.25">
      <c r="D2405" t="str">
        <f t="shared" si="391"/>
        <v>public static final int C_SAFE_BOX_LOCKER_RENT__COL__UPD_DT=    1030013;</v>
      </c>
      <c r="E2405" t="str">
        <f t="shared" si="392"/>
        <v>UPD_DT</v>
      </c>
      <c r="F2405">
        <v>13</v>
      </c>
      <c r="G2405" t="str">
        <f t="shared" si="393"/>
        <v>1030013</v>
      </c>
      <c r="H2405">
        <v>103</v>
      </c>
      <c r="I2405" t="s">
        <v>553</v>
      </c>
      <c r="J2405" t="s">
        <v>554</v>
      </c>
      <c r="K2405" t="s">
        <v>489</v>
      </c>
      <c r="M2405" t="str">
        <f t="shared" si="394"/>
        <v>INSERT INTO s_tab_cols_m (table_col_id,table_id,col_name,col_desc,data_type) VALUES (1030013,103,'upd_dt','UPD_DT','T');</v>
      </c>
    </row>
    <row r="2406" spans="3:13" x14ac:dyDescent="0.25">
      <c r="D2406" t="str">
        <f t="shared" si="391"/>
        <v>public static final int C_SAFE_BOX_LOCKER_RENT__COL__AUTH_BY=    1030014;</v>
      </c>
      <c r="E2406" t="str">
        <f t="shared" si="392"/>
        <v>AUTH_BY</v>
      </c>
      <c r="F2406">
        <v>14</v>
      </c>
      <c r="G2406" t="str">
        <f t="shared" si="393"/>
        <v>1030014</v>
      </c>
      <c r="H2406">
        <v>103</v>
      </c>
      <c r="I2406" t="s">
        <v>555</v>
      </c>
      <c r="J2406" t="s">
        <v>556</v>
      </c>
      <c r="K2406" t="s">
        <v>477</v>
      </c>
      <c r="M2406" t="str">
        <f t="shared" si="394"/>
        <v>INSERT INTO s_tab_cols_m (table_col_id,table_id,col_name,col_desc,data_type) VALUES (1030014,103,'auth_by','AUTH_BY','N');</v>
      </c>
    </row>
    <row r="2407" spans="3:13" x14ac:dyDescent="0.25">
      <c r="D2407" t="str">
        <f t="shared" si="391"/>
        <v>public static final int C_SAFE_BOX_LOCKER_RENT__COL__AUTH_DT=    1030015;</v>
      </c>
      <c r="E2407" t="str">
        <f t="shared" si="392"/>
        <v>AUTH_DT</v>
      </c>
      <c r="F2407">
        <v>15</v>
      </c>
      <c r="G2407" t="str">
        <f t="shared" si="393"/>
        <v>1030015</v>
      </c>
      <c r="H2407">
        <v>103</v>
      </c>
      <c r="I2407" t="s">
        <v>557</v>
      </c>
      <c r="J2407" t="s">
        <v>558</v>
      </c>
      <c r="K2407" t="s">
        <v>489</v>
      </c>
      <c r="M2407" t="str">
        <f t="shared" si="394"/>
        <v>INSERT INTO s_tab_cols_m (table_col_id,table_id,col_name,col_desc,data_type) VALUES (1030015,103,'auth_dt','AUTH_DT','T');</v>
      </c>
    </row>
    <row r="2408" spans="3:13" x14ac:dyDescent="0.25">
      <c r="D2408" t="str">
        <f t="shared" si="391"/>
        <v>public static final int C_SAFE_BOX_LOCKER_RENT__COL__CN_ID=    1030016;</v>
      </c>
      <c r="E2408" t="str">
        <f t="shared" si="392"/>
        <v>CN_ID</v>
      </c>
      <c r="F2408">
        <v>16</v>
      </c>
      <c r="G2408" t="str">
        <f t="shared" si="393"/>
        <v>1030016</v>
      </c>
      <c r="H2408">
        <v>103</v>
      </c>
      <c r="I2408" t="s">
        <v>559</v>
      </c>
      <c r="J2408" t="s">
        <v>560</v>
      </c>
      <c r="K2408" t="s">
        <v>477</v>
      </c>
      <c r="M2408" t="str">
        <f t="shared" si="394"/>
        <v>INSERT INTO s_tab_cols_m (table_col_id,table_id,col_name,col_desc,data_type) VALUES (1030016,103,'cn_id','CN_ID','N');</v>
      </c>
    </row>
    <row r="2411" spans="3:13" x14ac:dyDescent="0.25">
      <c r="C2411" s="18" t="s">
        <v>428</v>
      </c>
      <c r="D2411" t="str">
        <f t="shared" ref="D2411:D2422" si="395">CONCATENATE("public static final int C_CHARGE_GL_SCHEME__COL__",E2411,"=    ",G2411,";")</f>
        <v>public static final int C_CHARGE_GL_SCHEME__COL__CHARGE_GL_SCHEME_ID=    1040001;</v>
      </c>
      <c r="E2411" t="str">
        <f t="shared" ref="E2411:E2422" si="396">UPPER(I2411)</f>
        <v>CHARGE_GL_SCHEME_ID</v>
      </c>
      <c r="F2411">
        <v>1</v>
      </c>
      <c r="G2411" t="str">
        <f t="shared" ref="G2411:G2422" si="397">CONCATENATE(H2411,REPT("0",4-LEN(F2411)),F2411)</f>
        <v>1040001</v>
      </c>
      <c r="H2411">
        <v>104</v>
      </c>
      <c r="I2411" t="s">
        <v>2480</v>
      </c>
      <c r="J2411" t="s">
        <v>2481</v>
      </c>
      <c r="K2411" t="s">
        <v>477</v>
      </c>
      <c r="M2411" t="str">
        <f t="shared" ref="M2411:M2422" si="398">CONCATENATE("INSERT INTO s_tab_cols_m (table_col_id,table_id,col_name,col_desc,data_type) VALUES (",G2411&amp;","&amp;H2411&amp;",'"&amp;I2411&amp;"','"&amp;J2411&amp;"','"&amp;K2411&amp;"');")</f>
        <v>INSERT INTO s_tab_cols_m (table_col_id,table_id,col_name,col_desc,data_type) VALUES (1040001,104,'charge_gl_scheme_id','CHARGE_GL_SCHEME_ID','N');</v>
      </c>
    </row>
    <row r="2412" spans="3:13" x14ac:dyDescent="0.25">
      <c r="D2412" t="str">
        <f t="shared" si="395"/>
        <v>public static final int C_CHARGE_GL_SCHEME__COL__CBR_ID=    1040002;</v>
      </c>
      <c r="E2412" t="str">
        <f t="shared" si="396"/>
        <v>CBR_ID</v>
      </c>
      <c r="F2412">
        <v>2</v>
      </c>
      <c r="G2412" t="str">
        <f t="shared" si="397"/>
        <v>1040002</v>
      </c>
      <c r="H2412">
        <v>104</v>
      </c>
      <c r="I2412" t="s">
        <v>475</v>
      </c>
      <c r="J2412" t="s">
        <v>476</v>
      </c>
      <c r="K2412" t="s">
        <v>477</v>
      </c>
      <c r="M2412" t="str">
        <f t="shared" si="398"/>
        <v>INSERT INTO s_tab_cols_m (table_col_id,table_id,col_name,col_desc,data_type) VALUES (1040002,104,'cbr_id','CBR_ID','N');</v>
      </c>
    </row>
    <row r="2413" spans="3:13" x14ac:dyDescent="0.25">
      <c r="D2413" t="str">
        <f t="shared" si="395"/>
        <v>public static final int C_CHARGE_GL_SCHEME__COL__GL_SCHEME_ID=    1040003;</v>
      </c>
      <c r="E2413" t="str">
        <f t="shared" si="396"/>
        <v>GL_SCHEME_ID</v>
      </c>
      <c r="F2413">
        <v>3</v>
      </c>
      <c r="G2413" t="str">
        <f t="shared" si="397"/>
        <v>1040003</v>
      </c>
      <c r="H2413">
        <v>104</v>
      </c>
      <c r="I2413" t="s">
        <v>869</v>
      </c>
      <c r="J2413" t="s">
        <v>870</v>
      </c>
      <c r="K2413" t="s">
        <v>477</v>
      </c>
      <c r="M2413" t="str">
        <f t="shared" si="398"/>
        <v>INSERT INTO s_tab_cols_m (table_col_id,table_id,col_name,col_desc,data_type) VALUES (1040003,104,'gl_scheme_id','GL_SCHEME_ID','N');</v>
      </c>
    </row>
    <row r="2414" spans="3:13" x14ac:dyDescent="0.25">
      <c r="D2414" t="str">
        <f t="shared" si="395"/>
        <v>public static final int C_CHARGE_GL_SCHEME__COL__CHARGE_TYPE_ID=    1040004;</v>
      </c>
      <c r="E2414" t="str">
        <f t="shared" si="396"/>
        <v>CHARGE_TYPE_ID</v>
      </c>
      <c r="F2414">
        <v>4</v>
      </c>
      <c r="G2414" t="str">
        <f t="shared" si="397"/>
        <v>1040004</v>
      </c>
      <c r="H2414">
        <v>104</v>
      </c>
      <c r="I2414" t="s">
        <v>1892</v>
      </c>
      <c r="J2414" t="s">
        <v>1893</v>
      </c>
      <c r="K2414" t="s">
        <v>477</v>
      </c>
      <c r="M2414" t="str">
        <f t="shared" si="398"/>
        <v>INSERT INTO s_tab_cols_m (table_col_id,table_id,col_name,col_desc,data_type) VALUES (1040004,104,'charge_type_id','CHARGE_TYPE_ID','N');</v>
      </c>
    </row>
    <row r="2415" spans="3:13" x14ac:dyDescent="0.25">
      <c r="D2415" t="str">
        <f t="shared" si="395"/>
        <v>public static final int C_CHARGE_GL_SCHEME__COL__CHARGE_ID=    1040005;</v>
      </c>
      <c r="E2415" t="str">
        <f t="shared" si="396"/>
        <v>CHARGE_ID</v>
      </c>
      <c r="F2415">
        <v>5</v>
      </c>
      <c r="G2415" t="str">
        <f t="shared" si="397"/>
        <v>1040005</v>
      </c>
      <c r="H2415">
        <v>104</v>
      </c>
      <c r="I2415" t="s">
        <v>1556</v>
      </c>
      <c r="J2415" t="s">
        <v>1557</v>
      </c>
      <c r="K2415" t="s">
        <v>477</v>
      </c>
      <c r="M2415" t="str">
        <f t="shared" si="398"/>
        <v>INSERT INTO s_tab_cols_m (table_col_id,table_id,col_name,col_desc,data_type) VALUES (1040005,104,'charge_id','CHARGE_ID','N');</v>
      </c>
    </row>
    <row r="2416" spans="3:13" x14ac:dyDescent="0.25">
      <c r="D2416" t="str">
        <f t="shared" si="395"/>
        <v>public static final int C_CHARGE_GL_SCHEME__COL__CR_BY=    1040006;</v>
      </c>
      <c r="E2416" t="str">
        <f t="shared" si="396"/>
        <v>CR_BY</v>
      </c>
      <c r="F2416">
        <v>6</v>
      </c>
      <c r="G2416" t="str">
        <f t="shared" si="397"/>
        <v>1040006</v>
      </c>
      <c r="H2416">
        <v>104</v>
      </c>
      <c r="I2416" t="s">
        <v>547</v>
      </c>
      <c r="J2416" t="s">
        <v>548</v>
      </c>
      <c r="K2416" t="s">
        <v>477</v>
      </c>
      <c r="M2416" t="str">
        <f t="shared" si="398"/>
        <v>INSERT INTO s_tab_cols_m (table_col_id,table_id,col_name,col_desc,data_type) VALUES (1040006,104,'cr_by','CR_BY','N');</v>
      </c>
    </row>
    <row r="2417" spans="3:13" x14ac:dyDescent="0.25">
      <c r="D2417" t="str">
        <f t="shared" si="395"/>
        <v>public static final int C_CHARGE_GL_SCHEME__COL__CR_DT=    1040007;</v>
      </c>
      <c r="E2417" t="str">
        <f t="shared" si="396"/>
        <v>CR_DT</v>
      </c>
      <c r="F2417">
        <v>7</v>
      </c>
      <c r="G2417" t="str">
        <f t="shared" si="397"/>
        <v>1040007</v>
      </c>
      <c r="H2417">
        <v>104</v>
      </c>
      <c r="I2417" t="s">
        <v>549</v>
      </c>
      <c r="J2417" t="s">
        <v>550</v>
      </c>
      <c r="K2417" t="s">
        <v>489</v>
      </c>
      <c r="M2417" t="str">
        <f t="shared" si="398"/>
        <v>INSERT INTO s_tab_cols_m (table_col_id,table_id,col_name,col_desc,data_type) VALUES (1040007,104,'cr_dt','CR_DT','T');</v>
      </c>
    </row>
    <row r="2418" spans="3:13" x14ac:dyDescent="0.25">
      <c r="D2418" t="str">
        <f t="shared" si="395"/>
        <v>public static final int C_CHARGE_GL_SCHEME__COL__UPD_BY=    1040008;</v>
      </c>
      <c r="E2418" t="str">
        <f t="shared" si="396"/>
        <v>UPD_BY</v>
      </c>
      <c r="F2418">
        <v>8</v>
      </c>
      <c r="G2418" t="str">
        <f t="shared" si="397"/>
        <v>1040008</v>
      </c>
      <c r="H2418">
        <v>104</v>
      </c>
      <c r="I2418" t="s">
        <v>551</v>
      </c>
      <c r="J2418" t="s">
        <v>552</v>
      </c>
      <c r="K2418" t="s">
        <v>477</v>
      </c>
      <c r="M2418" t="str">
        <f t="shared" si="398"/>
        <v>INSERT INTO s_tab_cols_m (table_col_id,table_id,col_name,col_desc,data_type) VALUES (1040008,104,'upd_by','UPD_BY','N');</v>
      </c>
    </row>
    <row r="2419" spans="3:13" x14ac:dyDescent="0.25">
      <c r="D2419" t="str">
        <f t="shared" si="395"/>
        <v>public static final int C_CHARGE_GL_SCHEME__COL__UPD_DT=    1040009;</v>
      </c>
      <c r="E2419" t="str">
        <f t="shared" si="396"/>
        <v>UPD_DT</v>
      </c>
      <c r="F2419">
        <v>9</v>
      </c>
      <c r="G2419" t="str">
        <f t="shared" si="397"/>
        <v>1040009</v>
      </c>
      <c r="H2419">
        <v>104</v>
      </c>
      <c r="I2419" t="s">
        <v>553</v>
      </c>
      <c r="J2419" t="s">
        <v>554</v>
      </c>
      <c r="K2419" t="s">
        <v>489</v>
      </c>
      <c r="M2419" t="str">
        <f t="shared" si="398"/>
        <v>INSERT INTO s_tab_cols_m (table_col_id,table_id,col_name,col_desc,data_type) VALUES (1040009,104,'upd_dt','UPD_DT','T');</v>
      </c>
    </row>
    <row r="2420" spans="3:13" x14ac:dyDescent="0.25">
      <c r="D2420" t="str">
        <f t="shared" si="395"/>
        <v>public static final int C_CHARGE_GL_SCHEME__COL__AUTH_BY=    1040010;</v>
      </c>
      <c r="E2420" t="str">
        <f t="shared" si="396"/>
        <v>AUTH_BY</v>
      </c>
      <c r="F2420">
        <v>10</v>
      </c>
      <c r="G2420" t="str">
        <f t="shared" si="397"/>
        <v>1040010</v>
      </c>
      <c r="H2420">
        <v>104</v>
      </c>
      <c r="I2420" t="s">
        <v>555</v>
      </c>
      <c r="J2420" t="s">
        <v>556</v>
      </c>
      <c r="K2420" t="s">
        <v>477</v>
      </c>
      <c r="M2420" t="str">
        <f t="shared" si="398"/>
        <v>INSERT INTO s_tab_cols_m (table_col_id,table_id,col_name,col_desc,data_type) VALUES (1040010,104,'auth_by','AUTH_BY','N');</v>
      </c>
    </row>
    <row r="2421" spans="3:13" x14ac:dyDescent="0.25">
      <c r="D2421" t="str">
        <f t="shared" si="395"/>
        <v>public static final int C_CHARGE_GL_SCHEME__COL__AUTH_DT=    1040011;</v>
      </c>
      <c r="E2421" t="str">
        <f t="shared" si="396"/>
        <v>AUTH_DT</v>
      </c>
      <c r="F2421">
        <v>11</v>
      </c>
      <c r="G2421" t="str">
        <f t="shared" si="397"/>
        <v>1040011</v>
      </c>
      <c r="H2421">
        <v>104</v>
      </c>
      <c r="I2421" t="s">
        <v>557</v>
      </c>
      <c r="J2421" t="s">
        <v>558</v>
      </c>
      <c r="K2421" t="s">
        <v>489</v>
      </c>
      <c r="M2421" t="str">
        <f t="shared" si="398"/>
        <v>INSERT INTO s_tab_cols_m (table_col_id,table_id,col_name,col_desc,data_type) VALUES (1040011,104,'auth_dt','AUTH_DT','T');</v>
      </c>
    </row>
    <row r="2422" spans="3:13" x14ac:dyDescent="0.25">
      <c r="D2422" t="str">
        <f t="shared" si="395"/>
        <v>public static final int C_CHARGE_GL_SCHEME__COL__CN_ID=    1040012;</v>
      </c>
      <c r="E2422" t="str">
        <f t="shared" si="396"/>
        <v>CN_ID</v>
      </c>
      <c r="F2422">
        <v>12</v>
      </c>
      <c r="G2422" t="str">
        <f t="shared" si="397"/>
        <v>1040012</v>
      </c>
      <c r="H2422">
        <v>104</v>
      </c>
      <c r="I2422" t="s">
        <v>559</v>
      </c>
      <c r="J2422" t="s">
        <v>560</v>
      </c>
      <c r="K2422" t="s">
        <v>477</v>
      </c>
      <c r="M2422" t="str">
        <f t="shared" si="398"/>
        <v>INSERT INTO s_tab_cols_m (table_col_id,table_id,col_name,col_desc,data_type) VALUES (1040012,104,'cn_id','CN_ID','N');</v>
      </c>
    </row>
    <row r="2425" spans="3:13" x14ac:dyDescent="0.25">
      <c r="C2425" s="18" t="s">
        <v>431</v>
      </c>
      <c r="D2425" t="str">
        <f>CONCATENATE("public static final int C_ENACH_MANDATE_ACTION__COL__",E2425,"=    ",G2425,";")</f>
        <v>public static final int C_ENACH_MANDATE_ACTION__COL__MANDATE_ACTION_ID=    1050001;</v>
      </c>
      <c r="E2425" t="str">
        <f t="shared" ref="E2425:E2456" si="399">UPPER(I2425)</f>
        <v>MANDATE_ACTION_ID</v>
      </c>
      <c r="F2425">
        <v>1</v>
      </c>
      <c r="G2425" t="str">
        <f t="shared" ref="G2425:G2456" si="400">CONCATENATE(H2425,REPT("0",4-LEN(F2425)),F2425)</f>
        <v>1050001</v>
      </c>
      <c r="H2425">
        <v>105</v>
      </c>
      <c r="I2425" t="s">
        <v>2482</v>
      </c>
      <c r="J2425" t="s">
        <v>2483</v>
      </c>
      <c r="K2425" t="s">
        <v>477</v>
      </c>
      <c r="M2425" t="str">
        <f t="shared" ref="M2425:M2456" si="401">CONCATENATE("INSERT INTO s_tab_cols_m (table_col_id,table_id,col_name,col_desc,data_type) VALUES (",G2425&amp;","&amp;H2425&amp;",'"&amp;I2425&amp;"','"&amp;J2425&amp;"','"&amp;K2425&amp;"');")</f>
        <v>INSERT INTO s_tab_cols_m (table_col_id,table_id,col_name,col_desc,data_type) VALUES (1050001,105,'mandate_action_id','MANDATE_ACTION_ID','N');</v>
      </c>
    </row>
    <row r="2426" spans="3:13" x14ac:dyDescent="0.25">
      <c r="D2426" t="str">
        <f t="shared" ref="D2426:D2475" si="402">CONCATENATE("public static final int C_ENACH_MANDATE_ACTION__COL__",E2426,"=    ",G2426,";")</f>
        <v>public static final int C_ENACH_MANDATE_ACTION__COL__MANDATE_REQ_CBR_ID=    1050002;</v>
      </c>
      <c r="E2426" t="str">
        <f t="shared" si="399"/>
        <v>MANDATE_REQ_CBR_ID</v>
      </c>
      <c r="F2426">
        <v>2</v>
      </c>
      <c r="G2426" t="str">
        <f t="shared" si="400"/>
        <v>1050002</v>
      </c>
      <c r="H2426">
        <v>105</v>
      </c>
      <c r="I2426" t="s">
        <v>2484</v>
      </c>
      <c r="J2426" t="s">
        <v>2485</v>
      </c>
      <c r="K2426" t="s">
        <v>477</v>
      </c>
      <c r="M2426" t="str">
        <f t="shared" si="401"/>
        <v>INSERT INTO s_tab_cols_m (table_col_id,table_id,col_name,col_desc,data_type) VALUES (1050002,105,'mandate_req_cbr_id','MANDATE_REQ_CBR_ID','N');</v>
      </c>
    </row>
    <row r="2427" spans="3:13" x14ac:dyDescent="0.25">
      <c r="D2427" t="str">
        <f t="shared" si="402"/>
        <v>public static final int C_ENACH_MANDATE_ACTION__COL__MANDATE_ACTION_TYPE_ID=    1050003;</v>
      </c>
      <c r="E2427" t="str">
        <f t="shared" si="399"/>
        <v>MANDATE_ACTION_TYPE_ID</v>
      </c>
      <c r="F2427">
        <v>3</v>
      </c>
      <c r="G2427" t="str">
        <f t="shared" si="400"/>
        <v>1050003</v>
      </c>
      <c r="H2427">
        <v>105</v>
      </c>
      <c r="I2427" t="s">
        <v>2486</v>
      </c>
      <c r="J2427" t="s">
        <v>2487</v>
      </c>
      <c r="K2427" t="s">
        <v>477</v>
      </c>
      <c r="M2427" t="str">
        <f t="shared" si="401"/>
        <v>INSERT INTO s_tab_cols_m (table_col_id,table_id,col_name,col_desc,data_type) VALUES (1050003,105,'mandate_action_type_id','MANDATE_ACTION_TYPE_ID','N');</v>
      </c>
    </row>
    <row r="2428" spans="3:13" x14ac:dyDescent="0.25">
      <c r="D2428" t="str">
        <f t="shared" si="402"/>
        <v>public static final int C_ENACH_MANDATE_ACTION__COL__MANDATE_ACTION_DATE=    1050004;</v>
      </c>
      <c r="E2428" t="str">
        <f t="shared" si="399"/>
        <v>MANDATE_ACTION_DATE</v>
      </c>
      <c r="F2428">
        <v>4</v>
      </c>
      <c r="G2428" t="str">
        <f t="shared" si="400"/>
        <v>1050004</v>
      </c>
      <c r="H2428">
        <v>105</v>
      </c>
      <c r="I2428" t="s">
        <v>2488</v>
      </c>
      <c r="J2428" t="s">
        <v>2489</v>
      </c>
      <c r="K2428" t="s">
        <v>482</v>
      </c>
      <c r="M2428" t="str">
        <f t="shared" si="401"/>
        <v>INSERT INTO s_tab_cols_m (table_col_id,table_id,col_name,col_desc,data_type) VALUES (1050004,105,'mandate_action_date','MANDATE_ACTION_DATE','D');</v>
      </c>
    </row>
    <row r="2429" spans="3:13" x14ac:dyDescent="0.25">
      <c r="D2429" t="str">
        <f t="shared" si="402"/>
        <v>public static final int C_ENACH_MANDATE_ACTION__COL__MANDATE_UMRN=    1050005;</v>
      </c>
      <c r="E2429" t="str">
        <f t="shared" si="399"/>
        <v>MANDATE_UMRN</v>
      </c>
      <c r="F2429">
        <v>5</v>
      </c>
      <c r="G2429" t="str">
        <f t="shared" si="400"/>
        <v>1050005</v>
      </c>
      <c r="H2429">
        <v>105</v>
      </c>
      <c r="I2429" t="s">
        <v>2490</v>
      </c>
      <c r="J2429" t="s">
        <v>2491</v>
      </c>
      <c r="K2429" t="s">
        <v>478</v>
      </c>
      <c r="M2429" t="str">
        <f t="shared" si="401"/>
        <v>INSERT INTO s_tab_cols_m (table_col_id,table_id,col_name,col_desc,data_type) VALUES (1050005,105,'mandate_umrn','MANDATE_UMRN','C');</v>
      </c>
    </row>
    <row r="2430" spans="3:13" x14ac:dyDescent="0.25">
      <c r="D2430" t="str">
        <f t="shared" si="402"/>
        <v>public static final int C_ENACH_MANDATE_ACTION__COL__MANDATE_MODE_ID=    1050006;</v>
      </c>
      <c r="E2430" t="str">
        <f t="shared" si="399"/>
        <v>MANDATE_MODE_ID</v>
      </c>
      <c r="F2430">
        <v>6</v>
      </c>
      <c r="G2430" t="str">
        <f t="shared" si="400"/>
        <v>1050006</v>
      </c>
      <c r="H2430">
        <v>105</v>
      </c>
      <c r="I2430" t="s">
        <v>2492</v>
      </c>
      <c r="J2430" t="s">
        <v>2493</v>
      </c>
      <c r="K2430" t="s">
        <v>477</v>
      </c>
      <c r="M2430" t="str">
        <f t="shared" si="401"/>
        <v>INSERT INTO s_tab_cols_m (table_col_id,table_id,col_name,col_desc,data_type) VALUES (1050006,105,'mandate_mode_id','MANDATE_MODE_ID','N');</v>
      </c>
    </row>
    <row r="2431" spans="3:13" x14ac:dyDescent="0.25">
      <c r="D2431" t="str">
        <f t="shared" si="402"/>
        <v>public static final int C_ENACH_MANDATE_ACTION__COL__MANDATE_INITIATOR_TYPE=    1050007;</v>
      </c>
      <c r="E2431" t="str">
        <f t="shared" si="399"/>
        <v>MANDATE_INITIATOR_TYPE</v>
      </c>
      <c r="F2431">
        <v>7</v>
      </c>
      <c r="G2431" t="str">
        <f t="shared" si="400"/>
        <v>1050007</v>
      </c>
      <c r="H2431">
        <v>105</v>
      </c>
      <c r="I2431" t="s">
        <v>2494</v>
      </c>
      <c r="J2431" t="s">
        <v>2495</v>
      </c>
      <c r="K2431" t="s">
        <v>478</v>
      </c>
      <c r="M2431" t="str">
        <f t="shared" si="401"/>
        <v>INSERT INTO s_tab_cols_m (table_col_id,table_id,col_name,col_desc,data_type) VALUES (1050007,105,'mandate_initiator_type','MANDATE_INITIATOR_TYPE','C');</v>
      </c>
    </row>
    <row r="2432" spans="3:13" x14ac:dyDescent="0.25">
      <c r="D2432" t="str">
        <f t="shared" si="402"/>
        <v>public static final int C_ENACH_MANDATE_ACTION__COL__MANDATE_REQ_ID=    1050008;</v>
      </c>
      <c r="E2432" t="str">
        <f t="shared" si="399"/>
        <v>MANDATE_REQ_ID</v>
      </c>
      <c r="F2432">
        <v>8</v>
      </c>
      <c r="G2432" t="str">
        <f t="shared" si="400"/>
        <v>1050008</v>
      </c>
      <c r="H2432">
        <v>105</v>
      </c>
      <c r="I2432" t="s">
        <v>2496</v>
      </c>
      <c r="J2432" t="s">
        <v>2497</v>
      </c>
      <c r="K2432" t="s">
        <v>478</v>
      </c>
      <c r="M2432" t="str">
        <f t="shared" si="401"/>
        <v>INSERT INTO s_tab_cols_m (table_col_id,table_id,col_name,col_desc,data_type) VALUES (1050008,105,'mandate_req_id','MANDATE_REQ_ID','C');</v>
      </c>
    </row>
    <row r="2433" spans="4:13" x14ac:dyDescent="0.25">
      <c r="D2433" t="str">
        <f t="shared" si="402"/>
        <v>public static final int C_ENACH_MANDATE_ACTION__COL__MANDATE_REQ_MEG_ID=    1050009;</v>
      </c>
      <c r="E2433" t="str">
        <f t="shared" si="399"/>
        <v>MANDATE_REQ_MEG_ID</v>
      </c>
      <c r="F2433">
        <v>9</v>
      </c>
      <c r="G2433" t="str">
        <f t="shared" si="400"/>
        <v>1050009</v>
      </c>
      <c r="H2433">
        <v>105</v>
      </c>
      <c r="I2433" t="s">
        <v>2498</v>
      </c>
      <c r="J2433" t="s">
        <v>2499</v>
      </c>
      <c r="K2433" t="s">
        <v>478</v>
      </c>
      <c r="M2433" t="str">
        <f t="shared" si="401"/>
        <v>INSERT INTO s_tab_cols_m (table_col_id,table_id,col_name,col_desc,data_type) VALUES (1050009,105,'mandate_req_meg_id','MANDATE_REQ_MEG_ID','C');</v>
      </c>
    </row>
    <row r="2434" spans="4:13" x14ac:dyDescent="0.25">
      <c r="D2434" t="str">
        <f t="shared" si="402"/>
        <v>public static final int C_ENACH_MANDATE_ACTION__COL__MANDATE_COLLECTION_AMOUNT=    1050010;</v>
      </c>
      <c r="E2434" t="str">
        <f t="shared" si="399"/>
        <v>MANDATE_COLLECTION_AMOUNT</v>
      </c>
      <c r="F2434">
        <v>10</v>
      </c>
      <c r="G2434" t="str">
        <f t="shared" si="400"/>
        <v>1050010</v>
      </c>
      <c r="H2434">
        <v>105</v>
      </c>
      <c r="I2434" t="s">
        <v>2500</v>
      </c>
      <c r="J2434" t="s">
        <v>2501</v>
      </c>
      <c r="K2434" t="s">
        <v>477</v>
      </c>
      <c r="M2434" t="str">
        <f t="shared" si="401"/>
        <v>INSERT INTO s_tab_cols_m (table_col_id,table_id,col_name,col_desc,data_type) VALUES (1050010,105,'mandate_collection_amount','MANDATE_COLLECTION_AMOUNT','N');</v>
      </c>
    </row>
    <row r="2435" spans="4:13" x14ac:dyDescent="0.25">
      <c r="D2435" t="str">
        <f t="shared" si="402"/>
        <v>public static final int C_ENACH_MANDATE_ACTION__COL__MANDATE_MAX_AMOUNT=    1050011;</v>
      </c>
      <c r="E2435" t="str">
        <f t="shared" si="399"/>
        <v>MANDATE_MAX_AMOUNT</v>
      </c>
      <c r="F2435">
        <v>11</v>
      </c>
      <c r="G2435" t="str">
        <f t="shared" si="400"/>
        <v>1050011</v>
      </c>
      <c r="H2435">
        <v>105</v>
      </c>
      <c r="I2435" t="s">
        <v>2502</v>
      </c>
      <c r="J2435" t="s">
        <v>2503</v>
      </c>
      <c r="K2435" t="s">
        <v>477</v>
      </c>
      <c r="M2435" t="str">
        <f t="shared" si="401"/>
        <v>INSERT INTO s_tab_cols_m (table_col_id,table_id,col_name,col_desc,data_type) VALUES (1050011,105,'mandate_max_amount','MANDATE_MAX_AMOUNT','N');</v>
      </c>
    </row>
    <row r="2436" spans="4:13" x14ac:dyDescent="0.25">
      <c r="D2436" t="str">
        <f t="shared" si="402"/>
        <v>public static final int C_ENACH_MANDATE_ACTION__COL__MANDATE_FREQUENCY=    1050012;</v>
      </c>
      <c r="E2436" t="str">
        <f t="shared" si="399"/>
        <v>MANDATE_FREQUENCY</v>
      </c>
      <c r="F2436">
        <v>12</v>
      </c>
      <c r="G2436" t="str">
        <f t="shared" si="400"/>
        <v>1050012</v>
      </c>
      <c r="H2436">
        <v>105</v>
      </c>
      <c r="I2436" t="s">
        <v>2504</v>
      </c>
      <c r="J2436" t="s">
        <v>2505</v>
      </c>
      <c r="K2436" t="s">
        <v>477</v>
      </c>
      <c r="M2436" t="str">
        <f t="shared" si="401"/>
        <v>INSERT INTO s_tab_cols_m (table_col_id,table_id,col_name,col_desc,data_type) VALUES (1050012,105,'mandate_frequency','MANDATE_FREQUENCY','N');</v>
      </c>
    </row>
    <row r="2437" spans="4:13" x14ac:dyDescent="0.25">
      <c r="D2437" t="str">
        <f t="shared" si="402"/>
        <v>public static final int C_ENACH_MANDATE_ACTION__COL__MANDATE_FROM_DATE=    1050013;</v>
      </c>
      <c r="E2437" t="str">
        <f t="shared" si="399"/>
        <v>MANDATE_FROM_DATE</v>
      </c>
      <c r="F2437">
        <v>13</v>
      </c>
      <c r="G2437" t="str">
        <f t="shared" si="400"/>
        <v>1050013</v>
      </c>
      <c r="H2437">
        <v>105</v>
      </c>
      <c r="I2437" t="s">
        <v>2506</v>
      </c>
      <c r="J2437" t="s">
        <v>2507</v>
      </c>
      <c r="K2437" t="s">
        <v>482</v>
      </c>
      <c r="M2437" t="str">
        <f t="shared" si="401"/>
        <v>INSERT INTO s_tab_cols_m (table_col_id,table_id,col_name,col_desc,data_type) VALUES (1050013,105,'mandate_from_date','MANDATE_FROM_DATE','D');</v>
      </c>
    </row>
    <row r="2438" spans="4:13" x14ac:dyDescent="0.25">
      <c r="D2438" t="str">
        <f t="shared" si="402"/>
        <v>public static final int C_ENACH_MANDATE_ACTION__COL__MANDATE_TO_DATE=    1050014;</v>
      </c>
      <c r="E2438" t="str">
        <f t="shared" si="399"/>
        <v>MANDATE_TO_DATE</v>
      </c>
      <c r="F2438">
        <v>14</v>
      </c>
      <c r="G2438" t="str">
        <f t="shared" si="400"/>
        <v>1050014</v>
      </c>
      <c r="H2438">
        <v>105</v>
      </c>
      <c r="I2438" t="s">
        <v>2508</v>
      </c>
      <c r="J2438" t="s">
        <v>2509</v>
      </c>
      <c r="K2438" t="s">
        <v>482</v>
      </c>
      <c r="M2438" t="str">
        <f t="shared" si="401"/>
        <v>INSERT INTO s_tab_cols_m (table_col_id,table_id,col_name,col_desc,data_type) VALUES (1050014,105,'mandate_to_date','MANDATE_TO_DATE','D');</v>
      </c>
    </row>
    <row r="2439" spans="4:13" x14ac:dyDescent="0.25">
      <c r="D2439" t="str">
        <f t="shared" si="402"/>
        <v>public static final int C_ENACH_MANDATE_ACTION__COL__IS_UNTIL_CANCELLED=    1050015;</v>
      </c>
      <c r="E2439" t="str">
        <f t="shared" si="399"/>
        <v>IS_UNTIL_CANCELLED</v>
      </c>
      <c r="F2439">
        <v>15</v>
      </c>
      <c r="G2439" t="str">
        <f t="shared" si="400"/>
        <v>1050015</v>
      </c>
      <c r="H2439">
        <v>105</v>
      </c>
      <c r="I2439" t="s">
        <v>2510</v>
      </c>
      <c r="J2439" t="s">
        <v>2511</v>
      </c>
      <c r="K2439" t="s">
        <v>477</v>
      </c>
      <c r="M2439" t="str">
        <f t="shared" si="401"/>
        <v>INSERT INTO s_tab_cols_m (table_col_id,table_id,col_name,col_desc,data_type) VALUES (1050015,105,'is_until_cancelled','IS_UNTIL_CANCELLED','N');</v>
      </c>
    </row>
    <row r="2440" spans="4:13" x14ac:dyDescent="0.25">
      <c r="D2440" t="str">
        <f t="shared" si="402"/>
        <v>public static final int C_ENACH_MANDATE_ACTION__COL__IS_UPD_LIMIT_AMOUNT=    1050016;</v>
      </c>
      <c r="E2440" t="str">
        <f t="shared" si="399"/>
        <v>IS_UPD_LIMIT_AMOUNT</v>
      </c>
      <c r="F2440">
        <v>16</v>
      </c>
      <c r="G2440" t="str">
        <f t="shared" si="400"/>
        <v>1050016</v>
      </c>
      <c r="H2440">
        <v>105</v>
      </c>
      <c r="I2440" t="s">
        <v>2512</v>
      </c>
      <c r="J2440" t="s">
        <v>2513</v>
      </c>
      <c r="K2440" t="s">
        <v>477</v>
      </c>
      <c r="M2440" t="str">
        <f t="shared" si="401"/>
        <v>INSERT INTO s_tab_cols_m (table_col_id,table_id,col_name,col_desc,data_type) VALUES (1050016,105,'is_upd_limit_amount','IS_UPD_LIMIT_AMOUNT','N');</v>
      </c>
    </row>
    <row r="2441" spans="4:13" x14ac:dyDescent="0.25">
      <c r="D2441" t="str">
        <f t="shared" si="402"/>
        <v>public static final int C_ENACH_MANDATE_ACTION__COL__DEBIT_TYPE_CODE=    1050017;</v>
      </c>
      <c r="E2441" t="str">
        <f t="shared" si="399"/>
        <v>DEBIT_TYPE_CODE</v>
      </c>
      <c r="F2441">
        <v>17</v>
      </c>
      <c r="G2441" t="str">
        <f t="shared" si="400"/>
        <v>1050017</v>
      </c>
      <c r="H2441">
        <v>105</v>
      </c>
      <c r="I2441" t="s">
        <v>2514</v>
      </c>
      <c r="J2441" t="s">
        <v>2515</v>
      </c>
      <c r="K2441" t="s">
        <v>478</v>
      </c>
      <c r="M2441" t="str">
        <f t="shared" si="401"/>
        <v>INSERT INTO s_tab_cols_m (table_col_id,table_id,col_name,col_desc,data_type) VALUES (1050017,105,'debit_type_code','DEBIT_TYPE_CODE','C');</v>
      </c>
    </row>
    <row r="2442" spans="4:13" x14ac:dyDescent="0.25">
      <c r="D2442" t="str">
        <f t="shared" si="402"/>
        <v>public static final int C_ENACH_MANDATE_ACTION__COL__MANDATE_CATEGORY_ID=    1050018;</v>
      </c>
      <c r="E2442" t="str">
        <f t="shared" si="399"/>
        <v>MANDATE_CATEGORY_ID</v>
      </c>
      <c r="F2442">
        <v>18</v>
      </c>
      <c r="G2442" t="str">
        <f t="shared" si="400"/>
        <v>1050018</v>
      </c>
      <c r="H2442">
        <v>105</v>
      </c>
      <c r="I2442" t="s">
        <v>2516</v>
      </c>
      <c r="J2442" t="s">
        <v>2517</v>
      </c>
      <c r="K2442" t="s">
        <v>477</v>
      </c>
      <c r="M2442" t="str">
        <f t="shared" si="401"/>
        <v>INSERT INTO s_tab_cols_m (table_col_id,table_id,col_name,col_desc,data_type) VALUES (1050018,105,'mandate_category_id','MANDATE_CATEGORY_ID','N');</v>
      </c>
    </row>
    <row r="2443" spans="4:13" x14ac:dyDescent="0.25">
      <c r="D2443" t="str">
        <f t="shared" si="402"/>
        <v>public static final int C_ENACH_MANDATE_ACTION__COL__SPONSER_UTILITY_ID=    1050019;</v>
      </c>
      <c r="E2443" t="str">
        <f t="shared" si="399"/>
        <v>SPONSER_UTILITY_ID</v>
      </c>
      <c r="F2443">
        <v>19</v>
      </c>
      <c r="G2443" t="str">
        <f t="shared" si="400"/>
        <v>1050019</v>
      </c>
      <c r="H2443">
        <v>105</v>
      </c>
      <c r="I2443" t="s">
        <v>2518</v>
      </c>
      <c r="J2443" t="s">
        <v>2519</v>
      </c>
      <c r="K2443" t="s">
        <v>477</v>
      </c>
      <c r="M2443" t="str">
        <f t="shared" si="401"/>
        <v>INSERT INTO s_tab_cols_m (table_col_id,table_id,col_name,col_desc,data_type) VALUES (1050019,105,'sponser_utility_id','SPONSER_UTILITY_ID','N');</v>
      </c>
    </row>
    <row r="2444" spans="4:13" x14ac:dyDescent="0.25">
      <c r="D2444" t="str">
        <f t="shared" si="402"/>
        <v>public static final int C_ENACH_MANDATE_ACTION__COL__SPONSER_BRANCH_ID=    1050020;</v>
      </c>
      <c r="E2444" t="str">
        <f t="shared" si="399"/>
        <v>SPONSER_BRANCH_ID</v>
      </c>
      <c r="F2444">
        <v>20</v>
      </c>
      <c r="G2444" t="str">
        <f t="shared" si="400"/>
        <v>1050020</v>
      </c>
      <c r="H2444">
        <v>105</v>
      </c>
      <c r="I2444" t="s">
        <v>2520</v>
      </c>
      <c r="J2444" t="s">
        <v>2521</v>
      </c>
      <c r="K2444" t="s">
        <v>477</v>
      </c>
      <c r="M2444" t="str">
        <f t="shared" si="401"/>
        <v>INSERT INTO s_tab_cols_m (table_col_id,table_id,col_name,col_desc,data_type) VALUES (1050020,105,'sponser_branch_id','SPONSER_BRANCH_ID','N');</v>
      </c>
    </row>
    <row r="2445" spans="4:13" x14ac:dyDescent="0.25">
      <c r="D2445" t="str">
        <f t="shared" si="402"/>
        <v>public static final int C_ENACH_MANDATE_ACTION__COL__SPONSER_BRANCH_IFSC=    1050021;</v>
      </c>
      <c r="E2445" t="str">
        <f t="shared" si="399"/>
        <v>SPONSER_BRANCH_IFSC</v>
      </c>
      <c r="F2445">
        <v>21</v>
      </c>
      <c r="G2445" t="str">
        <f t="shared" si="400"/>
        <v>1050021</v>
      </c>
      <c r="H2445">
        <v>105</v>
      </c>
      <c r="I2445" t="s">
        <v>2522</v>
      </c>
      <c r="J2445" t="s">
        <v>2523</v>
      </c>
      <c r="K2445" t="s">
        <v>478</v>
      </c>
      <c r="M2445" t="str">
        <f t="shared" si="401"/>
        <v>INSERT INTO s_tab_cols_m (table_col_id,table_id,col_name,col_desc,data_type) VALUES (1050021,105,'sponser_branch_ifsc','SPONSER_BRANCH_IFSC','C');</v>
      </c>
    </row>
    <row r="2446" spans="4:13" x14ac:dyDescent="0.25">
      <c r="D2446" t="str">
        <f t="shared" si="402"/>
        <v>public static final int C_ENACH_MANDATE_ACTION__COL__SPONSER_BRANCH_MICR=    1050022;</v>
      </c>
      <c r="E2446" t="str">
        <f t="shared" si="399"/>
        <v>SPONSER_BRANCH_MICR</v>
      </c>
      <c r="F2446">
        <v>22</v>
      </c>
      <c r="G2446" t="str">
        <f t="shared" si="400"/>
        <v>1050022</v>
      </c>
      <c r="H2446">
        <v>105</v>
      </c>
      <c r="I2446" t="s">
        <v>2524</v>
      </c>
      <c r="J2446" t="s">
        <v>2525</v>
      </c>
      <c r="K2446" t="s">
        <v>478</v>
      </c>
      <c r="M2446" t="str">
        <f t="shared" si="401"/>
        <v>INSERT INTO s_tab_cols_m (table_col_id,table_id,col_name,col_desc,data_type) VALUES (1050022,105,'sponser_branch_micr','SPONSER_BRANCH_MICR','C');</v>
      </c>
    </row>
    <row r="2447" spans="4:13" x14ac:dyDescent="0.25">
      <c r="D2447" t="str">
        <f t="shared" si="402"/>
        <v>public static final int C_ENACH_MANDATE_ACTION__COL__SPONSER_BANK_NAME=    1050023;</v>
      </c>
      <c r="E2447" t="str">
        <f t="shared" si="399"/>
        <v>SPONSER_BANK_NAME</v>
      </c>
      <c r="F2447">
        <v>23</v>
      </c>
      <c r="G2447" t="str">
        <f t="shared" si="400"/>
        <v>1050023</v>
      </c>
      <c r="H2447">
        <v>105</v>
      </c>
      <c r="I2447" t="s">
        <v>2526</v>
      </c>
      <c r="J2447" t="s">
        <v>2527</v>
      </c>
      <c r="K2447" t="s">
        <v>478</v>
      </c>
      <c r="M2447" t="str">
        <f t="shared" si="401"/>
        <v>INSERT INTO s_tab_cols_m (table_col_id,table_id,col_name,col_desc,data_type) VALUES (1050023,105,'sponser_bank_name','SPONSER_BANK_NAME','C');</v>
      </c>
    </row>
    <row r="2448" spans="4:13" x14ac:dyDescent="0.25">
      <c r="D2448" t="str">
        <f t="shared" si="402"/>
        <v>public static final int C_ENACH_MANDATE_ACTION__COL__SPONSER_ACCT_TYPE_ID=    1050024;</v>
      </c>
      <c r="E2448" t="str">
        <f t="shared" si="399"/>
        <v>SPONSER_ACCT_TYPE_ID</v>
      </c>
      <c r="F2448">
        <v>24</v>
      </c>
      <c r="G2448" t="str">
        <f t="shared" si="400"/>
        <v>1050024</v>
      </c>
      <c r="H2448">
        <v>105</v>
      </c>
      <c r="I2448" t="s">
        <v>2528</v>
      </c>
      <c r="J2448" t="s">
        <v>2529</v>
      </c>
      <c r="K2448" t="s">
        <v>477</v>
      </c>
      <c r="M2448" t="str">
        <f t="shared" si="401"/>
        <v>INSERT INTO s_tab_cols_m (table_col_id,table_id,col_name,col_desc,data_type) VALUES (1050024,105,'sponser_acct_type_id','SPONSER_ACCT_TYPE_ID','N');</v>
      </c>
    </row>
    <row r="2449" spans="4:13" x14ac:dyDescent="0.25">
      <c r="D2449" t="str">
        <f t="shared" si="402"/>
        <v>public static final int C_ENACH_MANDATE_ACTION__COL__SPONSER_ACCT_CODE=    1050025;</v>
      </c>
      <c r="E2449" t="str">
        <f t="shared" si="399"/>
        <v>SPONSER_ACCT_CODE</v>
      </c>
      <c r="F2449">
        <v>25</v>
      </c>
      <c r="G2449" t="str">
        <f t="shared" si="400"/>
        <v>1050025</v>
      </c>
      <c r="H2449">
        <v>105</v>
      </c>
      <c r="I2449" t="s">
        <v>2530</v>
      </c>
      <c r="J2449" t="s">
        <v>2531</v>
      </c>
      <c r="K2449" t="s">
        <v>478</v>
      </c>
      <c r="M2449" t="str">
        <f t="shared" si="401"/>
        <v>INSERT INTO s_tab_cols_m (table_col_id,table_id,col_name,col_desc,data_type) VALUES (1050025,105,'sponser_acct_code','SPONSER_ACCT_CODE','C');</v>
      </c>
    </row>
    <row r="2450" spans="4:13" x14ac:dyDescent="0.25">
      <c r="D2450" t="str">
        <f t="shared" si="402"/>
        <v>public static final int C_ENACH_MANDATE_ACTION__COL__SPONSER_APP_ACCT_ID=    1050026;</v>
      </c>
      <c r="E2450" t="str">
        <f t="shared" si="399"/>
        <v>SPONSER_APP_ACCT_ID</v>
      </c>
      <c r="F2450">
        <v>26</v>
      </c>
      <c r="G2450" t="str">
        <f t="shared" si="400"/>
        <v>1050026</v>
      </c>
      <c r="H2450">
        <v>105</v>
      </c>
      <c r="I2450" t="s">
        <v>2532</v>
      </c>
      <c r="J2450" t="s">
        <v>2533</v>
      </c>
      <c r="K2450" t="s">
        <v>477</v>
      </c>
      <c r="M2450" t="str">
        <f t="shared" si="401"/>
        <v>INSERT INTO s_tab_cols_m (table_col_id,table_id,col_name,col_desc,data_type) VALUES (1050026,105,'sponser_app_acct_id','SPONSER_APP_ACCT_ID','N');</v>
      </c>
    </row>
    <row r="2451" spans="4:13" x14ac:dyDescent="0.25">
      <c r="D2451" t="str">
        <f t="shared" si="402"/>
        <v>public static final int C_ENACH_MANDATE_ACTION__COL__DEST_DRCR=    1050027;</v>
      </c>
      <c r="E2451" t="str">
        <f t="shared" si="399"/>
        <v>DEST_DRCR</v>
      </c>
      <c r="F2451">
        <v>27</v>
      </c>
      <c r="G2451" t="str">
        <f t="shared" si="400"/>
        <v>1050027</v>
      </c>
      <c r="H2451">
        <v>105</v>
      </c>
      <c r="I2451" t="s">
        <v>2534</v>
      </c>
      <c r="J2451" t="s">
        <v>2535</v>
      </c>
      <c r="K2451" t="s">
        <v>478</v>
      </c>
      <c r="M2451" t="str">
        <f t="shared" si="401"/>
        <v>INSERT INTO s_tab_cols_m (table_col_id,table_id,col_name,col_desc,data_type) VALUES (1050027,105,'dest_drcr','DEST_DRCR','C');</v>
      </c>
    </row>
    <row r="2452" spans="4:13" x14ac:dyDescent="0.25">
      <c r="D2452" t="str">
        <f t="shared" si="402"/>
        <v>public static final int C_ENACH_MANDATE_ACTION__COL__DEST_BRANCH_ID=    1050028;</v>
      </c>
      <c r="E2452" t="str">
        <f t="shared" si="399"/>
        <v>DEST_BRANCH_ID</v>
      </c>
      <c r="F2452">
        <v>28</v>
      </c>
      <c r="G2452" t="str">
        <f t="shared" si="400"/>
        <v>1050028</v>
      </c>
      <c r="H2452">
        <v>105</v>
      </c>
      <c r="I2452" t="s">
        <v>2536</v>
      </c>
      <c r="J2452" t="s">
        <v>2537</v>
      </c>
      <c r="K2452" t="s">
        <v>477</v>
      </c>
      <c r="M2452" t="str">
        <f t="shared" si="401"/>
        <v>INSERT INTO s_tab_cols_m (table_col_id,table_id,col_name,col_desc,data_type) VALUES (1050028,105,'dest_branch_id','DEST_BRANCH_ID','N');</v>
      </c>
    </row>
    <row r="2453" spans="4:13" x14ac:dyDescent="0.25">
      <c r="D2453" t="str">
        <f t="shared" si="402"/>
        <v>public static final int C_ENACH_MANDATE_ACTION__COL__DEST_BRANCH_IFSC=    1050029;</v>
      </c>
      <c r="E2453" t="str">
        <f t="shared" si="399"/>
        <v>DEST_BRANCH_IFSC</v>
      </c>
      <c r="F2453">
        <v>29</v>
      </c>
      <c r="G2453" t="str">
        <f t="shared" si="400"/>
        <v>1050029</v>
      </c>
      <c r="H2453">
        <v>105</v>
      </c>
      <c r="I2453" t="s">
        <v>2538</v>
      </c>
      <c r="J2453" t="s">
        <v>2539</v>
      </c>
      <c r="K2453" t="s">
        <v>478</v>
      </c>
      <c r="M2453" t="str">
        <f t="shared" si="401"/>
        <v>INSERT INTO s_tab_cols_m (table_col_id,table_id,col_name,col_desc,data_type) VALUES (1050029,105,'dest_branch_ifsc','DEST_BRANCH_IFSC','C');</v>
      </c>
    </row>
    <row r="2454" spans="4:13" x14ac:dyDescent="0.25">
      <c r="D2454" t="str">
        <f t="shared" si="402"/>
        <v>public static final int C_ENACH_MANDATE_ACTION__COL__DEST_BRANCH_MICR=    1050030;</v>
      </c>
      <c r="E2454" t="str">
        <f t="shared" si="399"/>
        <v>DEST_BRANCH_MICR</v>
      </c>
      <c r="F2454">
        <v>30</v>
      </c>
      <c r="G2454" t="str">
        <f t="shared" si="400"/>
        <v>1050030</v>
      </c>
      <c r="H2454">
        <v>105</v>
      </c>
      <c r="I2454" t="s">
        <v>2540</v>
      </c>
      <c r="J2454" t="s">
        <v>2541</v>
      </c>
      <c r="K2454" t="s">
        <v>478</v>
      </c>
      <c r="M2454" t="str">
        <f t="shared" si="401"/>
        <v>INSERT INTO s_tab_cols_m (table_col_id,table_id,col_name,col_desc,data_type) VALUES (1050030,105,'dest_branch_micr','DEST_BRANCH_MICR','C');</v>
      </c>
    </row>
    <row r="2455" spans="4:13" x14ac:dyDescent="0.25">
      <c r="D2455" t="str">
        <f t="shared" si="402"/>
        <v>public static final int C_ENACH_MANDATE_ACTION__COL__DEST_BANK_NAME=    1050031;</v>
      </c>
      <c r="E2455" t="str">
        <f t="shared" si="399"/>
        <v>DEST_BANK_NAME</v>
      </c>
      <c r="F2455">
        <v>31</v>
      </c>
      <c r="G2455" t="str">
        <f t="shared" si="400"/>
        <v>1050031</v>
      </c>
      <c r="H2455">
        <v>105</v>
      </c>
      <c r="I2455" t="s">
        <v>2542</v>
      </c>
      <c r="J2455" t="s">
        <v>2543</v>
      </c>
      <c r="K2455" t="s">
        <v>478</v>
      </c>
      <c r="M2455" t="str">
        <f t="shared" si="401"/>
        <v>INSERT INTO s_tab_cols_m (table_col_id,table_id,col_name,col_desc,data_type) VALUES (1050031,105,'dest_bank_name','DEST_BANK_NAME','C');</v>
      </c>
    </row>
    <row r="2456" spans="4:13" x14ac:dyDescent="0.25">
      <c r="D2456" t="str">
        <f t="shared" si="402"/>
        <v>public static final int C_ENACH_MANDATE_ACTION__COL__DEST_ACCT_TYPE_ID=    1050032;</v>
      </c>
      <c r="E2456" t="str">
        <f t="shared" si="399"/>
        <v>DEST_ACCT_TYPE_ID</v>
      </c>
      <c r="F2456">
        <v>32</v>
      </c>
      <c r="G2456" t="str">
        <f t="shared" si="400"/>
        <v>1050032</v>
      </c>
      <c r="H2456">
        <v>105</v>
      </c>
      <c r="I2456" t="s">
        <v>2544</v>
      </c>
      <c r="J2456" t="s">
        <v>2545</v>
      </c>
      <c r="K2456" t="s">
        <v>477</v>
      </c>
      <c r="M2456" t="str">
        <f t="shared" si="401"/>
        <v>INSERT INTO s_tab_cols_m (table_col_id,table_id,col_name,col_desc,data_type) VALUES (1050032,105,'dest_acct_type_id','DEST_ACCT_TYPE_ID','N');</v>
      </c>
    </row>
    <row r="2457" spans="4:13" x14ac:dyDescent="0.25">
      <c r="D2457" t="str">
        <f t="shared" si="402"/>
        <v>public static final int C_ENACH_MANDATE_ACTION__COL__DEST_ACCT_CODE=    1050033;</v>
      </c>
      <c r="E2457" t="str">
        <f t="shared" ref="E2457:E2475" si="403">UPPER(I2457)</f>
        <v>DEST_ACCT_CODE</v>
      </c>
      <c r="F2457">
        <v>33</v>
      </c>
      <c r="G2457" t="str">
        <f t="shared" ref="G2457:G2475" si="404">CONCATENATE(H2457,REPT("0",4-LEN(F2457)),F2457)</f>
        <v>1050033</v>
      </c>
      <c r="H2457">
        <v>105</v>
      </c>
      <c r="I2457" t="s">
        <v>2546</v>
      </c>
      <c r="J2457" t="s">
        <v>2547</v>
      </c>
      <c r="K2457" t="s">
        <v>478</v>
      </c>
      <c r="M2457" t="str">
        <f t="shared" ref="M2457:M2475" si="405">CONCATENATE("INSERT INTO s_tab_cols_m (table_col_id,table_id,col_name,col_desc,data_type) VALUES (",G2457&amp;","&amp;H2457&amp;",'"&amp;I2457&amp;"','"&amp;J2457&amp;"','"&amp;K2457&amp;"');")</f>
        <v>INSERT INTO s_tab_cols_m (table_col_id,table_id,col_name,col_desc,data_type) VALUES (1050033,105,'dest_acct_code','DEST_ACCT_CODE','C');</v>
      </c>
    </row>
    <row r="2458" spans="4:13" x14ac:dyDescent="0.25">
      <c r="D2458" t="str">
        <f t="shared" si="402"/>
        <v>public static final int C_ENACH_MANDATE_ACTION__COL__DEST_APP_ACCT_ID=    1050034;</v>
      </c>
      <c r="E2458" t="str">
        <f t="shared" si="403"/>
        <v>DEST_APP_ACCT_ID</v>
      </c>
      <c r="F2458">
        <v>34</v>
      </c>
      <c r="G2458" t="str">
        <f t="shared" si="404"/>
        <v>1050034</v>
      </c>
      <c r="H2458">
        <v>105</v>
      </c>
      <c r="I2458" t="s">
        <v>2548</v>
      </c>
      <c r="J2458" t="s">
        <v>2549</v>
      </c>
      <c r="K2458" t="s">
        <v>477</v>
      </c>
      <c r="M2458" t="str">
        <f t="shared" si="405"/>
        <v>INSERT INTO s_tab_cols_m (table_col_id,table_id,col_name,col_desc,data_type) VALUES (1050034,105,'dest_app_acct_id','DEST_APP_ACCT_ID','N');</v>
      </c>
    </row>
    <row r="2459" spans="4:13" x14ac:dyDescent="0.25">
      <c r="D2459" t="str">
        <f t="shared" si="402"/>
        <v>public static final int C_ENACH_MANDATE_ACTION__COL__DEST_UTILITY_ID=    1050035;</v>
      </c>
      <c r="E2459" t="str">
        <f t="shared" si="403"/>
        <v>DEST_UTILITY_ID</v>
      </c>
      <c r="F2459">
        <v>35</v>
      </c>
      <c r="G2459" t="str">
        <f t="shared" si="404"/>
        <v>1050035</v>
      </c>
      <c r="H2459">
        <v>105</v>
      </c>
      <c r="I2459" t="s">
        <v>2550</v>
      </c>
      <c r="J2459" t="s">
        <v>2551</v>
      </c>
      <c r="K2459" t="s">
        <v>477</v>
      </c>
      <c r="M2459" t="str">
        <f t="shared" si="405"/>
        <v>INSERT INTO s_tab_cols_m (table_col_id,table_id,col_name,col_desc,data_type) VALUES (1050035,105,'dest_utility_id','DEST_UTILITY_ID','N');</v>
      </c>
    </row>
    <row r="2460" spans="4:13" x14ac:dyDescent="0.25">
      <c r="D2460" t="str">
        <f t="shared" si="402"/>
        <v>public static final int C_ENACH_MANDATE_ACTION__COL__PAYEE_REF1=    1050036;</v>
      </c>
      <c r="E2460" t="str">
        <f t="shared" si="403"/>
        <v>PAYEE_REF1</v>
      </c>
      <c r="F2460">
        <v>36</v>
      </c>
      <c r="G2460" t="str">
        <f t="shared" si="404"/>
        <v>1050036</v>
      </c>
      <c r="H2460">
        <v>105</v>
      </c>
      <c r="I2460" t="s">
        <v>2552</v>
      </c>
      <c r="J2460" t="s">
        <v>2553</v>
      </c>
      <c r="K2460" t="s">
        <v>478</v>
      </c>
      <c r="M2460" t="str">
        <f t="shared" si="405"/>
        <v>INSERT INTO s_tab_cols_m (table_col_id,table_id,col_name,col_desc,data_type) VALUES (1050036,105,'payee_ref1','PAYEE_REF1','C');</v>
      </c>
    </row>
    <row r="2461" spans="4:13" x14ac:dyDescent="0.25">
      <c r="D2461" t="str">
        <f t="shared" si="402"/>
        <v>public static final int C_ENACH_MANDATE_ACTION__COL__PAYEE_REF2=    1050037;</v>
      </c>
      <c r="E2461" t="str">
        <f t="shared" si="403"/>
        <v>PAYEE_REF2</v>
      </c>
      <c r="F2461">
        <v>37</v>
      </c>
      <c r="G2461" t="str">
        <f t="shared" si="404"/>
        <v>1050037</v>
      </c>
      <c r="H2461">
        <v>105</v>
      </c>
      <c r="I2461" t="s">
        <v>2554</v>
      </c>
      <c r="J2461" t="s">
        <v>2555</v>
      </c>
      <c r="K2461" t="s">
        <v>478</v>
      </c>
      <c r="M2461" t="str">
        <f t="shared" si="405"/>
        <v>INSERT INTO s_tab_cols_m (table_col_id,table_id,col_name,col_desc,data_type) VALUES (1050037,105,'payee_ref2','PAYEE_REF2','C');</v>
      </c>
    </row>
    <row r="2462" spans="4:13" x14ac:dyDescent="0.25">
      <c r="D2462" t="str">
        <f t="shared" si="402"/>
        <v>public static final int C_ENACH_MANDATE_ACTION__COL__PAYER_EMAIL_ID=    1050038;</v>
      </c>
      <c r="E2462" t="str">
        <f t="shared" si="403"/>
        <v>PAYER_EMAIL_ID</v>
      </c>
      <c r="F2462">
        <v>38</v>
      </c>
      <c r="G2462" t="str">
        <f t="shared" si="404"/>
        <v>1050038</v>
      </c>
      <c r="H2462">
        <v>105</v>
      </c>
      <c r="I2462" t="s">
        <v>2556</v>
      </c>
      <c r="J2462" t="s">
        <v>2557</v>
      </c>
      <c r="K2462" t="s">
        <v>478</v>
      </c>
      <c r="M2462" t="str">
        <f t="shared" si="405"/>
        <v>INSERT INTO s_tab_cols_m (table_col_id,table_id,col_name,col_desc,data_type) VALUES (1050038,105,'payer_email_id','PAYER_EMAIL_ID','C');</v>
      </c>
    </row>
    <row r="2463" spans="4:13" x14ac:dyDescent="0.25">
      <c r="D2463" t="str">
        <f t="shared" si="402"/>
        <v>public static final int C_ENACH_MANDATE_ACTION__COL__PAYER_MOBILE_PHONE_CODE=    1050039;</v>
      </c>
      <c r="E2463" t="str">
        <f t="shared" si="403"/>
        <v>PAYER_MOBILE_PHONE_CODE</v>
      </c>
      <c r="F2463">
        <v>39</v>
      </c>
      <c r="G2463" t="str">
        <f t="shared" si="404"/>
        <v>1050039</v>
      </c>
      <c r="H2463">
        <v>105</v>
      </c>
      <c r="I2463" t="s">
        <v>2558</v>
      </c>
      <c r="J2463" t="s">
        <v>2559</v>
      </c>
      <c r="K2463" t="s">
        <v>477</v>
      </c>
      <c r="M2463" t="str">
        <f t="shared" si="405"/>
        <v>INSERT INTO s_tab_cols_m (table_col_id,table_id,col_name,col_desc,data_type) VALUES (1050039,105,'payer_mobile_phone_code','PAYER_MOBILE_PHONE_CODE','N');</v>
      </c>
    </row>
    <row r="2464" spans="4:13" x14ac:dyDescent="0.25">
      <c r="D2464" t="str">
        <f t="shared" si="402"/>
        <v>public static final int C_ENACH_MANDATE_ACTION__COL__PAYER_MOBILE_PHONE_NO=    1050040;</v>
      </c>
      <c r="E2464" t="str">
        <f t="shared" si="403"/>
        <v>PAYER_MOBILE_PHONE_NO</v>
      </c>
      <c r="F2464">
        <v>40</v>
      </c>
      <c r="G2464" t="str">
        <f t="shared" si="404"/>
        <v>1050040</v>
      </c>
      <c r="H2464">
        <v>105</v>
      </c>
      <c r="I2464" t="s">
        <v>2560</v>
      </c>
      <c r="J2464" t="s">
        <v>2561</v>
      </c>
      <c r="K2464" t="s">
        <v>477</v>
      </c>
      <c r="M2464" t="str">
        <f t="shared" si="405"/>
        <v>INSERT INTO s_tab_cols_m (table_col_id,table_id,col_name,col_desc,data_type) VALUES (1050040,105,'payer_mobile_phone_no','PAYER_MOBILE_PHONE_NO','N');</v>
      </c>
    </row>
    <row r="2465" spans="3:13" x14ac:dyDescent="0.25">
      <c r="D2465" t="str">
        <f t="shared" si="402"/>
        <v>public static final int C_ENACH_MANDATE_ACTION__COL__VARIANT_TYPE_ID=    1050041;</v>
      </c>
      <c r="E2465" t="str">
        <f t="shared" si="403"/>
        <v>VARIANT_TYPE_ID</v>
      </c>
      <c r="F2465">
        <v>41</v>
      </c>
      <c r="G2465" t="str">
        <f t="shared" si="404"/>
        <v>1050041</v>
      </c>
      <c r="H2465">
        <v>105</v>
      </c>
      <c r="I2465" t="s">
        <v>2562</v>
      </c>
      <c r="J2465" t="s">
        <v>2563</v>
      </c>
      <c r="K2465" t="s">
        <v>477</v>
      </c>
      <c r="M2465" t="str">
        <f t="shared" si="405"/>
        <v>INSERT INTO s_tab_cols_m (table_col_id,table_id,col_name,col_desc,data_type) VALUES (1050041,105,'variant_type_id','VARIANT_TYPE_ID','N');</v>
      </c>
    </row>
    <row r="2466" spans="3:13" x14ac:dyDescent="0.25">
      <c r="D2466" t="str">
        <f t="shared" si="402"/>
        <v>public static final int C_ENACH_MANDATE_ACTION__COL__MANDATE_STATUS=    1050042;</v>
      </c>
      <c r="E2466" t="str">
        <f t="shared" si="403"/>
        <v>MANDATE_STATUS</v>
      </c>
      <c r="F2466">
        <v>42</v>
      </c>
      <c r="G2466" t="str">
        <f t="shared" si="404"/>
        <v>1050042</v>
      </c>
      <c r="H2466">
        <v>105</v>
      </c>
      <c r="I2466" t="s">
        <v>2564</v>
      </c>
      <c r="J2466" t="s">
        <v>2565</v>
      </c>
      <c r="K2466" t="s">
        <v>478</v>
      </c>
      <c r="M2466" t="str">
        <f t="shared" si="405"/>
        <v>INSERT INTO s_tab_cols_m (table_col_id,table_id,col_name,col_desc,data_type) VALUES (1050042,105,'mandate_status','MANDATE_STATUS','C');</v>
      </c>
    </row>
    <row r="2467" spans="3:13" x14ac:dyDescent="0.25">
      <c r="D2467" t="str">
        <f t="shared" si="402"/>
        <v>public static final int C_ENACH_MANDATE_ACTION__COL__MANDATE_RESP_STATUS=    1050043;</v>
      </c>
      <c r="E2467" t="str">
        <f t="shared" si="403"/>
        <v>MANDATE_RESP_STATUS</v>
      </c>
      <c r="F2467">
        <v>43</v>
      </c>
      <c r="G2467" t="str">
        <f t="shared" si="404"/>
        <v>1050043</v>
      </c>
      <c r="H2467">
        <v>105</v>
      </c>
      <c r="I2467" t="s">
        <v>2566</v>
      </c>
      <c r="J2467" t="s">
        <v>2567</v>
      </c>
      <c r="K2467" t="s">
        <v>478</v>
      </c>
      <c r="M2467" t="str">
        <f t="shared" si="405"/>
        <v>INSERT INTO s_tab_cols_m (table_col_id,table_id,col_name,col_desc,data_type) VALUES (1050043,105,'mandate_resp_status','MANDATE_RESP_STATUS','C');</v>
      </c>
    </row>
    <row r="2468" spans="3:13" x14ac:dyDescent="0.25">
      <c r="D2468" t="str">
        <f t="shared" si="402"/>
        <v>public static final int C_ENACH_MANDATE_ACTION__COL__LAST_UPD_DATE=    1050044;</v>
      </c>
      <c r="E2468" t="str">
        <f t="shared" si="403"/>
        <v>LAST_UPD_DATE</v>
      </c>
      <c r="F2468">
        <v>44</v>
      </c>
      <c r="G2468" t="str">
        <f t="shared" si="404"/>
        <v>1050044</v>
      </c>
      <c r="H2468">
        <v>105</v>
      </c>
      <c r="I2468" t="s">
        <v>2568</v>
      </c>
      <c r="J2468" t="s">
        <v>2569</v>
      </c>
      <c r="K2468" t="s">
        <v>482</v>
      </c>
      <c r="M2468" t="str">
        <f t="shared" si="405"/>
        <v>INSERT INTO s_tab_cols_m (table_col_id,table_id,col_name,col_desc,data_type) VALUES (1050044,105,'last_upd_date','LAST_UPD_DATE','D');</v>
      </c>
    </row>
    <row r="2469" spans="3:13" x14ac:dyDescent="0.25">
      <c r="D2469" t="str">
        <f t="shared" si="402"/>
        <v>public static final int C_ENACH_MANDATE_ACTION__COL__CR_BY=    1050045;</v>
      </c>
      <c r="E2469" t="str">
        <f t="shared" si="403"/>
        <v>CR_BY</v>
      </c>
      <c r="F2469">
        <v>45</v>
      </c>
      <c r="G2469" t="str">
        <f t="shared" si="404"/>
        <v>1050045</v>
      </c>
      <c r="H2469">
        <v>105</v>
      </c>
      <c r="I2469" t="s">
        <v>547</v>
      </c>
      <c r="J2469" t="s">
        <v>548</v>
      </c>
      <c r="K2469" t="s">
        <v>477</v>
      </c>
      <c r="M2469" t="str">
        <f t="shared" si="405"/>
        <v>INSERT INTO s_tab_cols_m (table_col_id,table_id,col_name,col_desc,data_type) VALUES (1050045,105,'cr_by','CR_BY','N');</v>
      </c>
    </row>
    <row r="2470" spans="3:13" x14ac:dyDescent="0.25">
      <c r="D2470" t="str">
        <f t="shared" si="402"/>
        <v>public static final int C_ENACH_MANDATE_ACTION__COL__CR_DT=    1050046;</v>
      </c>
      <c r="E2470" t="str">
        <f t="shared" si="403"/>
        <v>CR_DT</v>
      </c>
      <c r="F2470">
        <v>46</v>
      </c>
      <c r="G2470" t="str">
        <f t="shared" si="404"/>
        <v>1050046</v>
      </c>
      <c r="H2470">
        <v>105</v>
      </c>
      <c r="I2470" t="s">
        <v>549</v>
      </c>
      <c r="J2470" t="s">
        <v>550</v>
      </c>
      <c r="K2470" t="s">
        <v>489</v>
      </c>
      <c r="M2470" t="str">
        <f t="shared" si="405"/>
        <v>INSERT INTO s_tab_cols_m (table_col_id,table_id,col_name,col_desc,data_type) VALUES (1050046,105,'cr_dt','CR_DT','T');</v>
      </c>
    </row>
    <row r="2471" spans="3:13" x14ac:dyDescent="0.25">
      <c r="D2471" t="str">
        <f t="shared" si="402"/>
        <v>public static final int C_ENACH_MANDATE_ACTION__COL__UPD_BY=    1050047;</v>
      </c>
      <c r="E2471" t="str">
        <f t="shared" si="403"/>
        <v>UPD_BY</v>
      </c>
      <c r="F2471">
        <v>47</v>
      </c>
      <c r="G2471" t="str">
        <f t="shared" si="404"/>
        <v>1050047</v>
      </c>
      <c r="H2471">
        <v>105</v>
      </c>
      <c r="I2471" t="s">
        <v>551</v>
      </c>
      <c r="J2471" t="s">
        <v>552</v>
      </c>
      <c r="K2471" t="s">
        <v>477</v>
      </c>
      <c r="M2471" t="str">
        <f t="shared" si="405"/>
        <v>INSERT INTO s_tab_cols_m (table_col_id,table_id,col_name,col_desc,data_type) VALUES (1050047,105,'upd_by','UPD_BY','N');</v>
      </c>
    </row>
    <row r="2472" spans="3:13" x14ac:dyDescent="0.25">
      <c r="D2472" t="str">
        <f t="shared" si="402"/>
        <v>public static final int C_ENACH_MANDATE_ACTION__COL__UPD_DT=    1050048;</v>
      </c>
      <c r="E2472" t="str">
        <f t="shared" si="403"/>
        <v>UPD_DT</v>
      </c>
      <c r="F2472">
        <v>48</v>
      </c>
      <c r="G2472" t="str">
        <f t="shared" si="404"/>
        <v>1050048</v>
      </c>
      <c r="H2472">
        <v>105</v>
      </c>
      <c r="I2472" t="s">
        <v>553</v>
      </c>
      <c r="J2472" t="s">
        <v>554</v>
      </c>
      <c r="K2472" t="s">
        <v>489</v>
      </c>
      <c r="M2472" t="str">
        <f t="shared" si="405"/>
        <v>INSERT INTO s_tab_cols_m (table_col_id,table_id,col_name,col_desc,data_type) VALUES (1050048,105,'upd_dt','UPD_DT','T');</v>
      </c>
    </row>
    <row r="2473" spans="3:13" x14ac:dyDescent="0.25">
      <c r="D2473" t="str">
        <f t="shared" si="402"/>
        <v>public static final int C_ENACH_MANDATE_ACTION__COL__AUTH_BY=    1050049;</v>
      </c>
      <c r="E2473" t="str">
        <f t="shared" si="403"/>
        <v>AUTH_BY</v>
      </c>
      <c r="F2473">
        <v>49</v>
      </c>
      <c r="G2473" t="str">
        <f t="shared" si="404"/>
        <v>1050049</v>
      </c>
      <c r="H2473">
        <v>105</v>
      </c>
      <c r="I2473" t="s">
        <v>555</v>
      </c>
      <c r="J2473" t="s">
        <v>556</v>
      </c>
      <c r="K2473" t="s">
        <v>477</v>
      </c>
      <c r="M2473" t="str">
        <f t="shared" si="405"/>
        <v>INSERT INTO s_tab_cols_m (table_col_id,table_id,col_name,col_desc,data_type) VALUES (1050049,105,'auth_by','AUTH_BY','N');</v>
      </c>
    </row>
    <row r="2474" spans="3:13" x14ac:dyDescent="0.25">
      <c r="D2474" t="str">
        <f t="shared" si="402"/>
        <v>public static final int C_ENACH_MANDATE_ACTION__COL__AUTH_DT=    1050050;</v>
      </c>
      <c r="E2474" t="str">
        <f t="shared" si="403"/>
        <v>AUTH_DT</v>
      </c>
      <c r="F2474">
        <v>50</v>
      </c>
      <c r="G2474" t="str">
        <f t="shared" si="404"/>
        <v>1050050</v>
      </c>
      <c r="H2474">
        <v>105</v>
      </c>
      <c r="I2474" t="s">
        <v>557</v>
      </c>
      <c r="J2474" t="s">
        <v>558</v>
      </c>
      <c r="K2474" t="s">
        <v>489</v>
      </c>
      <c r="M2474" t="str">
        <f t="shared" si="405"/>
        <v>INSERT INTO s_tab_cols_m (table_col_id,table_id,col_name,col_desc,data_type) VALUES (1050050,105,'auth_dt','AUTH_DT','T');</v>
      </c>
    </row>
    <row r="2475" spans="3:13" x14ac:dyDescent="0.25">
      <c r="D2475" t="str">
        <f t="shared" si="402"/>
        <v>public static final int C_ENACH_MANDATE_ACTION__COL__CN_ID=    1050051;</v>
      </c>
      <c r="E2475" t="str">
        <f t="shared" si="403"/>
        <v>CN_ID</v>
      </c>
      <c r="F2475">
        <v>51</v>
      </c>
      <c r="G2475" t="str">
        <f t="shared" si="404"/>
        <v>1050051</v>
      </c>
      <c r="H2475">
        <v>105</v>
      </c>
      <c r="I2475" t="s">
        <v>559</v>
      </c>
      <c r="J2475" t="s">
        <v>560</v>
      </c>
      <c r="K2475" t="s">
        <v>477</v>
      </c>
      <c r="M2475" t="str">
        <f t="shared" si="405"/>
        <v>INSERT INTO s_tab_cols_m (table_col_id,table_id,col_name,col_desc,data_type) VALUES (1050051,105,'cn_id','CN_ID','N');</v>
      </c>
    </row>
    <row r="2479" spans="3:13" x14ac:dyDescent="0.25">
      <c r="C2479" s="18" t="s">
        <v>434</v>
      </c>
      <c r="D2479" t="str">
        <f>CONCATENATE("public static final int C_CHARGE_GROUP__COL__",E2479,"=    ",G2479,";")</f>
        <v>public static final int C_CHARGE_GROUP__COL__CHARGE_GROUP_ID=    1060001;</v>
      </c>
      <c r="E2479" t="str">
        <f t="shared" ref="E2479:E2488" si="406">UPPER(I2479)</f>
        <v>CHARGE_GROUP_ID</v>
      </c>
      <c r="F2479">
        <v>1</v>
      </c>
      <c r="G2479" t="str">
        <f t="shared" ref="G2479:G2488" si="407">CONCATENATE(H2479,REPT("0",4-LEN(F2479)),F2479)</f>
        <v>1060001</v>
      </c>
      <c r="H2479">
        <v>106</v>
      </c>
      <c r="I2479" t="s">
        <v>2570</v>
      </c>
      <c r="J2479" t="s">
        <v>2571</v>
      </c>
      <c r="K2479" t="s">
        <v>477</v>
      </c>
      <c r="M2479" t="str">
        <f t="shared" ref="M2479:M2488" si="408">CONCATENATE("INSERT INTO s_tab_cols_m (table_col_id,table_id,col_name,col_desc,data_type) VALUES (",G2479&amp;","&amp;H2479&amp;",'"&amp;I2479&amp;"','"&amp;J2479&amp;"','"&amp;K2479&amp;"');")</f>
        <v>INSERT INTO s_tab_cols_m (table_col_id,table_id,col_name,col_desc,data_type) VALUES (1060001,106,'charge_group_id','CHARGE_GROUP_ID','N');</v>
      </c>
    </row>
    <row r="2480" spans="3:13" x14ac:dyDescent="0.25">
      <c r="D2480" t="str">
        <f t="shared" ref="D2480:D2488" si="409">CONCATENATE("public static final int C_CHARGE_GROUP__COL__",E2480,"=    ",G2480,";")</f>
        <v>public static final int C_CHARGE_GROUP__COL__CHARGE_GROUP_NAME=    1060002;</v>
      </c>
      <c r="E2480" t="str">
        <f t="shared" si="406"/>
        <v>CHARGE_GROUP_NAME</v>
      </c>
      <c r="F2480">
        <v>2</v>
      </c>
      <c r="G2480" t="str">
        <f t="shared" si="407"/>
        <v>1060002</v>
      </c>
      <c r="H2480">
        <v>106</v>
      </c>
      <c r="I2480" t="s">
        <v>2572</v>
      </c>
      <c r="J2480" t="s">
        <v>2573</v>
      </c>
      <c r="K2480" t="s">
        <v>478</v>
      </c>
      <c r="M2480" t="str">
        <f t="shared" si="408"/>
        <v>INSERT INTO s_tab_cols_m (table_col_id,table_id,col_name,col_desc,data_type) VALUES (1060002,106,'charge_group_name','CHARGE_GROUP_NAME','C');</v>
      </c>
    </row>
    <row r="2481" spans="3:13" x14ac:dyDescent="0.25">
      <c r="D2481" t="str">
        <f t="shared" si="409"/>
        <v>public static final int C_CHARGE_GROUP__COL__CHARGE_TYPE_ID=    1060003;</v>
      </c>
      <c r="E2481" t="str">
        <f t="shared" si="406"/>
        <v>CHARGE_TYPE_ID</v>
      </c>
      <c r="F2481">
        <v>3</v>
      </c>
      <c r="G2481" t="str">
        <f t="shared" si="407"/>
        <v>1060003</v>
      </c>
      <c r="H2481">
        <v>106</v>
      </c>
      <c r="I2481" t="s">
        <v>1892</v>
      </c>
      <c r="J2481" t="s">
        <v>1893</v>
      </c>
      <c r="K2481" t="s">
        <v>477</v>
      </c>
      <c r="M2481" t="str">
        <f t="shared" si="408"/>
        <v>INSERT INTO s_tab_cols_m (table_col_id,table_id,col_name,col_desc,data_type) VALUES (1060003,106,'charge_type_id','CHARGE_TYPE_ID','N');</v>
      </c>
    </row>
    <row r="2482" spans="3:13" x14ac:dyDescent="0.25">
      <c r="D2482" t="str">
        <f t="shared" si="409"/>
        <v>public static final int C_CHARGE_GROUP__COL__CR_BY=    1060004;</v>
      </c>
      <c r="E2482" t="str">
        <f t="shared" si="406"/>
        <v>CR_BY</v>
      </c>
      <c r="F2482">
        <v>4</v>
      </c>
      <c r="G2482" t="str">
        <f t="shared" si="407"/>
        <v>1060004</v>
      </c>
      <c r="H2482">
        <v>106</v>
      </c>
      <c r="I2482" t="s">
        <v>547</v>
      </c>
      <c r="J2482" t="s">
        <v>548</v>
      </c>
      <c r="K2482" t="s">
        <v>477</v>
      </c>
      <c r="M2482" t="str">
        <f t="shared" si="408"/>
        <v>INSERT INTO s_tab_cols_m (table_col_id,table_id,col_name,col_desc,data_type) VALUES (1060004,106,'cr_by','CR_BY','N');</v>
      </c>
    </row>
    <row r="2483" spans="3:13" x14ac:dyDescent="0.25">
      <c r="D2483" t="str">
        <f t="shared" si="409"/>
        <v>public static final int C_CHARGE_GROUP__COL__CR_DT=    1060005;</v>
      </c>
      <c r="E2483" t="str">
        <f t="shared" si="406"/>
        <v>CR_DT</v>
      </c>
      <c r="F2483">
        <v>5</v>
      </c>
      <c r="G2483" t="str">
        <f t="shared" si="407"/>
        <v>1060005</v>
      </c>
      <c r="H2483">
        <v>106</v>
      </c>
      <c r="I2483" t="s">
        <v>549</v>
      </c>
      <c r="J2483" t="s">
        <v>550</v>
      </c>
      <c r="K2483" t="s">
        <v>489</v>
      </c>
      <c r="M2483" t="str">
        <f t="shared" si="408"/>
        <v>INSERT INTO s_tab_cols_m (table_col_id,table_id,col_name,col_desc,data_type) VALUES (1060005,106,'cr_dt','CR_DT','T');</v>
      </c>
    </row>
    <row r="2484" spans="3:13" x14ac:dyDescent="0.25">
      <c r="D2484" t="str">
        <f t="shared" si="409"/>
        <v>public static final int C_CHARGE_GROUP__COL__UPD_BY=    1060006;</v>
      </c>
      <c r="E2484" t="str">
        <f t="shared" si="406"/>
        <v>UPD_BY</v>
      </c>
      <c r="F2484">
        <v>6</v>
      </c>
      <c r="G2484" t="str">
        <f t="shared" si="407"/>
        <v>1060006</v>
      </c>
      <c r="H2484">
        <v>106</v>
      </c>
      <c r="I2484" t="s">
        <v>551</v>
      </c>
      <c r="J2484" t="s">
        <v>552</v>
      </c>
      <c r="K2484" t="s">
        <v>477</v>
      </c>
      <c r="M2484" t="str">
        <f t="shared" si="408"/>
        <v>INSERT INTO s_tab_cols_m (table_col_id,table_id,col_name,col_desc,data_type) VALUES (1060006,106,'upd_by','UPD_BY','N');</v>
      </c>
    </row>
    <row r="2485" spans="3:13" x14ac:dyDescent="0.25">
      <c r="D2485" t="str">
        <f t="shared" si="409"/>
        <v>public static final int C_CHARGE_GROUP__COL__UPD_DT=    1060007;</v>
      </c>
      <c r="E2485" t="str">
        <f t="shared" si="406"/>
        <v>UPD_DT</v>
      </c>
      <c r="F2485">
        <v>7</v>
      </c>
      <c r="G2485" t="str">
        <f t="shared" si="407"/>
        <v>1060007</v>
      </c>
      <c r="H2485">
        <v>106</v>
      </c>
      <c r="I2485" t="s">
        <v>553</v>
      </c>
      <c r="J2485" t="s">
        <v>554</v>
      </c>
      <c r="K2485" t="s">
        <v>489</v>
      </c>
      <c r="M2485" t="str">
        <f t="shared" si="408"/>
        <v>INSERT INTO s_tab_cols_m (table_col_id,table_id,col_name,col_desc,data_type) VALUES (1060007,106,'upd_dt','UPD_DT','T');</v>
      </c>
    </row>
    <row r="2486" spans="3:13" x14ac:dyDescent="0.25">
      <c r="D2486" t="str">
        <f t="shared" si="409"/>
        <v>public static final int C_CHARGE_GROUP__COL__AUTH_BY=    1060008;</v>
      </c>
      <c r="E2486" t="str">
        <f t="shared" si="406"/>
        <v>AUTH_BY</v>
      </c>
      <c r="F2486">
        <v>8</v>
      </c>
      <c r="G2486" t="str">
        <f t="shared" si="407"/>
        <v>1060008</v>
      </c>
      <c r="H2486">
        <v>106</v>
      </c>
      <c r="I2486" t="s">
        <v>555</v>
      </c>
      <c r="J2486" t="s">
        <v>556</v>
      </c>
      <c r="K2486" t="s">
        <v>477</v>
      </c>
      <c r="M2486" t="str">
        <f t="shared" si="408"/>
        <v>INSERT INTO s_tab_cols_m (table_col_id,table_id,col_name,col_desc,data_type) VALUES (1060008,106,'auth_by','AUTH_BY','N');</v>
      </c>
    </row>
    <row r="2487" spans="3:13" x14ac:dyDescent="0.25">
      <c r="D2487" t="str">
        <f t="shared" si="409"/>
        <v>public static final int C_CHARGE_GROUP__COL__AUTH_DT=    1060009;</v>
      </c>
      <c r="E2487" t="str">
        <f t="shared" si="406"/>
        <v>AUTH_DT</v>
      </c>
      <c r="F2487">
        <v>9</v>
      </c>
      <c r="G2487" t="str">
        <f t="shared" si="407"/>
        <v>1060009</v>
      </c>
      <c r="H2487">
        <v>106</v>
      </c>
      <c r="I2487" t="s">
        <v>557</v>
      </c>
      <c r="J2487" t="s">
        <v>558</v>
      </c>
      <c r="K2487" t="s">
        <v>489</v>
      </c>
      <c r="M2487" t="str">
        <f t="shared" si="408"/>
        <v>INSERT INTO s_tab_cols_m (table_col_id,table_id,col_name,col_desc,data_type) VALUES (1060009,106,'auth_dt','AUTH_DT','T');</v>
      </c>
    </row>
    <row r="2488" spans="3:13" x14ac:dyDescent="0.25">
      <c r="D2488" t="str">
        <f t="shared" si="409"/>
        <v>public static final int C_CHARGE_GROUP__COL__CN_ID=    1060010;</v>
      </c>
      <c r="E2488" t="str">
        <f t="shared" si="406"/>
        <v>CN_ID</v>
      </c>
      <c r="F2488">
        <v>10</v>
      </c>
      <c r="G2488" t="str">
        <f t="shared" si="407"/>
        <v>1060010</v>
      </c>
      <c r="H2488">
        <v>106</v>
      </c>
      <c r="I2488" t="s">
        <v>559</v>
      </c>
      <c r="J2488" t="s">
        <v>560</v>
      </c>
      <c r="K2488" t="s">
        <v>477</v>
      </c>
      <c r="M2488" t="str">
        <f t="shared" si="408"/>
        <v>INSERT INTO s_tab_cols_m (table_col_id,table_id,col_name,col_desc,data_type) VALUES (1060010,106,'cn_id','CN_ID','N');</v>
      </c>
    </row>
    <row r="2491" spans="3:13" x14ac:dyDescent="0.25">
      <c r="C2491" s="18" t="s">
        <v>437</v>
      </c>
      <c r="D2491" t="str">
        <f>CONCATENATE("public static final int C_GL_SCHEME_CHARGE_GROUP__COL__",E2491,"=    ",G2491,";")</f>
        <v>public static final int C_GL_SCHEME_CHARGE_GROUP__COL__GL_SCHEME_CHARGE_GROUP_ID=    1070001;</v>
      </c>
      <c r="E2491" t="str">
        <f t="shared" ref="E2491:E2500" si="410">UPPER(I2491)</f>
        <v>GL_SCHEME_CHARGE_GROUP_ID</v>
      </c>
      <c r="F2491">
        <v>1</v>
      </c>
      <c r="G2491" t="str">
        <f t="shared" ref="G2491:G2500" si="411">CONCATENATE(H2491,REPT("0",4-LEN(F2491)),F2491)</f>
        <v>1070001</v>
      </c>
      <c r="H2491">
        <v>107</v>
      </c>
      <c r="I2491" t="s">
        <v>2574</v>
      </c>
      <c r="J2491" t="s">
        <v>2575</v>
      </c>
      <c r="K2491" t="s">
        <v>477</v>
      </c>
      <c r="M2491" t="str">
        <f t="shared" ref="M2491:M2500" si="412">CONCATENATE("INSERT INTO s_tab_cols_m (table_col_id,table_id,col_name,col_desc,data_type) VALUES (",G2491&amp;","&amp;H2491&amp;",'"&amp;I2491&amp;"','"&amp;J2491&amp;"','"&amp;K2491&amp;"');")</f>
        <v>INSERT INTO s_tab_cols_m (table_col_id,table_id,col_name,col_desc,data_type) VALUES (1070001,107,'gl_scheme_charge_group_id','GL_SCHEME_CHARGE_GROUP_ID','N');</v>
      </c>
    </row>
    <row r="2492" spans="3:13" x14ac:dyDescent="0.25">
      <c r="D2492" t="str">
        <f t="shared" ref="D2492:D2500" si="413">CONCATENATE("public static final int C_GL_SCHEME_CHARGE_GROUP__COL__",E2492,"=    ",G2492,";")</f>
        <v>public static final int C_GL_SCHEME_CHARGE_GROUP__COL__GL_SCHEME_ID=    1070002;</v>
      </c>
      <c r="E2492" t="str">
        <f t="shared" si="410"/>
        <v>GL_SCHEME_ID</v>
      </c>
      <c r="F2492">
        <v>2</v>
      </c>
      <c r="G2492" t="str">
        <f t="shared" si="411"/>
        <v>1070002</v>
      </c>
      <c r="H2492">
        <v>107</v>
      </c>
      <c r="I2492" t="s">
        <v>869</v>
      </c>
      <c r="J2492" t="s">
        <v>870</v>
      </c>
      <c r="K2492" t="s">
        <v>477</v>
      </c>
      <c r="M2492" t="str">
        <f t="shared" si="412"/>
        <v>INSERT INTO s_tab_cols_m (table_col_id,table_id,col_name,col_desc,data_type) VALUES (1070002,107,'gl_scheme_id','GL_SCHEME_ID','N');</v>
      </c>
    </row>
    <row r="2493" spans="3:13" x14ac:dyDescent="0.25">
      <c r="D2493" t="str">
        <f t="shared" si="413"/>
        <v>public static final int C_GL_SCHEME_CHARGE_GROUP__COL__CHARGE_GROUP_ID=    1070003;</v>
      </c>
      <c r="E2493" t="str">
        <f t="shared" si="410"/>
        <v>CHARGE_GROUP_ID</v>
      </c>
      <c r="F2493">
        <v>3</v>
      </c>
      <c r="G2493" t="str">
        <f t="shared" si="411"/>
        <v>1070003</v>
      </c>
      <c r="H2493">
        <v>107</v>
      </c>
      <c r="I2493" t="s">
        <v>2570</v>
      </c>
      <c r="J2493" t="s">
        <v>2571</v>
      </c>
      <c r="K2493" t="s">
        <v>477</v>
      </c>
      <c r="M2493" t="str">
        <f t="shared" si="412"/>
        <v>INSERT INTO s_tab_cols_m (table_col_id,table_id,col_name,col_desc,data_type) VALUES (1070003,107,'charge_group_id','CHARGE_GROUP_ID','N');</v>
      </c>
    </row>
    <row r="2494" spans="3:13" x14ac:dyDescent="0.25">
      <c r="D2494" t="str">
        <f t="shared" si="413"/>
        <v>public static final int C_GL_SCHEME_CHARGE_GROUP__COL__CR_BY=    1070004;</v>
      </c>
      <c r="E2494" t="str">
        <f t="shared" si="410"/>
        <v>CR_BY</v>
      </c>
      <c r="F2494">
        <v>4</v>
      </c>
      <c r="G2494" t="str">
        <f t="shared" si="411"/>
        <v>1070004</v>
      </c>
      <c r="H2494">
        <v>107</v>
      </c>
      <c r="I2494" t="s">
        <v>547</v>
      </c>
      <c r="J2494" t="s">
        <v>548</v>
      </c>
      <c r="K2494" t="s">
        <v>477</v>
      </c>
      <c r="M2494" t="str">
        <f t="shared" si="412"/>
        <v>INSERT INTO s_tab_cols_m (table_col_id,table_id,col_name,col_desc,data_type) VALUES (1070004,107,'cr_by','CR_BY','N');</v>
      </c>
    </row>
    <row r="2495" spans="3:13" x14ac:dyDescent="0.25">
      <c r="D2495" t="str">
        <f t="shared" si="413"/>
        <v>public static final int C_GL_SCHEME_CHARGE_GROUP__COL__CR_DT=    1070005;</v>
      </c>
      <c r="E2495" t="str">
        <f t="shared" si="410"/>
        <v>CR_DT</v>
      </c>
      <c r="F2495">
        <v>5</v>
      </c>
      <c r="G2495" t="str">
        <f t="shared" si="411"/>
        <v>1070005</v>
      </c>
      <c r="H2495">
        <v>107</v>
      </c>
      <c r="I2495" t="s">
        <v>549</v>
      </c>
      <c r="J2495" t="s">
        <v>550</v>
      </c>
      <c r="K2495" t="s">
        <v>489</v>
      </c>
      <c r="M2495" t="str">
        <f t="shared" si="412"/>
        <v>INSERT INTO s_tab_cols_m (table_col_id,table_id,col_name,col_desc,data_type) VALUES (1070005,107,'cr_dt','CR_DT','T');</v>
      </c>
    </row>
    <row r="2496" spans="3:13" x14ac:dyDescent="0.25">
      <c r="D2496" t="str">
        <f t="shared" si="413"/>
        <v>public static final int C_GL_SCHEME_CHARGE_GROUP__COL__UPD_BY=    1070006;</v>
      </c>
      <c r="E2496" t="str">
        <f t="shared" si="410"/>
        <v>UPD_BY</v>
      </c>
      <c r="F2496">
        <v>6</v>
      </c>
      <c r="G2496" t="str">
        <f t="shared" si="411"/>
        <v>1070006</v>
      </c>
      <c r="H2496">
        <v>107</v>
      </c>
      <c r="I2496" t="s">
        <v>551</v>
      </c>
      <c r="J2496" t="s">
        <v>552</v>
      </c>
      <c r="K2496" t="s">
        <v>477</v>
      </c>
      <c r="M2496" t="str">
        <f t="shared" si="412"/>
        <v>INSERT INTO s_tab_cols_m (table_col_id,table_id,col_name,col_desc,data_type) VALUES (1070006,107,'upd_by','UPD_BY','N');</v>
      </c>
    </row>
    <row r="2497" spans="3:13" x14ac:dyDescent="0.25">
      <c r="D2497" t="str">
        <f t="shared" si="413"/>
        <v>public static final int C_GL_SCHEME_CHARGE_GROUP__COL__UPD_DT=    1070007;</v>
      </c>
      <c r="E2497" t="str">
        <f t="shared" si="410"/>
        <v>UPD_DT</v>
      </c>
      <c r="F2497">
        <v>7</v>
      </c>
      <c r="G2497" t="str">
        <f t="shared" si="411"/>
        <v>1070007</v>
      </c>
      <c r="H2497">
        <v>107</v>
      </c>
      <c r="I2497" t="s">
        <v>553</v>
      </c>
      <c r="J2497" t="s">
        <v>554</v>
      </c>
      <c r="K2497" t="s">
        <v>489</v>
      </c>
      <c r="M2497" t="str">
        <f t="shared" si="412"/>
        <v>INSERT INTO s_tab_cols_m (table_col_id,table_id,col_name,col_desc,data_type) VALUES (1070007,107,'upd_dt','UPD_DT','T');</v>
      </c>
    </row>
    <row r="2498" spans="3:13" x14ac:dyDescent="0.25">
      <c r="D2498" t="str">
        <f t="shared" si="413"/>
        <v>public static final int C_GL_SCHEME_CHARGE_GROUP__COL__AUTH_BY=    1070008;</v>
      </c>
      <c r="E2498" t="str">
        <f t="shared" si="410"/>
        <v>AUTH_BY</v>
      </c>
      <c r="F2498">
        <v>8</v>
      </c>
      <c r="G2498" t="str">
        <f t="shared" si="411"/>
        <v>1070008</v>
      </c>
      <c r="H2498">
        <v>107</v>
      </c>
      <c r="I2498" t="s">
        <v>555</v>
      </c>
      <c r="J2498" t="s">
        <v>556</v>
      </c>
      <c r="K2498" t="s">
        <v>477</v>
      </c>
      <c r="M2498" t="str">
        <f t="shared" si="412"/>
        <v>INSERT INTO s_tab_cols_m (table_col_id,table_id,col_name,col_desc,data_type) VALUES (1070008,107,'auth_by','AUTH_BY','N');</v>
      </c>
    </row>
    <row r="2499" spans="3:13" x14ac:dyDescent="0.25">
      <c r="D2499" t="str">
        <f t="shared" si="413"/>
        <v>public static final int C_GL_SCHEME_CHARGE_GROUP__COL__AUTH_DT=    1070009;</v>
      </c>
      <c r="E2499" t="str">
        <f t="shared" si="410"/>
        <v>AUTH_DT</v>
      </c>
      <c r="F2499">
        <v>9</v>
      </c>
      <c r="G2499" t="str">
        <f t="shared" si="411"/>
        <v>1070009</v>
      </c>
      <c r="H2499">
        <v>107</v>
      </c>
      <c r="I2499" t="s">
        <v>557</v>
      </c>
      <c r="J2499" t="s">
        <v>558</v>
      </c>
      <c r="K2499" t="s">
        <v>489</v>
      </c>
      <c r="M2499" t="str">
        <f t="shared" si="412"/>
        <v>INSERT INTO s_tab_cols_m (table_col_id,table_id,col_name,col_desc,data_type) VALUES (1070009,107,'auth_dt','AUTH_DT','T');</v>
      </c>
    </row>
    <row r="2500" spans="3:13" x14ac:dyDescent="0.25">
      <c r="D2500" t="str">
        <f t="shared" si="413"/>
        <v>public static final int C_GL_SCHEME_CHARGE_GROUP__COL__CN_ID=    1070010;</v>
      </c>
      <c r="E2500" t="str">
        <f t="shared" si="410"/>
        <v>CN_ID</v>
      </c>
      <c r="F2500">
        <v>10</v>
      </c>
      <c r="G2500" t="str">
        <f t="shared" si="411"/>
        <v>1070010</v>
      </c>
      <c r="H2500">
        <v>107</v>
      </c>
      <c r="I2500" t="s">
        <v>559</v>
      </c>
      <c r="J2500" t="s">
        <v>560</v>
      </c>
      <c r="K2500" t="s">
        <v>477</v>
      </c>
      <c r="M2500" t="str">
        <f t="shared" si="412"/>
        <v>INSERT INTO s_tab_cols_m (table_col_id,table_id,col_name,col_desc,data_type) VALUES (1070010,107,'cn_id','CN_ID','N');</v>
      </c>
    </row>
    <row r="2503" spans="3:13" x14ac:dyDescent="0.25">
      <c r="C2503" s="18" t="s">
        <v>440</v>
      </c>
      <c r="D2503" t="str">
        <f t="shared" ref="D2503:D2516" si="414">CONCATENATE("public static final int C_DOCUMENT_PRINT_REQUEST__COL__",E2503,"=    ",G2503,";")</f>
        <v>public static final int C_DOCUMENT_PRINT_REQUEST__COL__DOC_PRINT_REQUEST_ID=    1080001;</v>
      </c>
      <c r="E2503" t="str">
        <f t="shared" ref="E2503:E2516" si="415">UPPER(I2503)</f>
        <v>DOC_PRINT_REQUEST_ID</v>
      </c>
      <c r="F2503">
        <v>1</v>
      </c>
      <c r="G2503" t="str">
        <f t="shared" ref="G2503:G2516" si="416">CONCATENATE(H2503,REPT("0",4-LEN(F2503)),F2503)</f>
        <v>1080001</v>
      </c>
      <c r="H2503">
        <v>108</v>
      </c>
      <c r="I2503" t="s">
        <v>2576</v>
      </c>
      <c r="J2503" t="s">
        <v>2577</v>
      </c>
      <c r="K2503" t="s">
        <v>477</v>
      </c>
      <c r="M2503" t="str">
        <f t="shared" ref="M2503:M2516" si="417">CONCATENATE("INSERT INTO s_tab_cols_m (table_col_id,table_id,col_name,col_desc,data_type) VALUES (",G2503&amp;","&amp;H2503&amp;",'"&amp;I2503&amp;"','"&amp;J2503&amp;"','"&amp;K2503&amp;"');")</f>
        <v>INSERT INTO s_tab_cols_m (table_col_id,table_id,col_name,col_desc,data_type) VALUES (1080001,108,'doc_print_request_id','DOC_PRINT_REQUEST_ID','N');</v>
      </c>
    </row>
    <row r="2504" spans="3:13" x14ac:dyDescent="0.25">
      <c r="D2504" t="str">
        <f t="shared" si="414"/>
        <v>public static final int C_DOCUMENT_PRINT_REQUEST__COL__PRINT_CBR_ID=    1080002;</v>
      </c>
      <c r="E2504" t="str">
        <f t="shared" si="415"/>
        <v>PRINT_CBR_ID</v>
      </c>
      <c r="F2504">
        <v>2</v>
      </c>
      <c r="G2504" t="str">
        <f t="shared" si="416"/>
        <v>1080002</v>
      </c>
      <c r="H2504">
        <v>108</v>
      </c>
      <c r="I2504" t="s">
        <v>2578</v>
      </c>
      <c r="J2504" t="s">
        <v>2579</v>
      </c>
      <c r="K2504" t="s">
        <v>477</v>
      </c>
      <c r="M2504" t="str">
        <f t="shared" si="417"/>
        <v>INSERT INTO s_tab_cols_m (table_col_id,table_id,col_name,col_desc,data_type) VALUES (1080002,108,'print_cbr_id','PRINT_CBR_ID','N');</v>
      </c>
    </row>
    <row r="2505" spans="3:13" x14ac:dyDescent="0.25">
      <c r="D2505" t="str">
        <f t="shared" si="414"/>
        <v>public static final int C_DOCUMENT_PRINT_REQUEST__COL__DOC_REF_TYPE_ID=    1080003;</v>
      </c>
      <c r="E2505" t="str">
        <f t="shared" si="415"/>
        <v>DOC_REF_TYPE_ID</v>
      </c>
      <c r="F2505">
        <v>3</v>
      </c>
      <c r="G2505" t="str">
        <f t="shared" si="416"/>
        <v>1080003</v>
      </c>
      <c r="H2505">
        <v>108</v>
      </c>
      <c r="I2505" t="s">
        <v>2580</v>
      </c>
      <c r="J2505" t="s">
        <v>2581</v>
      </c>
      <c r="K2505" t="s">
        <v>477</v>
      </c>
      <c r="M2505" t="str">
        <f t="shared" si="417"/>
        <v>INSERT INTO s_tab_cols_m (table_col_id,table_id,col_name,col_desc,data_type) VALUES (1080003,108,'doc_ref_type_id','DOC_REF_TYPE_ID','N');</v>
      </c>
    </row>
    <row r="2506" spans="3:13" x14ac:dyDescent="0.25">
      <c r="D2506" t="str">
        <f t="shared" si="414"/>
        <v>public static final int C_DOCUMENT_PRINT_REQUEST__COL__DOC_REF_ID=    1080004;</v>
      </c>
      <c r="E2506" t="str">
        <f t="shared" si="415"/>
        <v>DOC_REF_ID</v>
      </c>
      <c r="F2506">
        <v>4</v>
      </c>
      <c r="G2506" t="str">
        <f t="shared" si="416"/>
        <v>1080004</v>
      </c>
      <c r="H2506">
        <v>108</v>
      </c>
      <c r="I2506" t="s">
        <v>2582</v>
      </c>
      <c r="J2506" t="s">
        <v>2583</v>
      </c>
      <c r="K2506" t="s">
        <v>477</v>
      </c>
      <c r="M2506" t="str">
        <f t="shared" si="417"/>
        <v>INSERT INTO s_tab_cols_m (table_col_id,table_id,col_name,col_desc,data_type) VALUES (1080004,108,'doc_ref_id','DOC_REF_ID','N');</v>
      </c>
    </row>
    <row r="2507" spans="3:13" x14ac:dyDescent="0.25">
      <c r="D2507" t="str">
        <f t="shared" si="414"/>
        <v>public static final int C_DOCUMENT_PRINT_REQUEST__COL__PRINT_REQUEST_TYPE=    1080005;</v>
      </c>
      <c r="E2507" t="str">
        <f t="shared" si="415"/>
        <v>PRINT_REQUEST_TYPE</v>
      </c>
      <c r="F2507">
        <v>5</v>
      </c>
      <c r="G2507" t="str">
        <f t="shared" si="416"/>
        <v>1080005</v>
      </c>
      <c r="H2507">
        <v>108</v>
      </c>
      <c r="I2507" t="s">
        <v>2584</v>
      </c>
      <c r="J2507" t="s">
        <v>2585</v>
      </c>
      <c r="K2507" t="s">
        <v>478</v>
      </c>
      <c r="M2507" t="str">
        <f t="shared" si="417"/>
        <v>INSERT INTO s_tab_cols_m (table_col_id,table_id,col_name,col_desc,data_type) VALUES (1080005,108,'print_request_type','PRINT_REQUEST_TYPE','C');</v>
      </c>
    </row>
    <row r="2508" spans="3:13" x14ac:dyDescent="0.25">
      <c r="D2508" t="str">
        <f t="shared" si="414"/>
        <v>public static final int C_DOCUMENT_PRINT_REQUEST__COL__PRINT_DATE=    1080006;</v>
      </c>
      <c r="E2508" t="str">
        <f t="shared" si="415"/>
        <v>PRINT_DATE</v>
      </c>
      <c r="F2508">
        <v>6</v>
      </c>
      <c r="G2508" t="str">
        <f t="shared" si="416"/>
        <v>1080006</v>
      </c>
      <c r="H2508">
        <v>108</v>
      </c>
      <c r="I2508" t="s">
        <v>2586</v>
      </c>
      <c r="J2508" t="s">
        <v>2587</v>
      </c>
      <c r="K2508" t="s">
        <v>482</v>
      </c>
      <c r="M2508" t="str">
        <f t="shared" si="417"/>
        <v>INSERT INTO s_tab_cols_m (table_col_id,table_id,col_name,col_desc,data_type) VALUES (1080006,108,'print_date','PRINT_DATE','D');</v>
      </c>
    </row>
    <row r="2509" spans="3:13" x14ac:dyDescent="0.25">
      <c r="D2509" t="str">
        <f t="shared" si="414"/>
        <v>public static final int C_DOCUMENT_PRINT_REQUEST__COL__PRINT_STATUS=    1080007;</v>
      </c>
      <c r="E2509" t="str">
        <f t="shared" si="415"/>
        <v>PRINT_STATUS</v>
      </c>
      <c r="F2509">
        <v>7</v>
      </c>
      <c r="G2509" t="str">
        <f t="shared" si="416"/>
        <v>1080007</v>
      </c>
      <c r="H2509">
        <v>108</v>
      </c>
      <c r="I2509" t="s">
        <v>1726</v>
      </c>
      <c r="J2509" t="s">
        <v>1727</v>
      </c>
      <c r="K2509" t="s">
        <v>478</v>
      </c>
      <c r="M2509" t="str">
        <f t="shared" si="417"/>
        <v>INSERT INTO s_tab_cols_m (table_col_id,table_id,col_name,col_desc,data_type) VALUES (1080007,108,'print_status','PRINT_STATUS','C');</v>
      </c>
    </row>
    <row r="2510" spans="3:13" x14ac:dyDescent="0.25">
      <c r="D2510" t="str">
        <f t="shared" si="414"/>
        <v>public static final int C_DOCUMENT_PRINT_REQUEST__COL__CR_BY=    1080008;</v>
      </c>
      <c r="E2510" t="str">
        <f t="shared" si="415"/>
        <v>CR_BY</v>
      </c>
      <c r="F2510">
        <v>8</v>
      </c>
      <c r="G2510" t="str">
        <f t="shared" si="416"/>
        <v>1080008</v>
      </c>
      <c r="H2510">
        <v>108</v>
      </c>
      <c r="I2510" t="s">
        <v>547</v>
      </c>
      <c r="J2510" t="s">
        <v>548</v>
      </c>
      <c r="K2510" t="s">
        <v>477</v>
      </c>
      <c r="M2510" t="str">
        <f t="shared" si="417"/>
        <v>INSERT INTO s_tab_cols_m (table_col_id,table_id,col_name,col_desc,data_type) VALUES (1080008,108,'cr_by','CR_BY','N');</v>
      </c>
    </row>
    <row r="2511" spans="3:13" x14ac:dyDescent="0.25">
      <c r="D2511" t="str">
        <f t="shared" si="414"/>
        <v>public static final int C_DOCUMENT_PRINT_REQUEST__COL__CR_DT=    1080009;</v>
      </c>
      <c r="E2511" t="str">
        <f t="shared" si="415"/>
        <v>CR_DT</v>
      </c>
      <c r="F2511">
        <v>9</v>
      </c>
      <c r="G2511" t="str">
        <f t="shared" si="416"/>
        <v>1080009</v>
      </c>
      <c r="H2511">
        <v>108</v>
      </c>
      <c r="I2511" t="s">
        <v>549</v>
      </c>
      <c r="J2511" t="s">
        <v>550</v>
      </c>
      <c r="K2511" t="s">
        <v>489</v>
      </c>
      <c r="M2511" t="str">
        <f t="shared" si="417"/>
        <v>INSERT INTO s_tab_cols_m (table_col_id,table_id,col_name,col_desc,data_type) VALUES (1080009,108,'cr_dt','CR_DT','T');</v>
      </c>
    </row>
    <row r="2512" spans="3:13" x14ac:dyDescent="0.25">
      <c r="D2512" t="str">
        <f t="shared" si="414"/>
        <v>public static final int C_DOCUMENT_PRINT_REQUEST__COL__UPD_BY=    1080010;</v>
      </c>
      <c r="E2512" t="str">
        <f t="shared" si="415"/>
        <v>UPD_BY</v>
      </c>
      <c r="F2512">
        <v>10</v>
      </c>
      <c r="G2512" t="str">
        <f t="shared" si="416"/>
        <v>1080010</v>
      </c>
      <c r="H2512">
        <v>108</v>
      </c>
      <c r="I2512" t="s">
        <v>551</v>
      </c>
      <c r="J2512" t="s">
        <v>552</v>
      </c>
      <c r="K2512" t="s">
        <v>477</v>
      </c>
      <c r="M2512" t="str">
        <f t="shared" si="417"/>
        <v>INSERT INTO s_tab_cols_m (table_col_id,table_id,col_name,col_desc,data_type) VALUES (1080010,108,'upd_by','UPD_BY','N');</v>
      </c>
    </row>
    <row r="2513" spans="3:13" x14ac:dyDescent="0.25">
      <c r="D2513" t="str">
        <f t="shared" si="414"/>
        <v>public static final int C_DOCUMENT_PRINT_REQUEST__COL__UPD_DT=    1080011;</v>
      </c>
      <c r="E2513" t="str">
        <f t="shared" si="415"/>
        <v>UPD_DT</v>
      </c>
      <c r="F2513">
        <v>11</v>
      </c>
      <c r="G2513" t="str">
        <f t="shared" si="416"/>
        <v>1080011</v>
      </c>
      <c r="H2513">
        <v>108</v>
      </c>
      <c r="I2513" t="s">
        <v>553</v>
      </c>
      <c r="J2513" t="s">
        <v>554</v>
      </c>
      <c r="K2513" t="s">
        <v>489</v>
      </c>
      <c r="M2513" t="str">
        <f t="shared" si="417"/>
        <v>INSERT INTO s_tab_cols_m (table_col_id,table_id,col_name,col_desc,data_type) VALUES (1080011,108,'upd_dt','UPD_DT','T');</v>
      </c>
    </row>
    <row r="2514" spans="3:13" x14ac:dyDescent="0.25">
      <c r="D2514" t="str">
        <f t="shared" si="414"/>
        <v>public static final int C_DOCUMENT_PRINT_REQUEST__COL__AUTH_BY=    1080012;</v>
      </c>
      <c r="E2514" t="str">
        <f t="shared" si="415"/>
        <v>AUTH_BY</v>
      </c>
      <c r="F2514">
        <v>12</v>
      </c>
      <c r="G2514" t="str">
        <f t="shared" si="416"/>
        <v>1080012</v>
      </c>
      <c r="H2514">
        <v>108</v>
      </c>
      <c r="I2514" t="s">
        <v>555</v>
      </c>
      <c r="J2514" t="s">
        <v>556</v>
      </c>
      <c r="K2514" t="s">
        <v>477</v>
      </c>
      <c r="M2514" t="str">
        <f t="shared" si="417"/>
        <v>INSERT INTO s_tab_cols_m (table_col_id,table_id,col_name,col_desc,data_type) VALUES (1080012,108,'auth_by','AUTH_BY','N');</v>
      </c>
    </row>
    <row r="2515" spans="3:13" x14ac:dyDescent="0.25">
      <c r="D2515" t="str">
        <f t="shared" si="414"/>
        <v>public static final int C_DOCUMENT_PRINT_REQUEST__COL__AUTH_DT=    1080013;</v>
      </c>
      <c r="E2515" t="str">
        <f t="shared" si="415"/>
        <v>AUTH_DT</v>
      </c>
      <c r="F2515">
        <v>13</v>
      </c>
      <c r="G2515" t="str">
        <f t="shared" si="416"/>
        <v>1080013</v>
      </c>
      <c r="H2515">
        <v>108</v>
      </c>
      <c r="I2515" t="s">
        <v>557</v>
      </c>
      <c r="J2515" t="s">
        <v>558</v>
      </c>
      <c r="K2515" t="s">
        <v>489</v>
      </c>
      <c r="M2515" t="str">
        <f t="shared" si="417"/>
        <v>INSERT INTO s_tab_cols_m (table_col_id,table_id,col_name,col_desc,data_type) VALUES (1080013,108,'auth_dt','AUTH_DT','T');</v>
      </c>
    </row>
    <row r="2516" spans="3:13" x14ac:dyDescent="0.25">
      <c r="D2516" t="str">
        <f t="shared" si="414"/>
        <v>public static final int C_DOCUMENT_PRINT_REQUEST__COL__CN_ID=    1080014;</v>
      </c>
      <c r="E2516" t="str">
        <f t="shared" si="415"/>
        <v>CN_ID</v>
      </c>
      <c r="F2516">
        <v>14</v>
      </c>
      <c r="G2516" t="str">
        <f t="shared" si="416"/>
        <v>1080014</v>
      </c>
      <c r="H2516">
        <v>108</v>
      </c>
      <c r="I2516" t="s">
        <v>559</v>
      </c>
      <c r="J2516" t="s">
        <v>560</v>
      </c>
      <c r="K2516" t="s">
        <v>477</v>
      </c>
      <c r="M2516" t="str">
        <f t="shared" si="417"/>
        <v>INSERT INTO s_tab_cols_m (table_col_id,table_id,col_name,col_desc,data_type) VALUES (1080014,108,'cn_id','CN_ID','N');</v>
      </c>
    </row>
    <row r="2520" spans="3:13" x14ac:dyDescent="0.25">
      <c r="C2520" s="18" t="s">
        <v>443</v>
      </c>
      <c r="D2520" t="str">
        <f>CONCATENATE("public static final int C_ACCOUNT_PASSBOOK__COL__",E2520,"=    ",G2520,";")</f>
        <v>public static final int C_ACCOUNT_PASSBOOK__COL__ACCT_PASSBOOK_ID=    1090001;</v>
      </c>
      <c r="E2520" t="str">
        <f t="shared" ref="E2520:E2555" si="418">UPPER(I2520)</f>
        <v>ACCT_PASSBOOK_ID</v>
      </c>
      <c r="F2520">
        <v>1</v>
      </c>
      <c r="G2520" t="str">
        <f t="shared" ref="G2520:G2555" si="419">CONCATENATE(H2520,REPT("0",4-LEN(F2520)),F2520)</f>
        <v>1090001</v>
      </c>
      <c r="H2520">
        <v>109</v>
      </c>
      <c r="I2520" t="s">
        <v>2588</v>
      </c>
      <c r="J2520" t="s">
        <v>2589</v>
      </c>
      <c r="K2520" t="s">
        <v>477</v>
      </c>
      <c r="M2520" t="str">
        <f t="shared" ref="M2520:M2555" si="420">CONCATENATE("INSERT INTO s_tab_cols_m (table_col_id,table_id,col_name,col_desc,data_type) VALUES (",G2520&amp;","&amp;H2520&amp;",'"&amp;I2520&amp;"','"&amp;J2520&amp;"','"&amp;K2520&amp;"');")</f>
        <v>INSERT INTO s_tab_cols_m (table_col_id,table_id,col_name,col_desc,data_type) VALUES (1090001,109,'acct_passbook_id','ACCT_PASSBOOK_ID','N');</v>
      </c>
    </row>
    <row r="2521" spans="3:13" x14ac:dyDescent="0.25">
      <c r="D2521" t="str">
        <f t="shared" ref="D2521:D2555" si="421">CONCATENATE("public static final int C_ACCOUNT_PASSBOOK__COL__",E2521,"=    ",G2521,";")</f>
        <v>public static final int C_ACCOUNT_PASSBOOK__COL__ACCT_ID=    1090002;</v>
      </c>
      <c r="E2521" t="str">
        <f t="shared" si="418"/>
        <v>ACCT_ID</v>
      </c>
      <c r="F2521">
        <v>2</v>
      </c>
      <c r="G2521" t="str">
        <f t="shared" si="419"/>
        <v>1090002</v>
      </c>
      <c r="H2521">
        <v>109</v>
      </c>
      <c r="I2521" t="s">
        <v>781</v>
      </c>
      <c r="J2521" t="s">
        <v>782</v>
      </c>
      <c r="K2521" t="s">
        <v>477</v>
      </c>
      <c r="M2521" t="str">
        <f t="shared" si="420"/>
        <v>INSERT INTO s_tab_cols_m (table_col_id,table_id,col_name,col_desc,data_type) VALUES (1090002,109,'acct_id','ACCT_ID','N');</v>
      </c>
    </row>
    <row r="2522" spans="3:13" x14ac:dyDescent="0.25">
      <c r="D2522" t="str">
        <f t="shared" si="421"/>
        <v>public static final int C_ACCOUNT_PASSBOOK__COL__ISSUED_CBR_ID=    1090003;</v>
      </c>
      <c r="E2522" t="str">
        <f t="shared" si="418"/>
        <v>ISSUED_CBR_ID</v>
      </c>
      <c r="F2522">
        <v>3</v>
      </c>
      <c r="G2522" t="str">
        <f t="shared" si="419"/>
        <v>1090003</v>
      </c>
      <c r="H2522">
        <v>109</v>
      </c>
      <c r="I2522" t="s">
        <v>2590</v>
      </c>
      <c r="J2522" t="s">
        <v>2591</v>
      </c>
      <c r="K2522" t="s">
        <v>477</v>
      </c>
      <c r="M2522" t="str">
        <f t="shared" si="420"/>
        <v>INSERT INTO s_tab_cols_m (table_col_id,table_id,col_name,col_desc,data_type) VALUES (1090003,109,'issued_cbr_id','ISSUED_CBR_ID','N');</v>
      </c>
    </row>
    <row r="2523" spans="3:13" x14ac:dyDescent="0.25">
      <c r="D2523" t="str">
        <f t="shared" si="421"/>
        <v>public static final int C_ACCOUNT_PASSBOOK__COL__ISSUED_DATE=    1090004;</v>
      </c>
      <c r="E2523" t="str">
        <f t="shared" si="418"/>
        <v>ISSUED_DATE</v>
      </c>
      <c r="F2523">
        <v>4</v>
      </c>
      <c r="G2523" t="str">
        <f t="shared" si="419"/>
        <v>1090004</v>
      </c>
      <c r="H2523">
        <v>109</v>
      </c>
      <c r="I2523" t="s">
        <v>2592</v>
      </c>
      <c r="J2523" t="s">
        <v>2593</v>
      </c>
      <c r="K2523" t="s">
        <v>482</v>
      </c>
      <c r="M2523" t="str">
        <f t="shared" si="420"/>
        <v>INSERT INTO s_tab_cols_m (table_col_id,table_id,col_name,col_desc,data_type) VALUES (1090004,109,'issued_date','ISSUED_DATE','D');</v>
      </c>
    </row>
    <row r="2524" spans="3:13" x14ac:dyDescent="0.25">
      <c r="D2524" t="str">
        <f t="shared" si="421"/>
        <v>public static final int C_ACCOUNT_PASSBOOK__COL__PRINT_DOC_ID=    1090005;</v>
      </c>
      <c r="E2524" t="str">
        <f t="shared" si="418"/>
        <v>PRINT_DOC_ID</v>
      </c>
      <c r="F2524">
        <v>5</v>
      </c>
      <c r="G2524" t="str">
        <f t="shared" si="419"/>
        <v>1090005</v>
      </c>
      <c r="H2524">
        <v>109</v>
      </c>
      <c r="I2524" t="s">
        <v>2594</v>
      </c>
      <c r="J2524" t="s">
        <v>2595</v>
      </c>
      <c r="K2524" t="s">
        <v>477</v>
      </c>
      <c r="M2524" t="str">
        <f t="shared" si="420"/>
        <v>INSERT INTO s_tab_cols_m (table_col_id,table_id,col_name,col_desc,data_type) VALUES (1090005,109,'print_doc_id','PRINT_DOC_ID','N');</v>
      </c>
    </row>
    <row r="2525" spans="3:13" x14ac:dyDescent="0.25">
      <c r="D2525" t="str">
        <f t="shared" si="421"/>
        <v>public static final int C_ACCOUNT_PASSBOOK__COL__LAST_PAGE_NO=    1090006;</v>
      </c>
      <c r="E2525" t="str">
        <f t="shared" si="418"/>
        <v>LAST_PAGE_NO</v>
      </c>
      <c r="F2525">
        <v>6</v>
      </c>
      <c r="G2525" t="str">
        <f t="shared" si="419"/>
        <v>1090006</v>
      </c>
      <c r="H2525">
        <v>109</v>
      </c>
      <c r="I2525" t="s">
        <v>2596</v>
      </c>
      <c r="J2525" t="s">
        <v>2597</v>
      </c>
      <c r="K2525" t="s">
        <v>477</v>
      </c>
      <c r="M2525" t="str">
        <f t="shared" si="420"/>
        <v>INSERT INTO s_tab_cols_m (table_col_id,table_id,col_name,col_desc,data_type) VALUES (1090006,109,'last_page_no','LAST_PAGE_NO','N');</v>
      </c>
    </row>
    <row r="2526" spans="3:13" x14ac:dyDescent="0.25">
      <c r="D2526" t="str">
        <f t="shared" si="421"/>
        <v>public static final int C_ACCOUNT_PASSBOOK__COL__LAST_LINE_NO=    1090007;</v>
      </c>
      <c r="E2526" t="str">
        <f t="shared" si="418"/>
        <v>LAST_LINE_NO</v>
      </c>
      <c r="F2526">
        <v>7</v>
      </c>
      <c r="G2526" t="str">
        <f t="shared" si="419"/>
        <v>1090007</v>
      </c>
      <c r="H2526">
        <v>109</v>
      </c>
      <c r="I2526" t="s">
        <v>2598</v>
      </c>
      <c r="J2526" t="s">
        <v>2599</v>
      </c>
      <c r="K2526" t="s">
        <v>477</v>
      </c>
      <c r="M2526" t="str">
        <f t="shared" si="420"/>
        <v>INSERT INTO s_tab_cols_m (table_col_id,table_id,col_name,col_desc,data_type) VALUES (1090007,109,'last_line_no','LAST_LINE_NO','N');</v>
      </c>
    </row>
    <row r="2527" spans="3:13" x14ac:dyDescent="0.25">
      <c r="D2527" t="str">
        <f t="shared" si="421"/>
        <v>public static final int C_ACCOUNT_PASSBOOK__COL__LAST_TRAN_ID=    1090008;</v>
      </c>
      <c r="E2527" t="str">
        <f t="shared" si="418"/>
        <v>LAST_TRAN_ID</v>
      </c>
      <c r="F2527">
        <v>8</v>
      </c>
      <c r="G2527" t="str">
        <f t="shared" si="419"/>
        <v>1090008</v>
      </c>
      <c r="H2527">
        <v>109</v>
      </c>
      <c r="I2527" t="s">
        <v>2600</v>
      </c>
      <c r="J2527" t="s">
        <v>2601</v>
      </c>
      <c r="K2527" t="s">
        <v>477</v>
      </c>
      <c r="M2527" t="str">
        <f t="shared" si="420"/>
        <v>INSERT INTO s_tab_cols_m (table_col_id,table_id,col_name,col_desc,data_type) VALUES (1090008,109,'last_tran_id','LAST_TRAN_ID','N');</v>
      </c>
    </row>
    <row r="2528" spans="3:13" x14ac:dyDescent="0.25">
      <c r="D2528" t="str">
        <f t="shared" si="421"/>
        <v>public static final int C_ACCOUNT_PASSBOOK__COL__LAST_TA_ID=    1090009;</v>
      </c>
      <c r="E2528" t="str">
        <f t="shared" si="418"/>
        <v>LAST_TA_ID</v>
      </c>
      <c r="F2528">
        <v>9</v>
      </c>
      <c r="G2528" t="str">
        <f t="shared" si="419"/>
        <v>1090009</v>
      </c>
      <c r="H2528">
        <v>109</v>
      </c>
      <c r="I2528" t="s">
        <v>2602</v>
      </c>
      <c r="J2528" t="s">
        <v>2603</v>
      </c>
      <c r="K2528" t="s">
        <v>477</v>
      </c>
      <c r="M2528" t="str">
        <f t="shared" si="420"/>
        <v>INSERT INTO s_tab_cols_m (table_col_id,table_id,col_name,col_desc,data_type) VALUES (1090009,109,'last_ta_id','LAST_TA_ID','N');</v>
      </c>
    </row>
    <row r="2529" spans="4:13" x14ac:dyDescent="0.25">
      <c r="D2529" t="str">
        <f t="shared" si="421"/>
        <v>public static final int C_ACCOUNT_PASSBOOK__COL__LAST_TRAN_DATE=    1090010;</v>
      </c>
      <c r="E2529" t="str">
        <f t="shared" si="418"/>
        <v>LAST_TRAN_DATE</v>
      </c>
      <c r="F2529">
        <v>10</v>
      </c>
      <c r="G2529" t="str">
        <f t="shared" si="419"/>
        <v>1090010</v>
      </c>
      <c r="H2529">
        <v>109</v>
      </c>
      <c r="I2529" t="s">
        <v>2604</v>
      </c>
      <c r="J2529" t="s">
        <v>2605</v>
      </c>
      <c r="K2529" t="s">
        <v>482</v>
      </c>
      <c r="M2529" t="str">
        <f t="shared" si="420"/>
        <v>INSERT INTO s_tab_cols_m (table_col_id,table_id,col_name,col_desc,data_type) VALUES (1090010,109,'last_tran_date','LAST_TRAN_DATE','D');</v>
      </c>
    </row>
    <row r="2530" spans="4:13" x14ac:dyDescent="0.25">
      <c r="D2530" t="str">
        <f t="shared" si="421"/>
        <v>public static final int C_ACCOUNT_PASSBOOK__COL__LAST_BALANCE=    1090011;</v>
      </c>
      <c r="E2530" t="str">
        <f t="shared" si="418"/>
        <v>LAST_BALANCE</v>
      </c>
      <c r="F2530">
        <v>11</v>
      </c>
      <c r="G2530" t="str">
        <f t="shared" si="419"/>
        <v>1090011</v>
      </c>
      <c r="H2530">
        <v>109</v>
      </c>
      <c r="I2530" t="s">
        <v>2606</v>
      </c>
      <c r="J2530" t="s">
        <v>2607</v>
      </c>
      <c r="K2530" t="s">
        <v>477</v>
      </c>
      <c r="M2530" t="str">
        <f t="shared" si="420"/>
        <v>INSERT INTO s_tab_cols_m (table_col_id,table_id,col_name,col_desc,data_type) VALUES (1090011,109,'last_balance','LAST_BALANCE','N');</v>
      </c>
    </row>
    <row r="2531" spans="4:13" x14ac:dyDescent="0.25">
      <c r="D2531" t="str">
        <f t="shared" si="421"/>
        <v>public static final int C_ACCOUNT_PASSBOOK__COL__PRINT_HEADER_STATUS=    1090012;</v>
      </c>
      <c r="E2531" t="str">
        <f t="shared" si="418"/>
        <v>PRINT_HEADER_STATUS</v>
      </c>
      <c r="F2531">
        <v>12</v>
      </c>
      <c r="G2531" t="str">
        <f t="shared" si="419"/>
        <v>1090012</v>
      </c>
      <c r="H2531">
        <v>109</v>
      </c>
      <c r="I2531" t="s">
        <v>2608</v>
      </c>
      <c r="J2531" t="s">
        <v>2609</v>
      </c>
      <c r="K2531" t="s">
        <v>478</v>
      </c>
      <c r="M2531" t="str">
        <f t="shared" si="420"/>
        <v>INSERT INTO s_tab_cols_m (table_col_id,table_id,col_name,col_desc,data_type) VALUES (1090012,109,'print_header_status','PRINT_HEADER_STATUS','C');</v>
      </c>
    </row>
    <row r="2532" spans="4:13" x14ac:dyDescent="0.25">
      <c r="D2532" t="str">
        <f t="shared" si="421"/>
        <v>public static final int C_ACCOUNT_PASSBOOK__COL__PB_STATUS=    1090013;</v>
      </c>
      <c r="E2532" t="str">
        <f t="shared" si="418"/>
        <v>PB_STATUS</v>
      </c>
      <c r="F2532">
        <v>13</v>
      </c>
      <c r="G2532" t="str">
        <f t="shared" si="419"/>
        <v>1090013</v>
      </c>
      <c r="H2532">
        <v>109</v>
      </c>
      <c r="I2532" t="s">
        <v>2610</v>
      </c>
      <c r="J2532" t="s">
        <v>2611</v>
      </c>
      <c r="K2532" t="s">
        <v>478</v>
      </c>
      <c r="M2532" t="str">
        <f t="shared" si="420"/>
        <v>INSERT INTO s_tab_cols_m (table_col_id,table_id,col_name,col_desc,data_type) VALUES (1090013,109,'pb_status','PB_STATUS','C');</v>
      </c>
    </row>
    <row r="2533" spans="4:13" x14ac:dyDescent="0.25">
      <c r="D2533" t="str">
        <f t="shared" si="421"/>
        <v>public static final int C_ACCOUNT_PASSBOOK__COL__IS_APPLY_CHARGES=    1090014;</v>
      </c>
      <c r="E2533" t="str">
        <f t="shared" si="418"/>
        <v>IS_APPLY_CHARGES</v>
      </c>
      <c r="F2533">
        <v>14</v>
      </c>
      <c r="G2533" t="str">
        <f t="shared" si="419"/>
        <v>1090014</v>
      </c>
      <c r="H2533">
        <v>109</v>
      </c>
      <c r="I2533" t="s">
        <v>2612</v>
      </c>
      <c r="J2533" t="s">
        <v>2613</v>
      </c>
      <c r="K2533" t="s">
        <v>477</v>
      </c>
      <c r="M2533" t="str">
        <f t="shared" si="420"/>
        <v>INSERT INTO s_tab_cols_m (table_col_id,table_id,col_name,col_desc,data_type) VALUES (1090014,109,'is_apply_charges','IS_APPLY_CHARGES','N');</v>
      </c>
    </row>
    <row r="2534" spans="4:13" x14ac:dyDescent="0.25">
      <c r="D2534" t="str">
        <f t="shared" si="421"/>
        <v>public static final int C_ACCOUNT_PASSBOOK__COL__CHARGE_ID=    1090015;</v>
      </c>
      <c r="E2534" t="str">
        <f t="shared" si="418"/>
        <v>CHARGE_ID</v>
      </c>
      <c r="F2534">
        <v>15</v>
      </c>
      <c r="G2534" t="str">
        <f t="shared" si="419"/>
        <v>1090015</v>
      </c>
      <c r="H2534">
        <v>109</v>
      </c>
      <c r="I2534" t="s">
        <v>1556</v>
      </c>
      <c r="J2534" t="s">
        <v>1557</v>
      </c>
      <c r="K2534" t="s">
        <v>477</v>
      </c>
      <c r="M2534" t="str">
        <f t="shared" si="420"/>
        <v>INSERT INTO s_tab_cols_m (table_col_id,table_id,col_name,col_desc,data_type) VALUES (1090015,109,'charge_id','CHARGE_ID','N');</v>
      </c>
    </row>
    <row r="2535" spans="4:13" x14ac:dyDescent="0.25">
      <c r="D2535" t="str">
        <f t="shared" si="421"/>
        <v>public static final int C_ACCOUNT_PASSBOOK__COL__CHARGE_AMOUNT=    1090016;</v>
      </c>
      <c r="E2535" t="str">
        <f t="shared" si="418"/>
        <v>CHARGE_AMOUNT</v>
      </c>
      <c r="F2535">
        <v>16</v>
      </c>
      <c r="G2535" t="str">
        <f t="shared" si="419"/>
        <v>1090016</v>
      </c>
      <c r="H2535">
        <v>109</v>
      </c>
      <c r="I2535" t="s">
        <v>1572</v>
      </c>
      <c r="J2535" t="s">
        <v>1573</v>
      </c>
      <c r="K2535" t="s">
        <v>477</v>
      </c>
      <c r="M2535" t="str">
        <f t="shared" si="420"/>
        <v>INSERT INTO s_tab_cols_m (table_col_id,table_id,col_name,col_desc,data_type) VALUES (1090016,109,'charge_amount','CHARGE_AMOUNT','N');</v>
      </c>
    </row>
    <row r="2536" spans="4:13" x14ac:dyDescent="0.25">
      <c r="D2536" t="str">
        <f t="shared" si="421"/>
        <v>public static final int C_ACCOUNT_PASSBOOK__COL__TAXABLE_AMOUNT=    1090017;</v>
      </c>
      <c r="E2536" t="str">
        <f t="shared" si="418"/>
        <v>TAXABLE_AMOUNT</v>
      </c>
      <c r="F2536">
        <v>17</v>
      </c>
      <c r="G2536" t="str">
        <f t="shared" si="419"/>
        <v>1090017</v>
      </c>
      <c r="H2536">
        <v>109</v>
      </c>
      <c r="I2536" t="s">
        <v>2614</v>
      </c>
      <c r="J2536" t="s">
        <v>2615</v>
      </c>
      <c r="K2536" t="s">
        <v>477</v>
      </c>
      <c r="M2536" t="str">
        <f t="shared" si="420"/>
        <v>INSERT INTO s_tab_cols_m (table_col_id,table_id,col_name,col_desc,data_type) VALUES (1090017,109,'taxable_amount','TAXABLE_AMOUNT','N');</v>
      </c>
    </row>
    <row r="2537" spans="4:13" x14ac:dyDescent="0.25">
      <c r="D2537" t="str">
        <f t="shared" si="421"/>
        <v>public static final int C_ACCOUNT_PASSBOOK__COL__STAX_PERCENT=    1090018;</v>
      </c>
      <c r="E2537" t="str">
        <f t="shared" si="418"/>
        <v>STAX_PERCENT</v>
      </c>
      <c r="F2537">
        <v>18</v>
      </c>
      <c r="G2537" t="str">
        <f t="shared" si="419"/>
        <v>1090018</v>
      </c>
      <c r="H2537">
        <v>109</v>
      </c>
      <c r="I2537" t="s">
        <v>2616</v>
      </c>
      <c r="J2537" t="s">
        <v>2617</v>
      </c>
      <c r="K2537" t="s">
        <v>477</v>
      </c>
      <c r="M2537" t="str">
        <f t="shared" si="420"/>
        <v>INSERT INTO s_tab_cols_m (table_col_id,table_id,col_name,col_desc,data_type) VALUES (1090018,109,'stax_percent','STAX_PERCENT','N');</v>
      </c>
    </row>
    <row r="2538" spans="4:13" x14ac:dyDescent="0.25">
      <c r="D2538" t="str">
        <f t="shared" si="421"/>
        <v>public static final int C_ACCOUNT_PASSBOOK__COL__TAX_AMOUNT=    1090019;</v>
      </c>
      <c r="E2538" t="str">
        <f t="shared" si="418"/>
        <v>TAX_AMOUNT</v>
      </c>
      <c r="F2538">
        <v>19</v>
      </c>
      <c r="G2538" t="str">
        <f t="shared" si="419"/>
        <v>1090019</v>
      </c>
      <c r="H2538">
        <v>109</v>
      </c>
      <c r="I2538" t="s">
        <v>2618</v>
      </c>
      <c r="J2538" t="s">
        <v>2619</v>
      </c>
      <c r="K2538" t="s">
        <v>477</v>
      </c>
      <c r="M2538" t="str">
        <f t="shared" si="420"/>
        <v>INSERT INTO s_tab_cols_m (table_col_id,table_id,col_name,col_desc,data_type) VALUES (1090019,109,'tax_amount','TAX_AMOUNT','N');</v>
      </c>
    </row>
    <row r="2539" spans="4:13" x14ac:dyDescent="0.25">
      <c r="D2539" t="str">
        <f t="shared" si="421"/>
        <v>public static final int C_ACCOUNT_PASSBOOK__COL__TAX_AMOUNT_TYPE1=    1090020;</v>
      </c>
      <c r="E2539" t="str">
        <f t="shared" si="418"/>
        <v>TAX_AMOUNT_TYPE1</v>
      </c>
      <c r="F2539">
        <v>20</v>
      </c>
      <c r="G2539" t="str">
        <f t="shared" si="419"/>
        <v>1090020</v>
      </c>
      <c r="H2539">
        <v>109</v>
      </c>
      <c r="I2539" t="s">
        <v>2620</v>
      </c>
      <c r="J2539" t="s">
        <v>2621</v>
      </c>
      <c r="K2539" t="s">
        <v>477</v>
      </c>
      <c r="M2539" t="str">
        <f t="shared" si="420"/>
        <v>INSERT INTO s_tab_cols_m (table_col_id,table_id,col_name,col_desc,data_type) VALUES (1090020,109,'tax_amount_type1','TAX_AMOUNT_TYPE1','N');</v>
      </c>
    </row>
    <row r="2540" spans="4:13" x14ac:dyDescent="0.25">
      <c r="D2540" t="str">
        <f t="shared" si="421"/>
        <v>public static final int C_ACCOUNT_PASSBOOK__COL__TAX_AMOUNT_TYPE2=    1090021;</v>
      </c>
      <c r="E2540" t="str">
        <f t="shared" si="418"/>
        <v>TAX_AMOUNT_TYPE2</v>
      </c>
      <c r="F2540">
        <v>21</v>
      </c>
      <c r="G2540" t="str">
        <f t="shared" si="419"/>
        <v>1090021</v>
      </c>
      <c r="H2540">
        <v>109</v>
      </c>
      <c r="I2540" t="s">
        <v>2622</v>
      </c>
      <c r="J2540" t="s">
        <v>2623</v>
      </c>
      <c r="K2540" t="s">
        <v>477</v>
      </c>
      <c r="M2540" t="str">
        <f t="shared" si="420"/>
        <v>INSERT INTO s_tab_cols_m (table_col_id,table_id,col_name,col_desc,data_type) VALUES (1090021,109,'tax_amount_type2','TAX_AMOUNT_TYPE2','N');</v>
      </c>
    </row>
    <row r="2541" spans="4:13" x14ac:dyDescent="0.25">
      <c r="D2541" t="str">
        <f t="shared" si="421"/>
        <v>public static final int C_ACCOUNT_PASSBOOK__COL__TAX_AMOUNT_TYPE3=    1090022;</v>
      </c>
      <c r="E2541" t="str">
        <f t="shared" si="418"/>
        <v>TAX_AMOUNT_TYPE3</v>
      </c>
      <c r="F2541">
        <v>22</v>
      </c>
      <c r="G2541" t="str">
        <f t="shared" si="419"/>
        <v>1090022</v>
      </c>
      <c r="H2541">
        <v>109</v>
      </c>
      <c r="I2541" t="s">
        <v>2624</v>
      </c>
      <c r="J2541" t="s">
        <v>2625</v>
      </c>
      <c r="K2541" t="s">
        <v>477</v>
      </c>
      <c r="M2541" t="str">
        <f t="shared" si="420"/>
        <v>INSERT INTO s_tab_cols_m (table_col_id,table_id,col_name,col_desc,data_type) VALUES (1090022,109,'tax_amount_type3','TAX_AMOUNT_TYPE3','N');</v>
      </c>
    </row>
    <row r="2542" spans="4:13" x14ac:dyDescent="0.25">
      <c r="D2542" t="str">
        <f t="shared" si="421"/>
        <v>public static final int C_ACCOUNT_PASSBOOK__COL__TAX_AMOUNT_TYPE4=    1090023;</v>
      </c>
      <c r="E2542" t="str">
        <f t="shared" si="418"/>
        <v>TAX_AMOUNT_TYPE4</v>
      </c>
      <c r="F2542">
        <v>23</v>
      </c>
      <c r="G2542" t="str">
        <f t="shared" si="419"/>
        <v>1090023</v>
      </c>
      <c r="H2542">
        <v>109</v>
      </c>
      <c r="I2542" t="s">
        <v>2626</v>
      </c>
      <c r="J2542" t="s">
        <v>2627</v>
      </c>
      <c r="K2542" t="s">
        <v>477</v>
      </c>
      <c r="M2542" t="str">
        <f t="shared" si="420"/>
        <v>INSERT INTO s_tab_cols_m (table_col_id,table_id,col_name,col_desc,data_type) VALUES (1090023,109,'tax_amount_type4','TAX_AMOUNT_TYPE4','N');</v>
      </c>
    </row>
    <row r="2543" spans="4:13" x14ac:dyDescent="0.25">
      <c r="D2543" t="str">
        <f t="shared" si="421"/>
        <v>public static final int C_ACCOUNT_PASSBOOK__COL__TAX_AMOUNT_TYPE5=    1090024;</v>
      </c>
      <c r="E2543" t="str">
        <f t="shared" si="418"/>
        <v>TAX_AMOUNT_TYPE5</v>
      </c>
      <c r="F2543">
        <v>24</v>
      </c>
      <c r="G2543" t="str">
        <f t="shared" si="419"/>
        <v>1090024</v>
      </c>
      <c r="H2543">
        <v>109</v>
      </c>
      <c r="I2543" t="s">
        <v>2628</v>
      </c>
      <c r="J2543" t="s">
        <v>2629</v>
      </c>
      <c r="K2543" t="s">
        <v>477</v>
      </c>
      <c r="M2543" t="str">
        <f t="shared" si="420"/>
        <v>INSERT INTO s_tab_cols_m (table_col_id,table_id,col_name,col_desc,data_type) VALUES (1090024,109,'tax_amount_type5','TAX_AMOUNT_TYPE5','N');</v>
      </c>
    </row>
    <row r="2544" spans="4:13" x14ac:dyDescent="0.25">
      <c r="D2544" t="str">
        <f t="shared" si="421"/>
        <v>public static final int C_ACCOUNT_PASSBOOK__COL__TAX_PERCENT_TYPE1=    1090025;</v>
      </c>
      <c r="E2544" t="str">
        <f t="shared" si="418"/>
        <v>TAX_PERCENT_TYPE1</v>
      </c>
      <c r="F2544">
        <v>25</v>
      </c>
      <c r="G2544" t="str">
        <f t="shared" si="419"/>
        <v>1090025</v>
      </c>
      <c r="H2544">
        <v>109</v>
      </c>
      <c r="I2544" t="s">
        <v>2630</v>
      </c>
      <c r="J2544" t="s">
        <v>2631</v>
      </c>
      <c r="K2544" t="s">
        <v>477</v>
      </c>
      <c r="M2544" t="str">
        <f t="shared" si="420"/>
        <v>INSERT INTO s_tab_cols_m (table_col_id,table_id,col_name,col_desc,data_type) VALUES (1090025,109,'tax_percent_type1','TAX_PERCENT_TYPE1','N');</v>
      </c>
    </row>
    <row r="2545" spans="3:13" x14ac:dyDescent="0.25">
      <c r="D2545" t="str">
        <f t="shared" si="421"/>
        <v>public static final int C_ACCOUNT_PASSBOOK__COL__TAX_PERCENT_TYPE2=    1090026;</v>
      </c>
      <c r="E2545" t="str">
        <f t="shared" si="418"/>
        <v>TAX_PERCENT_TYPE2</v>
      </c>
      <c r="F2545">
        <v>26</v>
      </c>
      <c r="G2545" t="str">
        <f t="shared" si="419"/>
        <v>1090026</v>
      </c>
      <c r="H2545">
        <v>109</v>
      </c>
      <c r="I2545" t="s">
        <v>2632</v>
      </c>
      <c r="J2545" t="s">
        <v>2633</v>
      </c>
      <c r="K2545" t="s">
        <v>477</v>
      </c>
      <c r="M2545" t="str">
        <f t="shared" si="420"/>
        <v>INSERT INTO s_tab_cols_m (table_col_id,table_id,col_name,col_desc,data_type) VALUES (1090026,109,'tax_percent_type2','TAX_PERCENT_TYPE2','N');</v>
      </c>
    </row>
    <row r="2546" spans="3:13" x14ac:dyDescent="0.25">
      <c r="D2546" t="str">
        <f t="shared" si="421"/>
        <v>public static final int C_ACCOUNT_PASSBOOK__COL__TAX_PERCENT_TYPE3=    1090027;</v>
      </c>
      <c r="E2546" t="str">
        <f t="shared" si="418"/>
        <v>TAX_PERCENT_TYPE3</v>
      </c>
      <c r="F2546">
        <v>27</v>
      </c>
      <c r="G2546" t="str">
        <f t="shared" si="419"/>
        <v>1090027</v>
      </c>
      <c r="H2546">
        <v>109</v>
      </c>
      <c r="I2546" t="s">
        <v>2634</v>
      </c>
      <c r="J2546" t="s">
        <v>2635</v>
      </c>
      <c r="K2546" t="s">
        <v>477</v>
      </c>
      <c r="M2546" t="str">
        <f t="shared" si="420"/>
        <v>INSERT INTO s_tab_cols_m (table_col_id,table_id,col_name,col_desc,data_type) VALUES (1090027,109,'tax_percent_type3','TAX_PERCENT_TYPE3','N');</v>
      </c>
    </row>
    <row r="2547" spans="3:13" x14ac:dyDescent="0.25">
      <c r="D2547" t="str">
        <f t="shared" si="421"/>
        <v>public static final int C_ACCOUNT_PASSBOOK__COL__TAX_PERCENT_TYPE4=    1090028;</v>
      </c>
      <c r="E2547" t="str">
        <f t="shared" si="418"/>
        <v>TAX_PERCENT_TYPE4</v>
      </c>
      <c r="F2547">
        <v>28</v>
      </c>
      <c r="G2547" t="str">
        <f t="shared" si="419"/>
        <v>1090028</v>
      </c>
      <c r="H2547">
        <v>109</v>
      </c>
      <c r="I2547" t="s">
        <v>2636</v>
      </c>
      <c r="J2547" t="s">
        <v>2637</v>
      </c>
      <c r="K2547" t="s">
        <v>477</v>
      </c>
      <c r="M2547" t="str">
        <f t="shared" si="420"/>
        <v>INSERT INTO s_tab_cols_m (table_col_id,table_id,col_name,col_desc,data_type) VALUES (1090028,109,'tax_percent_type4','TAX_PERCENT_TYPE4','N');</v>
      </c>
    </row>
    <row r="2548" spans="3:13" x14ac:dyDescent="0.25">
      <c r="D2548" t="str">
        <f t="shared" si="421"/>
        <v>public static final int C_ACCOUNT_PASSBOOK__COL__TAX_PERCENT_TYPE5=    1090029;</v>
      </c>
      <c r="E2548" t="str">
        <f t="shared" si="418"/>
        <v>TAX_PERCENT_TYPE5</v>
      </c>
      <c r="F2548">
        <v>29</v>
      </c>
      <c r="G2548" t="str">
        <f t="shared" si="419"/>
        <v>1090029</v>
      </c>
      <c r="H2548">
        <v>109</v>
      </c>
      <c r="I2548" t="s">
        <v>2638</v>
      </c>
      <c r="J2548" t="s">
        <v>2639</v>
      </c>
      <c r="K2548" t="s">
        <v>477</v>
      </c>
      <c r="M2548" t="str">
        <f t="shared" si="420"/>
        <v>INSERT INTO s_tab_cols_m (table_col_id,table_id,col_name,col_desc,data_type) VALUES (1090029,109,'tax_percent_type5','TAX_PERCENT_TYPE5','N');</v>
      </c>
    </row>
    <row r="2549" spans="3:13" x14ac:dyDescent="0.25">
      <c r="D2549" t="str">
        <f t="shared" si="421"/>
        <v>public static final int C_ACCOUNT_PASSBOOK__COL__CR_BY=    1090030;</v>
      </c>
      <c r="E2549" t="str">
        <f t="shared" si="418"/>
        <v>CR_BY</v>
      </c>
      <c r="F2549">
        <v>30</v>
      </c>
      <c r="G2549" t="str">
        <f t="shared" si="419"/>
        <v>1090030</v>
      </c>
      <c r="H2549">
        <v>109</v>
      </c>
      <c r="I2549" t="s">
        <v>547</v>
      </c>
      <c r="J2549" t="s">
        <v>548</v>
      </c>
      <c r="K2549" t="s">
        <v>477</v>
      </c>
      <c r="M2549" t="str">
        <f t="shared" si="420"/>
        <v>INSERT INTO s_tab_cols_m (table_col_id,table_id,col_name,col_desc,data_type) VALUES (1090030,109,'cr_by','CR_BY','N');</v>
      </c>
    </row>
    <row r="2550" spans="3:13" x14ac:dyDescent="0.25">
      <c r="D2550" t="str">
        <f t="shared" si="421"/>
        <v>public static final int C_ACCOUNT_PASSBOOK__COL__CR_DT=    1090031;</v>
      </c>
      <c r="E2550" t="str">
        <f t="shared" si="418"/>
        <v>CR_DT</v>
      </c>
      <c r="F2550">
        <v>31</v>
      </c>
      <c r="G2550" t="str">
        <f t="shared" si="419"/>
        <v>1090031</v>
      </c>
      <c r="H2550">
        <v>109</v>
      </c>
      <c r="I2550" t="s">
        <v>549</v>
      </c>
      <c r="J2550" t="s">
        <v>550</v>
      </c>
      <c r="K2550" t="s">
        <v>489</v>
      </c>
      <c r="M2550" t="str">
        <f t="shared" si="420"/>
        <v>INSERT INTO s_tab_cols_m (table_col_id,table_id,col_name,col_desc,data_type) VALUES (1090031,109,'cr_dt','CR_DT','T');</v>
      </c>
    </row>
    <row r="2551" spans="3:13" x14ac:dyDescent="0.25">
      <c r="D2551" t="str">
        <f t="shared" si="421"/>
        <v>public static final int C_ACCOUNT_PASSBOOK__COL__UPD_BY=    1090032;</v>
      </c>
      <c r="E2551" t="str">
        <f t="shared" si="418"/>
        <v>UPD_BY</v>
      </c>
      <c r="F2551">
        <v>32</v>
      </c>
      <c r="G2551" t="str">
        <f t="shared" si="419"/>
        <v>1090032</v>
      </c>
      <c r="H2551">
        <v>109</v>
      </c>
      <c r="I2551" t="s">
        <v>551</v>
      </c>
      <c r="J2551" t="s">
        <v>552</v>
      </c>
      <c r="K2551" t="s">
        <v>477</v>
      </c>
      <c r="M2551" t="str">
        <f t="shared" si="420"/>
        <v>INSERT INTO s_tab_cols_m (table_col_id,table_id,col_name,col_desc,data_type) VALUES (1090032,109,'upd_by','UPD_BY','N');</v>
      </c>
    </row>
    <row r="2552" spans="3:13" x14ac:dyDescent="0.25">
      <c r="D2552" t="str">
        <f t="shared" si="421"/>
        <v>public static final int C_ACCOUNT_PASSBOOK__COL__UPD_DT=    1090033;</v>
      </c>
      <c r="E2552" t="str">
        <f t="shared" si="418"/>
        <v>UPD_DT</v>
      </c>
      <c r="F2552">
        <v>33</v>
      </c>
      <c r="G2552" t="str">
        <f t="shared" si="419"/>
        <v>1090033</v>
      </c>
      <c r="H2552">
        <v>109</v>
      </c>
      <c r="I2552" t="s">
        <v>553</v>
      </c>
      <c r="J2552" t="s">
        <v>554</v>
      </c>
      <c r="K2552" t="s">
        <v>489</v>
      </c>
      <c r="M2552" t="str">
        <f t="shared" si="420"/>
        <v>INSERT INTO s_tab_cols_m (table_col_id,table_id,col_name,col_desc,data_type) VALUES (1090033,109,'upd_dt','UPD_DT','T');</v>
      </c>
    </row>
    <row r="2553" spans="3:13" x14ac:dyDescent="0.25">
      <c r="D2553" t="str">
        <f t="shared" si="421"/>
        <v>public static final int C_ACCOUNT_PASSBOOK__COL__AUTH_BY=    1090034;</v>
      </c>
      <c r="E2553" t="str">
        <f t="shared" si="418"/>
        <v>AUTH_BY</v>
      </c>
      <c r="F2553">
        <v>34</v>
      </c>
      <c r="G2553" t="str">
        <f t="shared" si="419"/>
        <v>1090034</v>
      </c>
      <c r="H2553">
        <v>109</v>
      </c>
      <c r="I2553" t="s">
        <v>555</v>
      </c>
      <c r="J2553" t="s">
        <v>556</v>
      </c>
      <c r="K2553" t="s">
        <v>477</v>
      </c>
      <c r="M2553" t="str">
        <f t="shared" si="420"/>
        <v>INSERT INTO s_tab_cols_m (table_col_id,table_id,col_name,col_desc,data_type) VALUES (1090034,109,'auth_by','AUTH_BY','N');</v>
      </c>
    </row>
    <row r="2554" spans="3:13" x14ac:dyDescent="0.25">
      <c r="D2554" t="str">
        <f t="shared" si="421"/>
        <v>public static final int C_ACCOUNT_PASSBOOK__COL__AUTH_DT=    1090035;</v>
      </c>
      <c r="E2554" t="str">
        <f t="shared" si="418"/>
        <v>AUTH_DT</v>
      </c>
      <c r="F2554">
        <v>35</v>
      </c>
      <c r="G2554" t="str">
        <f t="shared" si="419"/>
        <v>1090035</v>
      </c>
      <c r="H2554">
        <v>109</v>
      </c>
      <c r="I2554" t="s">
        <v>557</v>
      </c>
      <c r="J2554" t="s">
        <v>558</v>
      </c>
      <c r="K2554" t="s">
        <v>489</v>
      </c>
      <c r="M2554" t="str">
        <f t="shared" si="420"/>
        <v>INSERT INTO s_tab_cols_m (table_col_id,table_id,col_name,col_desc,data_type) VALUES (1090035,109,'auth_dt','AUTH_DT','T');</v>
      </c>
    </row>
    <row r="2555" spans="3:13" x14ac:dyDescent="0.25">
      <c r="D2555" t="str">
        <f t="shared" si="421"/>
        <v>public static final int C_ACCOUNT_PASSBOOK__COL__CN_ID=    1090036;</v>
      </c>
      <c r="E2555" t="str">
        <f t="shared" si="418"/>
        <v>CN_ID</v>
      </c>
      <c r="F2555">
        <v>36</v>
      </c>
      <c r="G2555" t="str">
        <f t="shared" si="419"/>
        <v>1090036</v>
      </c>
      <c r="H2555">
        <v>109</v>
      </c>
      <c r="I2555" t="s">
        <v>559</v>
      </c>
      <c r="J2555" t="s">
        <v>560</v>
      </c>
      <c r="K2555" t="s">
        <v>477</v>
      </c>
      <c r="M2555" t="str">
        <f t="shared" si="420"/>
        <v>INSERT INTO s_tab_cols_m (table_col_id,table_id,col_name,col_desc,data_type) VALUES (1090036,109,'cn_id','CN_ID','N');</v>
      </c>
    </row>
    <row r="2558" spans="3:13" x14ac:dyDescent="0.25">
      <c r="C2558" s="18" t="s">
        <v>446</v>
      </c>
      <c r="D2558" t="str">
        <f t="shared" ref="D2558:D2575" si="422">CONCATENATE("public static final int C_ACCOUNT_PASSBOOK__COL__",E2558,"=    ",G2558,";")</f>
        <v>public static final int C_ACCOUNT_PASSBOOK__COL__ALSD_ID=    1100001;</v>
      </c>
      <c r="E2558" t="str">
        <f t="shared" ref="E2558:E2575" si="423">UPPER(I2558)</f>
        <v>ALSD_ID</v>
      </c>
      <c r="F2558">
        <v>1</v>
      </c>
      <c r="G2558" t="str">
        <f t="shared" ref="G2558:G2575" si="424">CONCATENATE(H2558,REPT("0",4-LEN(F2558)),F2558)</f>
        <v>1100001</v>
      </c>
      <c r="H2558">
        <v>110</v>
      </c>
      <c r="I2558" t="s">
        <v>2640</v>
      </c>
      <c r="J2558" t="s">
        <v>2641</v>
      </c>
      <c r="K2558" t="s">
        <v>477</v>
      </c>
      <c r="M2558" t="str">
        <f t="shared" ref="M2558:M2575" si="425">CONCATENATE("INSERT INTO s_tab_cols_m (table_col_id,table_id,col_name,col_desc,data_type) VALUES (",G2558&amp;","&amp;H2558&amp;",'"&amp;I2558&amp;"','"&amp;J2558&amp;"','"&amp;K2558&amp;"');")</f>
        <v>INSERT INTO s_tab_cols_m (table_col_id,table_id,col_name,col_desc,data_type) VALUES (1100001,110,'alsd_id','ALSD_ID','N');</v>
      </c>
    </row>
    <row r="2559" spans="3:13" x14ac:dyDescent="0.25">
      <c r="D2559" t="str">
        <f t="shared" si="422"/>
        <v>public static final int C_ACCOUNT_PASSBOOK__COL__ACCT_ID=    1100002;</v>
      </c>
      <c r="E2559" t="str">
        <f t="shared" si="423"/>
        <v>ACCT_ID</v>
      </c>
      <c r="F2559">
        <v>2</v>
      </c>
      <c r="G2559" t="str">
        <f t="shared" si="424"/>
        <v>1100002</v>
      </c>
      <c r="H2559">
        <v>110</v>
      </c>
      <c r="I2559" t="s">
        <v>781</v>
      </c>
      <c r="J2559" t="s">
        <v>782</v>
      </c>
      <c r="K2559" t="s">
        <v>477</v>
      </c>
      <c r="M2559" t="str">
        <f t="shared" si="425"/>
        <v>INSERT INTO s_tab_cols_m (table_col_id,table_id,col_name,col_desc,data_type) VALUES (1100002,110,'acct_id','ACCT_ID','N');</v>
      </c>
    </row>
    <row r="2560" spans="3:13" x14ac:dyDescent="0.25">
      <c r="D2560" t="str">
        <f t="shared" si="422"/>
        <v>public static final int C_ACCOUNT_PASSBOOK__COL__DEP_ACCT_ID=    1100003;</v>
      </c>
      <c r="E2560" t="str">
        <f t="shared" si="423"/>
        <v>DEP_ACCT_ID</v>
      </c>
      <c r="F2560">
        <v>3</v>
      </c>
      <c r="G2560" t="str">
        <f t="shared" si="424"/>
        <v>1100003</v>
      </c>
      <c r="H2560">
        <v>110</v>
      </c>
      <c r="I2560" t="s">
        <v>2439</v>
      </c>
      <c r="J2560" t="s">
        <v>2440</v>
      </c>
      <c r="K2560" t="s">
        <v>477</v>
      </c>
      <c r="M2560" t="str">
        <f t="shared" si="425"/>
        <v>INSERT INTO s_tab_cols_m (table_col_id,table_id,col_name,col_desc,data_type) VALUES (1100003,110,'dep_acct_id','DEP_ACCT_ID','N');</v>
      </c>
    </row>
    <row r="2561" spans="4:13" x14ac:dyDescent="0.25">
      <c r="D2561" t="str">
        <f t="shared" si="422"/>
        <v>public static final int C_ACCOUNT_PASSBOOK__COL__MARIGN_TYPE=    1100004;</v>
      </c>
      <c r="E2561" t="str">
        <f t="shared" si="423"/>
        <v>MARIGN_TYPE</v>
      </c>
      <c r="F2561">
        <v>4</v>
      </c>
      <c r="G2561" t="str">
        <f t="shared" si="424"/>
        <v>1100004</v>
      </c>
      <c r="H2561">
        <v>110</v>
      </c>
      <c r="I2561" t="s">
        <v>2642</v>
      </c>
      <c r="J2561" t="s">
        <v>2643</v>
      </c>
      <c r="K2561" t="s">
        <v>478</v>
      </c>
      <c r="M2561" t="str">
        <f t="shared" si="425"/>
        <v>INSERT INTO s_tab_cols_m (table_col_id,table_id,col_name,col_desc,data_type) VALUES (1100004,110,'marign_type','MARIGN_TYPE','C');</v>
      </c>
    </row>
    <row r="2562" spans="4:13" x14ac:dyDescent="0.25">
      <c r="D2562" t="str">
        <f t="shared" si="422"/>
        <v>public static final int C_ACCOUNT_PASSBOOK__COL__MARIGN_PERCENT=    1100005;</v>
      </c>
      <c r="E2562" t="str">
        <f t="shared" si="423"/>
        <v>MARIGN_PERCENT</v>
      </c>
      <c r="F2562">
        <v>5</v>
      </c>
      <c r="G2562" t="str">
        <f t="shared" si="424"/>
        <v>1100005</v>
      </c>
      <c r="H2562">
        <v>110</v>
      </c>
      <c r="I2562" t="s">
        <v>2441</v>
      </c>
      <c r="J2562" t="s">
        <v>2442</v>
      </c>
      <c r="K2562" t="s">
        <v>477</v>
      </c>
      <c r="M2562" t="str">
        <f t="shared" si="425"/>
        <v>INSERT INTO s_tab_cols_m (table_col_id,table_id,col_name,col_desc,data_type) VALUES (1100005,110,'marign_percent','MARIGN_PERCENT','N');</v>
      </c>
    </row>
    <row r="2563" spans="4:13" x14ac:dyDescent="0.25">
      <c r="D2563" t="str">
        <f t="shared" si="422"/>
        <v>public static final int C_ACCOUNT_PASSBOOK__COL__MARGIN_AMOUNT=    1100006;</v>
      </c>
      <c r="E2563" t="str">
        <f t="shared" si="423"/>
        <v>MARGIN_AMOUNT</v>
      </c>
      <c r="F2563">
        <v>6</v>
      </c>
      <c r="G2563" t="str">
        <f t="shared" si="424"/>
        <v>1100006</v>
      </c>
      <c r="H2563">
        <v>110</v>
      </c>
      <c r="I2563" t="s">
        <v>1393</v>
      </c>
      <c r="J2563" t="s">
        <v>1394</v>
      </c>
      <c r="K2563" t="s">
        <v>477</v>
      </c>
      <c r="M2563" t="str">
        <f t="shared" si="425"/>
        <v>INSERT INTO s_tab_cols_m (table_col_id,table_id,col_name,col_desc,data_type) VALUES (1100006,110,'margin_amount','MARGIN_AMOUNT','N');</v>
      </c>
    </row>
    <row r="2564" spans="4:13" x14ac:dyDescent="0.25">
      <c r="D2564" t="str">
        <f t="shared" si="422"/>
        <v>public static final int C_ACCOUNT_PASSBOOK__COL__LENDING_AMOUNT=    1100007;</v>
      </c>
      <c r="E2564" t="str">
        <f t="shared" si="423"/>
        <v>LENDING_AMOUNT</v>
      </c>
      <c r="F2564">
        <v>7</v>
      </c>
      <c r="G2564" t="str">
        <f t="shared" si="424"/>
        <v>1100007</v>
      </c>
      <c r="H2564">
        <v>110</v>
      </c>
      <c r="I2564" t="s">
        <v>2644</v>
      </c>
      <c r="J2564" t="s">
        <v>2645</v>
      </c>
      <c r="K2564" t="s">
        <v>477</v>
      </c>
      <c r="M2564" t="str">
        <f t="shared" si="425"/>
        <v>INSERT INTO s_tab_cols_m (table_col_id,table_id,col_name,col_desc,data_type) VALUES (1100007,110,'lending_amount','LENDING_AMOUNT','N');</v>
      </c>
    </row>
    <row r="2565" spans="4:13" x14ac:dyDescent="0.25">
      <c r="D2565" t="str">
        <f t="shared" si="422"/>
        <v>public static final int C_ACCOUNT_PASSBOOK__COL__LOAN_INTEREST_RATE=    1100008;</v>
      </c>
      <c r="E2565" t="str">
        <f t="shared" si="423"/>
        <v>LOAN_INTEREST_RATE</v>
      </c>
      <c r="F2565">
        <v>8</v>
      </c>
      <c r="G2565" t="str">
        <f t="shared" si="424"/>
        <v>1100008</v>
      </c>
      <c r="H2565">
        <v>110</v>
      </c>
      <c r="I2565" t="s">
        <v>2646</v>
      </c>
      <c r="J2565" t="s">
        <v>2647</v>
      </c>
      <c r="K2565" t="s">
        <v>477</v>
      </c>
      <c r="M2565" t="str">
        <f t="shared" si="425"/>
        <v>INSERT INTO s_tab_cols_m (table_col_id,table_id,col_name,col_desc,data_type) VALUES (1100008,110,'loan_interest_rate','LOAN_INTEREST_RATE','N');</v>
      </c>
    </row>
    <row r="2566" spans="4:13" x14ac:dyDescent="0.25">
      <c r="D2566" t="str">
        <f t="shared" si="422"/>
        <v>public static final int C_ACCOUNT_PASSBOOK__COL__DEPOSIT_INTEREST_RATE=    1100009;</v>
      </c>
      <c r="E2566" t="str">
        <f t="shared" si="423"/>
        <v>DEPOSIT_INTEREST_RATE</v>
      </c>
      <c r="F2566">
        <v>9</v>
      </c>
      <c r="G2566" t="str">
        <f t="shared" si="424"/>
        <v>1100009</v>
      </c>
      <c r="H2566">
        <v>110</v>
      </c>
      <c r="I2566" t="s">
        <v>2443</v>
      </c>
      <c r="J2566" t="s">
        <v>2444</v>
      </c>
      <c r="K2566" t="s">
        <v>477</v>
      </c>
      <c r="M2566" t="str">
        <f t="shared" si="425"/>
        <v>INSERT INTO s_tab_cols_m (table_col_id,table_id,col_name,col_desc,data_type) VALUES (1100009,110,'deposit_interest_rate','DEPOSIT_INTEREST_RATE','N');</v>
      </c>
    </row>
    <row r="2567" spans="4:13" x14ac:dyDescent="0.25">
      <c r="D2567" t="str">
        <f t="shared" si="422"/>
        <v>public static final int C_ACCOUNT_PASSBOOK__COL__LOAN_AMOUNT=    1100010;</v>
      </c>
      <c r="E2567" t="str">
        <f t="shared" si="423"/>
        <v>LOAN_AMOUNT</v>
      </c>
      <c r="F2567">
        <v>10</v>
      </c>
      <c r="G2567" t="str">
        <f t="shared" si="424"/>
        <v>1100010</v>
      </c>
      <c r="H2567">
        <v>110</v>
      </c>
      <c r="I2567" t="s">
        <v>2648</v>
      </c>
      <c r="J2567" t="s">
        <v>2649</v>
      </c>
      <c r="K2567" t="s">
        <v>477</v>
      </c>
      <c r="M2567" t="str">
        <f t="shared" si="425"/>
        <v>INSERT INTO s_tab_cols_m (table_col_id,table_id,col_name,col_desc,data_type) VALUES (1100010,110,'loan_amount','LOAN_AMOUNT','N');</v>
      </c>
    </row>
    <row r="2568" spans="4:13" x14ac:dyDescent="0.25">
      <c r="D2568" t="str">
        <f t="shared" si="422"/>
        <v>public static final int C_ACCOUNT_PASSBOOK__COL__IS_INTEREST_CREDIT_LOAN_ACCT=    1100011;</v>
      </c>
      <c r="E2568" t="str">
        <f t="shared" si="423"/>
        <v>IS_INTEREST_CREDIT_LOAN_ACCT</v>
      </c>
      <c r="F2568">
        <v>11</v>
      </c>
      <c r="G2568" t="str">
        <f t="shared" si="424"/>
        <v>1100011</v>
      </c>
      <c r="H2568">
        <v>110</v>
      </c>
      <c r="I2568" t="s">
        <v>867</v>
      </c>
      <c r="J2568" t="s">
        <v>868</v>
      </c>
      <c r="K2568" t="s">
        <v>477</v>
      </c>
      <c r="M2568" t="str">
        <f t="shared" si="425"/>
        <v>INSERT INTO s_tab_cols_m (table_col_id,table_id,col_name,col_desc,data_type) VALUES (1100011,110,'is_interest_credit_loan_acct','IS_INTEREST_CREDIT_LOAN_ACCT','N');</v>
      </c>
    </row>
    <row r="2569" spans="4:13" x14ac:dyDescent="0.25">
      <c r="D2569" t="str">
        <f t="shared" si="422"/>
        <v>public static final int C_ACCOUNT_PASSBOOK__COL__CR_BY=    1100012;</v>
      </c>
      <c r="E2569" t="str">
        <f t="shared" si="423"/>
        <v>CR_BY</v>
      </c>
      <c r="F2569">
        <v>12</v>
      </c>
      <c r="G2569" t="str">
        <f t="shared" si="424"/>
        <v>1100012</v>
      </c>
      <c r="H2569">
        <v>110</v>
      </c>
      <c r="I2569" t="s">
        <v>547</v>
      </c>
      <c r="J2569" t="s">
        <v>548</v>
      </c>
      <c r="K2569" t="s">
        <v>477</v>
      </c>
      <c r="M2569" t="str">
        <f t="shared" si="425"/>
        <v>INSERT INTO s_tab_cols_m (table_col_id,table_id,col_name,col_desc,data_type) VALUES (1100012,110,'cr_by','CR_BY','N');</v>
      </c>
    </row>
    <row r="2570" spans="4:13" x14ac:dyDescent="0.25">
      <c r="D2570" t="str">
        <f t="shared" si="422"/>
        <v>public static final int C_ACCOUNT_PASSBOOK__COL__CR_DT=    1100013;</v>
      </c>
      <c r="E2570" t="str">
        <f t="shared" si="423"/>
        <v>CR_DT</v>
      </c>
      <c r="F2570">
        <v>13</v>
      </c>
      <c r="G2570" t="str">
        <f t="shared" si="424"/>
        <v>1100013</v>
      </c>
      <c r="H2570">
        <v>110</v>
      </c>
      <c r="I2570" t="s">
        <v>549</v>
      </c>
      <c r="J2570" t="s">
        <v>550</v>
      </c>
      <c r="K2570" t="s">
        <v>489</v>
      </c>
      <c r="M2570" t="str">
        <f t="shared" si="425"/>
        <v>INSERT INTO s_tab_cols_m (table_col_id,table_id,col_name,col_desc,data_type) VALUES (1100013,110,'cr_dt','CR_DT','T');</v>
      </c>
    </row>
    <row r="2571" spans="4:13" x14ac:dyDescent="0.25">
      <c r="D2571" t="str">
        <f t="shared" si="422"/>
        <v>public static final int C_ACCOUNT_PASSBOOK__COL__UPD_BY=    1100014;</v>
      </c>
      <c r="E2571" t="str">
        <f t="shared" si="423"/>
        <v>UPD_BY</v>
      </c>
      <c r="F2571">
        <v>14</v>
      </c>
      <c r="G2571" t="str">
        <f t="shared" si="424"/>
        <v>1100014</v>
      </c>
      <c r="H2571">
        <v>110</v>
      </c>
      <c r="I2571" t="s">
        <v>551</v>
      </c>
      <c r="J2571" t="s">
        <v>552</v>
      </c>
      <c r="K2571" t="s">
        <v>477</v>
      </c>
      <c r="M2571" t="str">
        <f t="shared" si="425"/>
        <v>INSERT INTO s_tab_cols_m (table_col_id,table_id,col_name,col_desc,data_type) VALUES (1100014,110,'upd_by','UPD_BY','N');</v>
      </c>
    </row>
    <row r="2572" spans="4:13" x14ac:dyDescent="0.25">
      <c r="D2572" t="str">
        <f t="shared" si="422"/>
        <v>public static final int C_ACCOUNT_PASSBOOK__COL__UPD_DT=    1100015;</v>
      </c>
      <c r="E2572" t="str">
        <f t="shared" si="423"/>
        <v>UPD_DT</v>
      </c>
      <c r="F2572">
        <v>15</v>
      </c>
      <c r="G2572" t="str">
        <f t="shared" si="424"/>
        <v>1100015</v>
      </c>
      <c r="H2572">
        <v>110</v>
      </c>
      <c r="I2572" t="s">
        <v>553</v>
      </c>
      <c r="J2572" t="s">
        <v>554</v>
      </c>
      <c r="K2572" t="s">
        <v>489</v>
      </c>
      <c r="M2572" t="str">
        <f t="shared" si="425"/>
        <v>INSERT INTO s_tab_cols_m (table_col_id,table_id,col_name,col_desc,data_type) VALUES (1100015,110,'upd_dt','UPD_DT','T');</v>
      </c>
    </row>
    <row r="2573" spans="4:13" x14ac:dyDescent="0.25">
      <c r="D2573" t="str">
        <f t="shared" si="422"/>
        <v>public static final int C_ACCOUNT_PASSBOOK__COL__AUTH_BY=    1100016;</v>
      </c>
      <c r="E2573" t="str">
        <f t="shared" si="423"/>
        <v>AUTH_BY</v>
      </c>
      <c r="F2573">
        <v>16</v>
      </c>
      <c r="G2573" t="str">
        <f t="shared" si="424"/>
        <v>1100016</v>
      </c>
      <c r="H2573">
        <v>110</v>
      </c>
      <c r="I2573" t="s">
        <v>555</v>
      </c>
      <c r="J2573" t="s">
        <v>556</v>
      </c>
      <c r="K2573" t="s">
        <v>477</v>
      </c>
      <c r="M2573" t="str">
        <f t="shared" si="425"/>
        <v>INSERT INTO s_tab_cols_m (table_col_id,table_id,col_name,col_desc,data_type) VALUES (1100016,110,'auth_by','AUTH_BY','N');</v>
      </c>
    </row>
    <row r="2574" spans="4:13" x14ac:dyDescent="0.25">
      <c r="D2574" t="str">
        <f t="shared" si="422"/>
        <v>public static final int C_ACCOUNT_PASSBOOK__COL__AUTH_DT=    1100017;</v>
      </c>
      <c r="E2574" t="str">
        <f t="shared" si="423"/>
        <v>AUTH_DT</v>
      </c>
      <c r="F2574">
        <v>17</v>
      </c>
      <c r="G2574" t="str">
        <f t="shared" si="424"/>
        <v>1100017</v>
      </c>
      <c r="H2574">
        <v>110</v>
      </c>
      <c r="I2574" t="s">
        <v>557</v>
      </c>
      <c r="J2574" t="s">
        <v>558</v>
      </c>
      <c r="K2574" t="s">
        <v>489</v>
      </c>
      <c r="M2574" t="str">
        <f t="shared" si="425"/>
        <v>INSERT INTO s_tab_cols_m (table_col_id,table_id,col_name,col_desc,data_type) VALUES (1100017,110,'auth_dt','AUTH_DT','T');</v>
      </c>
    </row>
    <row r="2575" spans="4:13" x14ac:dyDescent="0.25">
      <c r="D2575" t="str">
        <f t="shared" si="422"/>
        <v>public static final int C_ACCOUNT_PASSBOOK__COL__CN_ID=    1100018;</v>
      </c>
      <c r="E2575" t="str">
        <f t="shared" si="423"/>
        <v>CN_ID</v>
      </c>
      <c r="F2575">
        <v>18</v>
      </c>
      <c r="G2575" t="str">
        <f t="shared" si="424"/>
        <v>1100018</v>
      </c>
      <c r="H2575">
        <v>110</v>
      </c>
      <c r="I2575" t="s">
        <v>559</v>
      </c>
      <c r="J2575" t="s">
        <v>560</v>
      </c>
      <c r="K2575" t="s">
        <v>477</v>
      </c>
      <c r="M2575" t="str">
        <f t="shared" si="425"/>
        <v>INSERT INTO s_tab_cols_m (table_col_id,table_id,col_name,col_desc,data_type) VALUES (1100018,110,'cn_id','CN_ID','N');</v>
      </c>
    </row>
    <row r="2578" spans="3:13" x14ac:dyDescent="0.25">
      <c r="C2578" s="18" t="s">
        <v>449</v>
      </c>
      <c r="D2578" t="str">
        <f>CONCATENATE("public static final int C_ACCOUNT_DEPOSITE_PAYEMENT__COL__",E2578,"=    ",G2578,";")</f>
        <v>public static final int C_ACCOUNT_DEPOSITE_PAYEMENT__COL__ACCT_ID=    1110001;</v>
      </c>
      <c r="E2578" t="str">
        <f t="shared" ref="E2578:E2596" si="426">UPPER(I2578)</f>
        <v>ACCT_ID</v>
      </c>
      <c r="F2578">
        <v>1</v>
      </c>
      <c r="G2578" t="str">
        <f t="shared" ref="G2578:G2596" si="427">CONCATENATE(H2578,REPT("0",4-LEN(F2578)),F2578)</f>
        <v>1110001</v>
      </c>
      <c r="H2578">
        <v>111</v>
      </c>
      <c r="I2578" t="s">
        <v>781</v>
      </c>
      <c r="J2578" t="s">
        <v>782</v>
      </c>
      <c r="K2578" t="s">
        <v>477</v>
      </c>
      <c r="M2578" t="str">
        <f t="shared" ref="M2578:M2596" si="428">CONCATENATE("INSERT INTO s_tab_cols_m (table_col_id,table_id,col_name,col_desc,data_type) VALUES (",G2578&amp;","&amp;H2578&amp;",'"&amp;I2578&amp;"','"&amp;J2578&amp;"','"&amp;K2578&amp;"');")</f>
        <v>INSERT INTO s_tab_cols_m (table_col_id,table_id,col_name,col_desc,data_type) VALUES (1110001,111,'acct_id','ACCT_ID','N');</v>
      </c>
    </row>
    <row r="2579" spans="3:13" x14ac:dyDescent="0.25">
      <c r="D2579" t="str">
        <f t="shared" ref="D2579:D2596" si="429">CONCATENATE("public static final int C_ACCOUNT_DEPOSITE_PAYEMENT__COL__",E2579,"=    ",G2579,";")</f>
        <v>public static final int C_ACCOUNT_DEPOSITE_PAYEMENT__COL__PAYMENT_MODE_ID=    1110002;</v>
      </c>
      <c r="E2579" t="str">
        <f t="shared" si="426"/>
        <v>PAYMENT_MODE_ID</v>
      </c>
      <c r="F2579">
        <v>2</v>
      </c>
      <c r="G2579" t="str">
        <f t="shared" si="427"/>
        <v>1110002</v>
      </c>
      <c r="H2579">
        <v>111</v>
      </c>
      <c r="I2579" t="s">
        <v>1778</v>
      </c>
      <c r="J2579" t="s">
        <v>1779</v>
      </c>
      <c r="K2579" t="s">
        <v>477</v>
      </c>
      <c r="M2579" t="str">
        <f t="shared" si="428"/>
        <v>INSERT INTO s_tab_cols_m (table_col_id,table_id,col_name,col_desc,data_type) VALUES (1110002,111,'payment_mode_id','PAYMENT_MODE_ID','N');</v>
      </c>
    </row>
    <row r="2580" spans="3:13" x14ac:dyDescent="0.25">
      <c r="D2580" t="str">
        <f t="shared" si="429"/>
        <v>public static final int C_ACCOUNT_DEPOSITE_PAYEMENT__COL__PAYMENT_REF_ID=    1110003;</v>
      </c>
      <c r="E2580" t="str">
        <f t="shared" si="426"/>
        <v>PAYMENT_REF_ID</v>
      </c>
      <c r="F2580">
        <v>3</v>
      </c>
      <c r="G2580" t="str">
        <f t="shared" si="427"/>
        <v>1110003</v>
      </c>
      <c r="H2580">
        <v>111</v>
      </c>
      <c r="I2580" t="s">
        <v>1724</v>
      </c>
      <c r="J2580" t="s">
        <v>1725</v>
      </c>
      <c r="K2580" t="s">
        <v>477</v>
      </c>
      <c r="M2580" t="str">
        <f t="shared" si="428"/>
        <v>INSERT INTO s_tab_cols_m (table_col_id,table_id,col_name,col_desc,data_type) VALUES (1110003,111,'payment_ref_id','PAYMENT_REF_ID','N');</v>
      </c>
    </row>
    <row r="2581" spans="3:13" x14ac:dyDescent="0.25">
      <c r="D2581" t="str">
        <f t="shared" si="429"/>
        <v>public static final int C_ACCOUNT_DEPOSITE_PAYEMENT__COL__BEN_ACCT_NAME=    1110004;</v>
      </c>
      <c r="E2581" t="str">
        <f t="shared" si="426"/>
        <v>BEN_ACCT_NAME</v>
      </c>
      <c r="F2581">
        <v>4</v>
      </c>
      <c r="G2581" t="str">
        <f t="shared" si="427"/>
        <v>1110004</v>
      </c>
      <c r="H2581">
        <v>111</v>
      </c>
      <c r="I2581" t="s">
        <v>2136</v>
      </c>
      <c r="J2581" t="s">
        <v>2137</v>
      </c>
      <c r="K2581" t="s">
        <v>478</v>
      </c>
      <c r="M2581" t="str">
        <f t="shared" si="428"/>
        <v>INSERT INTO s_tab_cols_m (table_col_id,table_id,col_name,col_desc,data_type) VALUES (1110004,111,'ben_acct_name','BEN_ACCT_NAME','C');</v>
      </c>
    </row>
    <row r="2582" spans="3:13" x14ac:dyDescent="0.25">
      <c r="D2582" t="str">
        <f t="shared" si="429"/>
        <v>public static final int C_ACCOUNT_DEPOSITE_PAYEMENT__COL__BEN_ACCT_TYPE_ID=    1110005;</v>
      </c>
      <c r="E2582" t="str">
        <f t="shared" si="426"/>
        <v>BEN_ACCT_TYPE_ID</v>
      </c>
      <c r="F2582">
        <v>5</v>
      </c>
      <c r="G2582" t="str">
        <f t="shared" si="427"/>
        <v>1110005</v>
      </c>
      <c r="H2582">
        <v>111</v>
      </c>
      <c r="I2582" t="s">
        <v>2134</v>
      </c>
      <c r="J2582" t="s">
        <v>2135</v>
      </c>
      <c r="K2582" t="s">
        <v>477</v>
      </c>
      <c r="M2582" t="str">
        <f t="shared" si="428"/>
        <v>INSERT INTO s_tab_cols_m (table_col_id,table_id,col_name,col_desc,data_type) VALUES (1110005,111,'ben_acct_type_id','BEN_ACCT_TYPE_ID','N');</v>
      </c>
    </row>
    <row r="2583" spans="3:13" x14ac:dyDescent="0.25">
      <c r="D2583" t="str">
        <f t="shared" si="429"/>
        <v>public static final int C_ACCOUNT_DEPOSITE_PAYEMENT__COL__BEN_ACCT_NO=    1110006;</v>
      </c>
      <c r="E2583" t="str">
        <f t="shared" si="426"/>
        <v>BEN_ACCT_NO</v>
      </c>
      <c r="F2583">
        <v>6</v>
      </c>
      <c r="G2583" t="str">
        <f t="shared" si="427"/>
        <v>1110006</v>
      </c>
      <c r="H2583">
        <v>111</v>
      </c>
      <c r="I2583" t="s">
        <v>2132</v>
      </c>
      <c r="J2583" t="s">
        <v>2133</v>
      </c>
      <c r="K2583" t="s">
        <v>478</v>
      </c>
      <c r="M2583" t="str">
        <f t="shared" si="428"/>
        <v>INSERT INTO s_tab_cols_m (table_col_id,table_id,col_name,col_desc,data_type) VALUES (1110006,111,'ben_acct_no','BEN_ACCT_NO','C');</v>
      </c>
    </row>
    <row r="2584" spans="3:13" x14ac:dyDescent="0.25">
      <c r="D2584" t="str">
        <f t="shared" si="429"/>
        <v>public static final int C_ACCOUNT_DEPOSITE_PAYEMENT__COL__BEN_IFSC_CODE=    1110007;</v>
      </c>
      <c r="E2584" t="str">
        <f t="shared" si="426"/>
        <v>BEN_IFSC_CODE</v>
      </c>
      <c r="F2584">
        <v>7</v>
      </c>
      <c r="G2584" t="str">
        <f t="shared" si="427"/>
        <v>1110007</v>
      </c>
      <c r="H2584">
        <v>111</v>
      </c>
      <c r="I2584" t="s">
        <v>2650</v>
      </c>
      <c r="J2584" t="s">
        <v>2651</v>
      </c>
      <c r="K2584" t="s">
        <v>478</v>
      </c>
      <c r="M2584" t="str">
        <f t="shared" si="428"/>
        <v>INSERT INTO s_tab_cols_m (table_col_id,table_id,col_name,col_desc,data_type) VALUES (1110007,111,'ben_ifsc_code','BEN_IFSC_CODE','C');</v>
      </c>
    </row>
    <row r="2585" spans="3:13" x14ac:dyDescent="0.25">
      <c r="D2585" t="str">
        <f t="shared" si="429"/>
        <v>public static final int C_ACCOUNT_DEPOSITE_PAYEMENT__COL__BEN_BRANCH_ID=    1110008;</v>
      </c>
      <c r="E2585" t="str">
        <f t="shared" si="426"/>
        <v>BEN_BRANCH_ID</v>
      </c>
      <c r="F2585">
        <v>8</v>
      </c>
      <c r="G2585" t="str">
        <f t="shared" si="427"/>
        <v>1110008</v>
      </c>
      <c r="H2585">
        <v>111</v>
      </c>
      <c r="I2585" t="s">
        <v>2128</v>
      </c>
      <c r="J2585" t="s">
        <v>2129</v>
      </c>
      <c r="K2585" t="s">
        <v>477</v>
      </c>
      <c r="M2585" t="str">
        <f t="shared" si="428"/>
        <v>INSERT INTO s_tab_cols_m (table_col_id,table_id,col_name,col_desc,data_type) VALUES (1110008,111,'ben_branch_id','BEN_BRANCH_ID','N');</v>
      </c>
    </row>
    <row r="2586" spans="3:13" x14ac:dyDescent="0.25">
      <c r="D2586" t="str">
        <f t="shared" si="429"/>
        <v>public static final int C_ACCOUNT_DEPOSITE_PAYEMENT__COL__BEN_ADDRESS1=    1110009;</v>
      </c>
      <c r="E2586" t="str">
        <f t="shared" si="426"/>
        <v>BEN_ADDRESS1</v>
      </c>
      <c r="F2586">
        <v>9</v>
      </c>
      <c r="G2586" t="str">
        <f t="shared" si="427"/>
        <v>1110009</v>
      </c>
      <c r="H2586">
        <v>111</v>
      </c>
      <c r="I2586" t="s">
        <v>2652</v>
      </c>
      <c r="J2586" t="s">
        <v>2653</v>
      </c>
      <c r="K2586" t="s">
        <v>478</v>
      </c>
      <c r="M2586" t="str">
        <f t="shared" si="428"/>
        <v>INSERT INTO s_tab_cols_m (table_col_id,table_id,col_name,col_desc,data_type) VALUES (1110009,111,'ben_address1','BEN_ADDRESS1','C');</v>
      </c>
    </row>
    <row r="2587" spans="3:13" x14ac:dyDescent="0.25">
      <c r="D2587" t="str">
        <f t="shared" si="429"/>
        <v>public static final int C_ACCOUNT_DEPOSITE_PAYEMENT__COL__BEN_ADDRESS2=    1110010;</v>
      </c>
      <c r="E2587" t="str">
        <f t="shared" si="426"/>
        <v>BEN_ADDRESS2</v>
      </c>
      <c r="F2587">
        <v>10</v>
      </c>
      <c r="G2587" t="str">
        <f t="shared" si="427"/>
        <v>1110010</v>
      </c>
      <c r="H2587">
        <v>111</v>
      </c>
      <c r="I2587" t="s">
        <v>2654</v>
      </c>
      <c r="J2587" t="s">
        <v>2655</v>
      </c>
      <c r="K2587" t="s">
        <v>478</v>
      </c>
      <c r="M2587" t="str">
        <f t="shared" si="428"/>
        <v>INSERT INTO s_tab_cols_m (table_col_id,table_id,col_name,col_desc,data_type) VALUES (1110010,111,'ben_address2','BEN_ADDRESS2','C');</v>
      </c>
    </row>
    <row r="2588" spans="3:13" x14ac:dyDescent="0.25">
      <c r="D2588" t="str">
        <f t="shared" si="429"/>
        <v>public static final int C_ACCOUNT_DEPOSITE_PAYEMENT__COL__BEN_CITY=    1110011;</v>
      </c>
      <c r="E2588" t="str">
        <f t="shared" si="426"/>
        <v>BEN_CITY</v>
      </c>
      <c r="F2588">
        <v>11</v>
      </c>
      <c r="G2588" t="str">
        <f t="shared" si="427"/>
        <v>1110011</v>
      </c>
      <c r="H2588">
        <v>111</v>
      </c>
      <c r="I2588" t="s">
        <v>2656</v>
      </c>
      <c r="J2588" t="s">
        <v>2657</v>
      </c>
      <c r="K2588" t="s">
        <v>478</v>
      </c>
      <c r="M2588" t="str">
        <f t="shared" si="428"/>
        <v>INSERT INTO s_tab_cols_m (table_col_id,table_id,col_name,col_desc,data_type) VALUES (1110011,111,'ben_city','BEN_CITY','C');</v>
      </c>
    </row>
    <row r="2589" spans="3:13" x14ac:dyDescent="0.25">
      <c r="D2589" t="str">
        <f t="shared" si="429"/>
        <v>public static final int C_ACCOUNT_DEPOSITE_PAYEMENT__COL__BEN_MOBILE_NO=    1110012;</v>
      </c>
      <c r="E2589" t="str">
        <f t="shared" si="426"/>
        <v>BEN_MOBILE_NO</v>
      </c>
      <c r="F2589">
        <v>12</v>
      </c>
      <c r="G2589" t="str">
        <f t="shared" si="427"/>
        <v>1110012</v>
      </c>
      <c r="H2589">
        <v>111</v>
      </c>
      <c r="I2589" t="s">
        <v>2138</v>
      </c>
      <c r="J2589" t="s">
        <v>2139</v>
      </c>
      <c r="K2589" t="s">
        <v>478</v>
      </c>
      <c r="M2589" t="str">
        <f t="shared" si="428"/>
        <v>INSERT INTO s_tab_cols_m (table_col_id,table_id,col_name,col_desc,data_type) VALUES (1110012,111,'ben_mobile_no','BEN_MOBILE_NO','C');</v>
      </c>
    </row>
    <row r="2590" spans="3:13" x14ac:dyDescent="0.25">
      <c r="D2590" t="str">
        <f t="shared" si="429"/>
        <v>public static final int C_ACCOUNT_DEPOSITE_PAYEMENT__COL__CR_BY=    1110013;</v>
      </c>
      <c r="E2590" t="str">
        <f t="shared" si="426"/>
        <v>CR_BY</v>
      </c>
      <c r="F2590">
        <v>13</v>
      </c>
      <c r="G2590" t="str">
        <f t="shared" si="427"/>
        <v>1110013</v>
      </c>
      <c r="H2590">
        <v>111</v>
      </c>
      <c r="I2590" t="s">
        <v>547</v>
      </c>
      <c r="J2590" t="s">
        <v>548</v>
      </c>
      <c r="K2590" t="s">
        <v>477</v>
      </c>
      <c r="M2590" t="str">
        <f t="shared" si="428"/>
        <v>INSERT INTO s_tab_cols_m (table_col_id,table_id,col_name,col_desc,data_type) VALUES (1110013,111,'cr_by','CR_BY','N');</v>
      </c>
    </row>
    <row r="2591" spans="3:13" x14ac:dyDescent="0.25">
      <c r="D2591" t="str">
        <f t="shared" si="429"/>
        <v>public static final int C_ACCOUNT_DEPOSITE_PAYEMENT__COL__CR_DT=    1110014;</v>
      </c>
      <c r="E2591" t="str">
        <f t="shared" si="426"/>
        <v>CR_DT</v>
      </c>
      <c r="F2591">
        <v>14</v>
      </c>
      <c r="G2591" t="str">
        <f t="shared" si="427"/>
        <v>1110014</v>
      </c>
      <c r="H2591">
        <v>111</v>
      </c>
      <c r="I2591" t="s">
        <v>549</v>
      </c>
      <c r="J2591" t="s">
        <v>550</v>
      </c>
      <c r="K2591" t="s">
        <v>489</v>
      </c>
      <c r="M2591" t="str">
        <f t="shared" si="428"/>
        <v>INSERT INTO s_tab_cols_m (table_col_id,table_id,col_name,col_desc,data_type) VALUES (1110014,111,'cr_dt','CR_DT','T');</v>
      </c>
    </row>
    <row r="2592" spans="3:13" x14ac:dyDescent="0.25">
      <c r="D2592" t="str">
        <f t="shared" si="429"/>
        <v>public static final int C_ACCOUNT_DEPOSITE_PAYEMENT__COL__UPD_BY=    1110015;</v>
      </c>
      <c r="E2592" t="str">
        <f t="shared" si="426"/>
        <v>UPD_BY</v>
      </c>
      <c r="F2592">
        <v>15</v>
      </c>
      <c r="G2592" t="str">
        <f t="shared" si="427"/>
        <v>1110015</v>
      </c>
      <c r="H2592">
        <v>111</v>
      </c>
      <c r="I2592" t="s">
        <v>551</v>
      </c>
      <c r="J2592" t="s">
        <v>552</v>
      </c>
      <c r="K2592" t="s">
        <v>477</v>
      </c>
      <c r="M2592" t="str">
        <f t="shared" si="428"/>
        <v>INSERT INTO s_tab_cols_m (table_col_id,table_id,col_name,col_desc,data_type) VALUES (1110015,111,'upd_by','UPD_BY','N');</v>
      </c>
    </row>
    <row r="2593" spans="3:13" x14ac:dyDescent="0.25">
      <c r="D2593" t="str">
        <f t="shared" si="429"/>
        <v>public static final int C_ACCOUNT_DEPOSITE_PAYEMENT__COL__UPD_DT=    1110016;</v>
      </c>
      <c r="E2593" t="str">
        <f t="shared" si="426"/>
        <v>UPD_DT</v>
      </c>
      <c r="F2593">
        <v>16</v>
      </c>
      <c r="G2593" t="str">
        <f t="shared" si="427"/>
        <v>1110016</v>
      </c>
      <c r="H2593">
        <v>111</v>
      </c>
      <c r="I2593" t="s">
        <v>553</v>
      </c>
      <c r="J2593" t="s">
        <v>554</v>
      </c>
      <c r="K2593" t="s">
        <v>489</v>
      </c>
      <c r="M2593" t="str">
        <f t="shared" si="428"/>
        <v>INSERT INTO s_tab_cols_m (table_col_id,table_id,col_name,col_desc,data_type) VALUES (1110016,111,'upd_dt','UPD_DT','T');</v>
      </c>
    </row>
    <row r="2594" spans="3:13" x14ac:dyDescent="0.25">
      <c r="D2594" t="str">
        <f t="shared" si="429"/>
        <v>public static final int C_ACCOUNT_DEPOSITE_PAYEMENT__COL__AUTH_BY=    1110017;</v>
      </c>
      <c r="E2594" t="str">
        <f t="shared" si="426"/>
        <v>AUTH_BY</v>
      </c>
      <c r="F2594">
        <v>17</v>
      </c>
      <c r="G2594" t="str">
        <f t="shared" si="427"/>
        <v>1110017</v>
      </c>
      <c r="H2594">
        <v>111</v>
      </c>
      <c r="I2594" t="s">
        <v>555</v>
      </c>
      <c r="J2594" t="s">
        <v>556</v>
      </c>
      <c r="K2594" t="s">
        <v>477</v>
      </c>
      <c r="M2594" t="str">
        <f t="shared" si="428"/>
        <v>INSERT INTO s_tab_cols_m (table_col_id,table_id,col_name,col_desc,data_type) VALUES (1110017,111,'auth_by','AUTH_BY','N');</v>
      </c>
    </row>
    <row r="2595" spans="3:13" x14ac:dyDescent="0.25">
      <c r="D2595" t="str">
        <f t="shared" si="429"/>
        <v>public static final int C_ACCOUNT_DEPOSITE_PAYEMENT__COL__AUTH_DT=    1110018;</v>
      </c>
      <c r="E2595" t="str">
        <f t="shared" si="426"/>
        <v>AUTH_DT</v>
      </c>
      <c r="F2595">
        <v>18</v>
      </c>
      <c r="G2595" t="str">
        <f t="shared" si="427"/>
        <v>1110018</v>
      </c>
      <c r="H2595">
        <v>111</v>
      </c>
      <c r="I2595" t="s">
        <v>557</v>
      </c>
      <c r="J2595" t="s">
        <v>558</v>
      </c>
      <c r="K2595" t="s">
        <v>489</v>
      </c>
      <c r="M2595" t="str">
        <f t="shared" si="428"/>
        <v>INSERT INTO s_tab_cols_m (table_col_id,table_id,col_name,col_desc,data_type) VALUES (1110018,111,'auth_dt','AUTH_DT','T');</v>
      </c>
    </row>
    <row r="2596" spans="3:13" x14ac:dyDescent="0.25">
      <c r="D2596" t="str">
        <f t="shared" si="429"/>
        <v>public static final int C_ACCOUNT_DEPOSITE_PAYEMENT__COL__CN_ID=    1110019;</v>
      </c>
      <c r="E2596" t="str">
        <f t="shared" si="426"/>
        <v>CN_ID</v>
      </c>
      <c r="F2596">
        <v>19</v>
      </c>
      <c r="G2596" t="str">
        <f t="shared" si="427"/>
        <v>1110019</v>
      </c>
      <c r="H2596">
        <v>111</v>
      </c>
      <c r="I2596" t="s">
        <v>559</v>
      </c>
      <c r="J2596" t="s">
        <v>560</v>
      </c>
      <c r="K2596" t="s">
        <v>477</v>
      </c>
      <c r="M2596" t="str">
        <f t="shared" si="428"/>
        <v>INSERT INTO s_tab_cols_m (table_col_id,table_id,col_name,col_desc,data_type) VALUES (1110019,111,'cn_id','CN_ID','N');</v>
      </c>
    </row>
    <row r="2599" spans="3:13" x14ac:dyDescent="0.25">
      <c r="C2599" s="18" t="s">
        <v>452</v>
      </c>
      <c r="D2599" t="str">
        <f>CONCATENATE("public static final int C_CUSTOMER_ITR__COL__",E2599,"=    ",G2599,";")</f>
        <v>public static final int C_CUSTOMER_ITR__COL__CUST_ITR_ID=    1120001;</v>
      </c>
      <c r="E2599" t="str">
        <f t="shared" ref="E2599:E2610" si="430">UPPER(I2599)</f>
        <v>CUST_ITR_ID</v>
      </c>
      <c r="F2599">
        <v>1</v>
      </c>
      <c r="G2599" t="str">
        <f t="shared" ref="G2599:G2610" si="431">CONCATENATE(H2599,REPT("0",4-LEN(F2599)),F2599)</f>
        <v>1120001</v>
      </c>
      <c r="H2599">
        <v>112</v>
      </c>
      <c r="I2599" t="s">
        <v>2658</v>
      </c>
      <c r="J2599" t="s">
        <v>2659</v>
      </c>
      <c r="K2599" t="s">
        <v>477</v>
      </c>
      <c r="M2599" t="str">
        <f t="shared" ref="M2599:M2610" si="432">CONCATENATE("INSERT INTO s_tab_cols_m (table_col_id,table_id,col_name,col_desc,data_type) VALUES (",G2599&amp;","&amp;H2599&amp;",'"&amp;I2599&amp;"','"&amp;J2599&amp;"','"&amp;K2599&amp;"');")</f>
        <v>INSERT INTO s_tab_cols_m (table_col_id,table_id,col_name,col_desc,data_type) VALUES (1120001,112,'cust_itr_id','CUST_ITR_ID','N');</v>
      </c>
    </row>
    <row r="2600" spans="3:13" x14ac:dyDescent="0.25">
      <c r="D2600" t="str">
        <f t="shared" ref="D2600:D2610" si="433">CONCATENATE("public static final int C_CUSTOMER_ITR__COL__",E2600,"=    ",G2600,";")</f>
        <v>public static final int C_CUSTOMER_ITR__COL__CUST_ID=    1120002;</v>
      </c>
      <c r="E2600" t="str">
        <f t="shared" si="430"/>
        <v>CUST_ID</v>
      </c>
      <c r="F2600">
        <v>2</v>
      </c>
      <c r="G2600" t="str">
        <f t="shared" si="431"/>
        <v>1120002</v>
      </c>
      <c r="H2600">
        <v>112</v>
      </c>
      <c r="I2600" t="s">
        <v>595</v>
      </c>
      <c r="J2600" t="s">
        <v>596</v>
      </c>
      <c r="K2600" t="s">
        <v>477</v>
      </c>
      <c r="M2600" t="str">
        <f t="shared" si="432"/>
        <v>INSERT INTO s_tab_cols_m (table_col_id,table_id,col_name,col_desc,data_type) VALUES (1120002,112,'cust_id','CUST_ID','N');</v>
      </c>
    </row>
    <row r="2601" spans="3:13" x14ac:dyDescent="0.25">
      <c r="D2601" t="str">
        <f t="shared" si="433"/>
        <v>public static final int C_CUSTOMER_ITR__COL__FY_ID=    1120003;</v>
      </c>
      <c r="E2601" t="str">
        <f t="shared" si="430"/>
        <v>FY_ID</v>
      </c>
      <c r="F2601">
        <v>3</v>
      </c>
      <c r="G2601" t="str">
        <f t="shared" si="431"/>
        <v>1120003</v>
      </c>
      <c r="H2601">
        <v>112</v>
      </c>
      <c r="I2601" t="s">
        <v>1764</v>
      </c>
      <c r="J2601" t="s">
        <v>1765</v>
      </c>
      <c r="K2601" t="s">
        <v>477</v>
      </c>
      <c r="M2601" t="str">
        <f t="shared" si="432"/>
        <v>INSERT INTO s_tab_cols_m (table_col_id,table_id,col_name,col_desc,data_type) VALUES (1120003,112,'fy_id','FY_ID','N');</v>
      </c>
    </row>
    <row r="2602" spans="3:13" x14ac:dyDescent="0.25">
      <c r="D2602" t="str">
        <f t="shared" si="433"/>
        <v>public static final int C_CUSTOMER_ITR__COL__ITR_NO=    1120004;</v>
      </c>
      <c r="E2602" t="str">
        <f t="shared" si="430"/>
        <v>ITR_NO</v>
      </c>
      <c r="F2602">
        <v>4</v>
      </c>
      <c r="G2602" t="str">
        <f t="shared" si="431"/>
        <v>1120004</v>
      </c>
      <c r="H2602">
        <v>112</v>
      </c>
      <c r="I2602" t="s">
        <v>2660</v>
      </c>
      <c r="J2602" t="s">
        <v>2661</v>
      </c>
      <c r="K2602" t="s">
        <v>478</v>
      </c>
      <c r="M2602" t="str">
        <f t="shared" si="432"/>
        <v>INSERT INTO s_tab_cols_m (table_col_id,table_id,col_name,col_desc,data_type) VALUES (1120004,112,'itr_no','ITR_NO','C');</v>
      </c>
    </row>
    <row r="2603" spans="3:13" x14ac:dyDescent="0.25">
      <c r="D2603" t="str">
        <f t="shared" si="433"/>
        <v>public static final int C_CUSTOMER_ITR__COL__ITR_FILED_DATE=    1120005;</v>
      </c>
      <c r="E2603" t="str">
        <f t="shared" si="430"/>
        <v>ITR_FILED_DATE</v>
      </c>
      <c r="F2603">
        <v>5</v>
      </c>
      <c r="G2603" t="str">
        <f t="shared" si="431"/>
        <v>1120005</v>
      </c>
      <c r="H2603">
        <v>112</v>
      </c>
      <c r="I2603" t="s">
        <v>2662</v>
      </c>
      <c r="J2603" t="s">
        <v>2663</v>
      </c>
      <c r="K2603" t="s">
        <v>482</v>
      </c>
      <c r="M2603" t="str">
        <f t="shared" si="432"/>
        <v>INSERT INTO s_tab_cols_m (table_col_id,table_id,col_name,col_desc,data_type) VALUES (1120005,112,'itr_filed_date','ITR_FILED_DATE','D');</v>
      </c>
    </row>
    <row r="2604" spans="3:13" x14ac:dyDescent="0.25">
      <c r="D2604" t="str">
        <f t="shared" si="433"/>
        <v>public static final int C_CUSTOMER_ITR__COL__CR_BY=    1120006;</v>
      </c>
      <c r="E2604" t="str">
        <f t="shared" si="430"/>
        <v>CR_BY</v>
      </c>
      <c r="F2604">
        <v>6</v>
      </c>
      <c r="G2604" t="str">
        <f t="shared" si="431"/>
        <v>1120006</v>
      </c>
      <c r="H2604">
        <v>112</v>
      </c>
      <c r="I2604" t="s">
        <v>547</v>
      </c>
      <c r="J2604" t="s">
        <v>548</v>
      </c>
      <c r="K2604" t="s">
        <v>477</v>
      </c>
      <c r="M2604" t="str">
        <f t="shared" si="432"/>
        <v>INSERT INTO s_tab_cols_m (table_col_id,table_id,col_name,col_desc,data_type) VALUES (1120006,112,'cr_by','CR_BY','N');</v>
      </c>
    </row>
    <row r="2605" spans="3:13" x14ac:dyDescent="0.25">
      <c r="D2605" t="str">
        <f t="shared" si="433"/>
        <v>public static final int C_CUSTOMER_ITR__COL__CR_DT=    1120007;</v>
      </c>
      <c r="E2605" t="str">
        <f t="shared" si="430"/>
        <v>CR_DT</v>
      </c>
      <c r="F2605">
        <v>7</v>
      </c>
      <c r="G2605" t="str">
        <f t="shared" si="431"/>
        <v>1120007</v>
      </c>
      <c r="H2605">
        <v>112</v>
      </c>
      <c r="I2605" t="s">
        <v>549</v>
      </c>
      <c r="J2605" t="s">
        <v>550</v>
      </c>
      <c r="K2605" t="s">
        <v>489</v>
      </c>
      <c r="M2605" t="str">
        <f t="shared" si="432"/>
        <v>INSERT INTO s_tab_cols_m (table_col_id,table_id,col_name,col_desc,data_type) VALUES (1120007,112,'cr_dt','CR_DT','T');</v>
      </c>
    </row>
    <row r="2606" spans="3:13" x14ac:dyDescent="0.25">
      <c r="D2606" t="str">
        <f t="shared" si="433"/>
        <v>public static final int C_CUSTOMER_ITR__COL__UPD_BY=    1120008;</v>
      </c>
      <c r="E2606" t="str">
        <f t="shared" si="430"/>
        <v>UPD_BY</v>
      </c>
      <c r="F2606">
        <v>8</v>
      </c>
      <c r="G2606" t="str">
        <f t="shared" si="431"/>
        <v>1120008</v>
      </c>
      <c r="H2606">
        <v>112</v>
      </c>
      <c r="I2606" t="s">
        <v>551</v>
      </c>
      <c r="J2606" t="s">
        <v>552</v>
      </c>
      <c r="K2606" t="s">
        <v>477</v>
      </c>
      <c r="M2606" t="str">
        <f t="shared" si="432"/>
        <v>INSERT INTO s_tab_cols_m (table_col_id,table_id,col_name,col_desc,data_type) VALUES (1120008,112,'upd_by','UPD_BY','N');</v>
      </c>
    </row>
    <row r="2607" spans="3:13" x14ac:dyDescent="0.25">
      <c r="D2607" t="str">
        <f t="shared" si="433"/>
        <v>public static final int C_CUSTOMER_ITR__COL__UPD_DT=    1120009;</v>
      </c>
      <c r="E2607" t="str">
        <f t="shared" si="430"/>
        <v>UPD_DT</v>
      </c>
      <c r="F2607">
        <v>9</v>
      </c>
      <c r="G2607" t="str">
        <f t="shared" si="431"/>
        <v>1120009</v>
      </c>
      <c r="H2607">
        <v>112</v>
      </c>
      <c r="I2607" t="s">
        <v>553</v>
      </c>
      <c r="J2607" t="s">
        <v>554</v>
      </c>
      <c r="K2607" t="s">
        <v>489</v>
      </c>
      <c r="M2607" t="str">
        <f t="shared" si="432"/>
        <v>INSERT INTO s_tab_cols_m (table_col_id,table_id,col_name,col_desc,data_type) VALUES (1120009,112,'upd_dt','UPD_DT','T');</v>
      </c>
    </row>
    <row r="2608" spans="3:13" x14ac:dyDescent="0.25">
      <c r="D2608" t="str">
        <f t="shared" si="433"/>
        <v>public static final int C_CUSTOMER_ITR__COL__AUTH_BY=    1120010;</v>
      </c>
      <c r="E2608" t="str">
        <f t="shared" si="430"/>
        <v>AUTH_BY</v>
      </c>
      <c r="F2608">
        <v>10</v>
      </c>
      <c r="G2608" t="str">
        <f t="shared" si="431"/>
        <v>1120010</v>
      </c>
      <c r="H2608">
        <v>112</v>
      </c>
      <c r="I2608" t="s">
        <v>555</v>
      </c>
      <c r="J2608" t="s">
        <v>556</v>
      </c>
      <c r="K2608" t="s">
        <v>477</v>
      </c>
      <c r="M2608" t="str">
        <f t="shared" si="432"/>
        <v>INSERT INTO s_tab_cols_m (table_col_id,table_id,col_name,col_desc,data_type) VALUES (1120010,112,'auth_by','AUTH_BY','N');</v>
      </c>
    </row>
    <row r="2609" spans="3:13" x14ac:dyDescent="0.25">
      <c r="D2609" t="str">
        <f t="shared" si="433"/>
        <v>public static final int C_CUSTOMER_ITR__COL__AUTH_DT=    1120011;</v>
      </c>
      <c r="E2609" t="str">
        <f t="shared" si="430"/>
        <v>AUTH_DT</v>
      </c>
      <c r="F2609">
        <v>11</v>
      </c>
      <c r="G2609" t="str">
        <f t="shared" si="431"/>
        <v>1120011</v>
      </c>
      <c r="H2609">
        <v>112</v>
      </c>
      <c r="I2609" t="s">
        <v>557</v>
      </c>
      <c r="J2609" t="s">
        <v>558</v>
      </c>
      <c r="K2609" t="s">
        <v>489</v>
      </c>
      <c r="M2609" t="str">
        <f t="shared" si="432"/>
        <v>INSERT INTO s_tab_cols_m (table_col_id,table_id,col_name,col_desc,data_type) VALUES (1120011,112,'auth_dt','AUTH_DT','T');</v>
      </c>
    </row>
    <row r="2610" spans="3:13" x14ac:dyDescent="0.25">
      <c r="D2610" t="str">
        <f t="shared" si="433"/>
        <v>public static final int C_CUSTOMER_ITR__COL__CN_ID=    1120012;</v>
      </c>
      <c r="E2610" t="str">
        <f t="shared" si="430"/>
        <v>CN_ID</v>
      </c>
      <c r="F2610">
        <v>12</v>
      </c>
      <c r="G2610" t="str">
        <f t="shared" si="431"/>
        <v>1120012</v>
      </c>
      <c r="H2610">
        <v>112</v>
      </c>
      <c r="I2610" t="s">
        <v>559</v>
      </c>
      <c r="J2610" t="s">
        <v>560</v>
      </c>
      <c r="K2610" t="s">
        <v>477</v>
      </c>
      <c r="M2610" t="str">
        <f t="shared" si="432"/>
        <v>INSERT INTO s_tab_cols_m (table_col_id,table_id,col_name,col_desc,data_type) VALUES (1120012,112,'cn_id','CN_ID','N');</v>
      </c>
    </row>
    <row r="2613" spans="3:13" x14ac:dyDescent="0.25">
      <c r="C2613" s="18" t="s">
        <v>455</v>
      </c>
      <c r="D2613" t="str">
        <f>CONCATENATE("public static final int C_USER_ITM__COL__",E2613,"=    ",G2613,";")</f>
        <v>public static final int C_USER_ITM__COL__USER_ID=    1130001;</v>
      </c>
      <c r="E2613" t="str">
        <f t="shared" ref="E2613:E2618" si="434">UPPER(I2613)</f>
        <v>USER_ID</v>
      </c>
      <c r="F2613">
        <v>1</v>
      </c>
      <c r="G2613" t="str">
        <f t="shared" ref="G2613:G2618" si="435">CONCATENATE(H2613,REPT("0",4-LEN(F2613)),F2613)</f>
        <v>1130001</v>
      </c>
      <c r="H2613">
        <v>113</v>
      </c>
      <c r="I2613" t="s">
        <v>1257</v>
      </c>
      <c r="J2613" t="s">
        <v>1258</v>
      </c>
      <c r="K2613" t="s">
        <v>477</v>
      </c>
      <c r="M2613" t="str">
        <f t="shared" ref="M2613:M2618" si="436">CONCATENATE("INSERT INTO s_tab_cols_m (table_col_id,table_id,col_name,col_desc,data_type) VALUES (",G2613&amp;","&amp;H2613&amp;",'"&amp;I2613&amp;"','"&amp;J2613&amp;"','"&amp;K2613&amp;"');")</f>
        <v>INSERT INTO s_tab_cols_m (table_col_id,table_id,col_name,col_desc,data_type) VALUES (1130001,113,'user_id','USER_ID','N');</v>
      </c>
    </row>
    <row r="2614" spans="3:13" x14ac:dyDescent="0.25">
      <c r="D2614" t="str">
        <f t="shared" ref="D2614:D2618" si="437">CONCATENATE("public static final int C_USER_ITM__COL__",E2614,"=    ",G2614,";")</f>
        <v>public static final int C_USER_ITM__COL__USER_NAME=    1130002;</v>
      </c>
      <c r="E2614" t="str">
        <f t="shared" si="434"/>
        <v>USER_NAME</v>
      </c>
      <c r="F2614">
        <v>2</v>
      </c>
      <c r="G2614" t="str">
        <f t="shared" si="435"/>
        <v>1130002</v>
      </c>
      <c r="H2614">
        <v>113</v>
      </c>
      <c r="I2614" t="s">
        <v>1914</v>
      </c>
      <c r="J2614" t="s">
        <v>1915</v>
      </c>
      <c r="K2614" t="s">
        <v>478</v>
      </c>
      <c r="M2614" t="str">
        <f t="shared" si="436"/>
        <v>INSERT INTO s_tab_cols_m (table_col_id,table_id,col_name,col_desc,data_type) VALUES (1130002,113,'user_name','USER_NAME','C');</v>
      </c>
    </row>
    <row r="2615" spans="3:13" x14ac:dyDescent="0.25">
      <c r="D2615" t="str">
        <f t="shared" si="437"/>
        <v>public static final int C_USER_ITM__COL__FROM_CBR_ID=    1130003;</v>
      </c>
      <c r="E2615" t="str">
        <f t="shared" si="434"/>
        <v>FROM_CBR_ID</v>
      </c>
      <c r="F2615">
        <v>3</v>
      </c>
      <c r="G2615" t="str">
        <f t="shared" si="435"/>
        <v>1130003</v>
      </c>
      <c r="H2615">
        <v>113</v>
      </c>
      <c r="I2615" t="s">
        <v>2664</v>
      </c>
      <c r="J2615" t="s">
        <v>2665</v>
      </c>
      <c r="K2615" t="s">
        <v>477</v>
      </c>
      <c r="M2615" t="str">
        <f t="shared" si="436"/>
        <v>INSERT INTO s_tab_cols_m (table_col_id,table_id,col_name,col_desc,data_type) VALUES (1130003,113,'from_cbr_id','FROM_CBR_ID','N');</v>
      </c>
    </row>
    <row r="2616" spans="3:13" x14ac:dyDescent="0.25">
      <c r="D2616" t="str">
        <f t="shared" si="437"/>
        <v>public static final int C_USER_ITM__COL__FROM_CBR_NAME=    1130004;</v>
      </c>
      <c r="E2616" t="str">
        <f t="shared" si="434"/>
        <v>FROM_CBR_NAME</v>
      </c>
      <c r="F2616">
        <v>4</v>
      </c>
      <c r="G2616" t="str">
        <f t="shared" si="435"/>
        <v>1130004</v>
      </c>
      <c r="H2616">
        <v>113</v>
      </c>
      <c r="I2616" t="s">
        <v>2666</v>
      </c>
      <c r="J2616" t="s">
        <v>2667</v>
      </c>
      <c r="K2616" t="s">
        <v>478</v>
      </c>
      <c r="M2616" t="str">
        <f t="shared" si="436"/>
        <v>INSERT INTO s_tab_cols_m (table_col_id,table_id,col_name,col_desc,data_type) VALUES (1130004,113,'from_cbr_name','FROM_CBR_NAME','C');</v>
      </c>
    </row>
    <row r="2617" spans="3:13" x14ac:dyDescent="0.25">
      <c r="D2617" t="str">
        <f t="shared" si="437"/>
        <v>public static final int C_USER_ITM__COL__TO_CBR_ID=    1130005;</v>
      </c>
      <c r="E2617" t="str">
        <f t="shared" si="434"/>
        <v>TO_CBR_ID</v>
      </c>
      <c r="F2617">
        <v>5</v>
      </c>
      <c r="G2617" t="str">
        <f t="shared" si="435"/>
        <v>1130005</v>
      </c>
      <c r="H2617">
        <v>113</v>
      </c>
      <c r="I2617" t="s">
        <v>2668</v>
      </c>
      <c r="J2617" t="s">
        <v>2669</v>
      </c>
      <c r="K2617" t="s">
        <v>477</v>
      </c>
      <c r="M2617" t="str">
        <f t="shared" si="436"/>
        <v>INSERT INTO s_tab_cols_m (table_col_id,table_id,col_name,col_desc,data_type) VALUES (1130005,113,'to_cbr_id','TO_CBR_ID','N');</v>
      </c>
    </row>
    <row r="2618" spans="3:13" x14ac:dyDescent="0.25">
      <c r="D2618" t="str">
        <f t="shared" si="437"/>
        <v>public static final int C_USER_ITM__COL__TO_CBR_NAME=    1130006;</v>
      </c>
      <c r="E2618" t="str">
        <f t="shared" si="434"/>
        <v>TO_CBR_NAME</v>
      </c>
      <c r="F2618">
        <v>6</v>
      </c>
      <c r="G2618" t="str">
        <f t="shared" si="435"/>
        <v>1130006</v>
      </c>
      <c r="H2618">
        <v>113</v>
      </c>
      <c r="I2618" t="s">
        <v>2670</v>
      </c>
      <c r="J2618" t="s">
        <v>2671</v>
      </c>
      <c r="K2618" t="s">
        <v>478</v>
      </c>
      <c r="M2618" t="str">
        <f t="shared" si="436"/>
        <v>INSERT INTO s_tab_cols_m (table_col_id,table_id,col_name,col_desc,data_type) VALUES (1130006,113,'to_cbr_name','TO_CBR_NAME','C');</v>
      </c>
    </row>
    <row r="2621" spans="3:13" x14ac:dyDescent="0.25">
      <c r="C2621" s="18" t="s">
        <v>458</v>
      </c>
      <c r="D2621" t="str">
        <f>CONCATENATE("public static final int C_CUSTOMER_TDS_15_G_H__COL__",E2621,"=    ",G2621,";")</f>
        <v>public static final int C_CUSTOMER_TDS_15_G_H__COL__CUST_ITAX_ID=    1140001;</v>
      </c>
      <c r="E2621" t="str">
        <f t="shared" ref="E2621:E2639" si="438">UPPER(I2621)</f>
        <v>CUST_ITAX_ID</v>
      </c>
      <c r="F2621">
        <v>1</v>
      </c>
      <c r="G2621" t="str">
        <f t="shared" ref="G2621:G2639" si="439">CONCATENATE(H2621,REPT("0",4-LEN(F2621)),F2621)</f>
        <v>1140001</v>
      </c>
      <c r="H2621">
        <v>114</v>
      </c>
      <c r="I2621" t="s">
        <v>2672</v>
      </c>
      <c r="J2621" t="s">
        <v>2673</v>
      </c>
      <c r="K2621" t="s">
        <v>477</v>
      </c>
      <c r="M2621" t="str">
        <f t="shared" ref="M2621:M2639" si="440">CONCATENATE("INSERT INTO s_tab_cols_m (table_col_id,table_id,col_name,col_desc,data_type) VALUES (",G2621&amp;","&amp;H2621&amp;",'"&amp;I2621&amp;"','"&amp;J2621&amp;"','"&amp;K2621&amp;"');")</f>
        <v>INSERT INTO s_tab_cols_m (table_col_id,table_id,col_name,col_desc,data_type) VALUES (1140001,114,'cust_itax_id','CUST_ITAX_ID','N');</v>
      </c>
    </row>
    <row r="2622" spans="3:13" x14ac:dyDescent="0.25">
      <c r="D2622" t="str">
        <f t="shared" ref="D2622:D2639" si="441">CONCATENATE("public static final int C_CUSTOMER_TDS_15_G_H__COL__",E2622,"=    ",G2622,";")</f>
        <v>public static final int C_CUSTOMER_TDS_15_G_H__COL__CUST_ID=    1140002;</v>
      </c>
      <c r="E2622" t="str">
        <f t="shared" si="438"/>
        <v>CUST_ID</v>
      </c>
      <c r="F2622">
        <v>2</v>
      </c>
      <c r="G2622" t="str">
        <f t="shared" si="439"/>
        <v>1140002</v>
      </c>
      <c r="H2622">
        <v>114</v>
      </c>
      <c r="I2622" t="s">
        <v>595</v>
      </c>
      <c r="J2622" t="s">
        <v>596</v>
      </c>
      <c r="K2622" t="s">
        <v>477</v>
      </c>
      <c r="M2622" t="str">
        <f t="shared" si="440"/>
        <v>INSERT INTO s_tab_cols_m (table_col_id,table_id,col_name,col_desc,data_type) VALUES (1140002,114,'cust_id','CUST_ID','N');</v>
      </c>
    </row>
    <row r="2623" spans="3:13" x14ac:dyDescent="0.25">
      <c r="D2623" t="str">
        <f t="shared" si="441"/>
        <v>public static final int C_CUSTOMER_TDS_15_G_H__COL__ITAX_ID=    1140003;</v>
      </c>
      <c r="E2623" t="str">
        <f t="shared" si="438"/>
        <v>ITAX_ID</v>
      </c>
      <c r="F2623">
        <v>3</v>
      </c>
      <c r="G2623" t="str">
        <f t="shared" si="439"/>
        <v>1140003</v>
      </c>
      <c r="H2623">
        <v>114</v>
      </c>
      <c r="I2623" t="s">
        <v>1952</v>
      </c>
      <c r="J2623" t="s">
        <v>1953</v>
      </c>
      <c r="K2623" t="s">
        <v>477</v>
      </c>
      <c r="M2623" t="str">
        <f t="shared" si="440"/>
        <v>INSERT INTO s_tab_cols_m (table_col_id,table_id,col_name,col_desc,data_type) VALUES (1140003,114,'itax_id','ITAX_ID','N');</v>
      </c>
    </row>
    <row r="2624" spans="3:13" x14ac:dyDescent="0.25">
      <c r="D2624" t="str">
        <f t="shared" si="441"/>
        <v>public static final int C_CUSTOMER_TDS_15_G_H__COL__IS_IT_FORM_RECEIVED=    1140004;</v>
      </c>
      <c r="E2624" t="str">
        <f t="shared" si="438"/>
        <v>IS_IT_FORM_RECEIVED</v>
      </c>
      <c r="F2624">
        <v>4</v>
      </c>
      <c r="G2624" t="str">
        <f t="shared" si="439"/>
        <v>1140004</v>
      </c>
      <c r="H2624">
        <v>114</v>
      </c>
      <c r="I2624" t="s">
        <v>2166</v>
      </c>
      <c r="J2624" t="s">
        <v>2167</v>
      </c>
      <c r="K2624" t="s">
        <v>477</v>
      </c>
      <c r="M2624" t="str">
        <f t="shared" si="440"/>
        <v>INSERT INTO s_tab_cols_m (table_col_id,table_id,col_name,col_desc,data_type) VALUES (1140004,114,'is_it_form_received','IS_IT_FORM_RECEIVED','N');</v>
      </c>
    </row>
    <row r="2625" spans="4:13" x14ac:dyDescent="0.25">
      <c r="D2625" t="str">
        <f t="shared" si="441"/>
        <v>public static final int C_CUSTOMER_TDS_15_G_H__COL__IS_IT_FILE_GENERATED=    1140005;</v>
      </c>
      <c r="E2625" t="str">
        <f t="shared" si="438"/>
        <v>IS_IT_FILE_GENERATED</v>
      </c>
      <c r="F2625">
        <v>5</v>
      </c>
      <c r="G2625" t="str">
        <f t="shared" si="439"/>
        <v>1140005</v>
      </c>
      <c r="H2625">
        <v>114</v>
      </c>
      <c r="I2625" t="s">
        <v>2168</v>
      </c>
      <c r="J2625" t="s">
        <v>2169</v>
      </c>
      <c r="K2625" t="s">
        <v>477</v>
      </c>
      <c r="M2625" t="str">
        <f t="shared" si="440"/>
        <v>INSERT INTO s_tab_cols_m (table_col_id,table_id,col_name,col_desc,data_type) VALUES (1140005,114,'is_it_file_generated','IS_IT_FILE_GENERATED','N');</v>
      </c>
    </row>
    <row r="2626" spans="4:13" x14ac:dyDescent="0.25">
      <c r="D2626" t="str">
        <f t="shared" si="441"/>
        <v>public static final int C_CUSTOMER_TDS_15_G_H__COL__IT_FORM_RECEIVED_DATE=    1140006;</v>
      </c>
      <c r="E2626" t="str">
        <f t="shared" si="438"/>
        <v>IT_FORM_RECEIVED_DATE</v>
      </c>
      <c r="F2626">
        <v>6</v>
      </c>
      <c r="G2626" t="str">
        <f t="shared" si="439"/>
        <v>1140006</v>
      </c>
      <c r="H2626">
        <v>114</v>
      </c>
      <c r="I2626" t="s">
        <v>2170</v>
      </c>
      <c r="J2626" t="s">
        <v>2171</v>
      </c>
      <c r="K2626" t="s">
        <v>482</v>
      </c>
      <c r="M2626" t="str">
        <f t="shared" si="440"/>
        <v>INSERT INTO s_tab_cols_m (table_col_id,table_id,col_name,col_desc,data_type) VALUES (1140006,114,'it_form_received_date','IT_FORM_RECEIVED_DATE','D');</v>
      </c>
    </row>
    <row r="2627" spans="4:13" x14ac:dyDescent="0.25">
      <c r="D2627" t="str">
        <f t="shared" si="441"/>
        <v>public static final int C_CUSTOMER_TDS_15_G_H__COL__IT_FILE_GENERATED_DATE=    1140007;</v>
      </c>
      <c r="E2627" t="str">
        <f t="shared" si="438"/>
        <v>IT_FILE_GENERATED_DATE</v>
      </c>
      <c r="F2627">
        <v>7</v>
      </c>
      <c r="G2627" t="str">
        <f t="shared" si="439"/>
        <v>1140007</v>
      </c>
      <c r="H2627">
        <v>114</v>
      </c>
      <c r="I2627" t="s">
        <v>2172</v>
      </c>
      <c r="J2627" t="s">
        <v>2173</v>
      </c>
      <c r="K2627" t="s">
        <v>482</v>
      </c>
      <c r="M2627" t="str">
        <f t="shared" si="440"/>
        <v>INSERT INTO s_tab_cols_m (table_col_id,table_id,col_name,col_desc,data_type) VALUES (1140007,114,'it_file_generated_date','IT_FILE_GENERATED_DATE','D');</v>
      </c>
    </row>
    <row r="2628" spans="4:13" x14ac:dyDescent="0.25">
      <c r="D2628" t="str">
        <f t="shared" si="441"/>
        <v>public static final int C_CUSTOMER_TDS_15_G_H__COL__IT_DECLARATION_TYPE_ID=    1140008;</v>
      </c>
      <c r="E2628" t="str">
        <f t="shared" si="438"/>
        <v>IT_DECLARATION_TYPE_ID</v>
      </c>
      <c r="F2628">
        <v>8</v>
      </c>
      <c r="G2628" t="str">
        <f t="shared" si="439"/>
        <v>1140008</v>
      </c>
      <c r="H2628">
        <v>114</v>
      </c>
      <c r="I2628" t="s">
        <v>2072</v>
      </c>
      <c r="J2628" t="s">
        <v>2073</v>
      </c>
      <c r="K2628" t="s">
        <v>477</v>
      </c>
      <c r="M2628" t="str">
        <f t="shared" si="440"/>
        <v>INSERT INTO s_tab_cols_m (table_col_id,table_id,col_name,col_desc,data_type) VALUES (1140008,114,'it_declaration_type_id','IT_DECLARATION_TYPE_ID','N');</v>
      </c>
    </row>
    <row r="2629" spans="4:13" x14ac:dyDescent="0.25">
      <c r="D2629" t="str">
        <f t="shared" si="441"/>
        <v>public static final int C_CUSTOMER_TDS_15_G_H__COL__IT_UIN=    1140009;</v>
      </c>
      <c r="E2629" t="str">
        <f t="shared" si="438"/>
        <v>IT_UIN</v>
      </c>
      <c r="F2629">
        <v>9</v>
      </c>
      <c r="G2629" t="str">
        <f t="shared" si="439"/>
        <v>1140009</v>
      </c>
      <c r="H2629">
        <v>114</v>
      </c>
      <c r="I2629" t="s">
        <v>2674</v>
      </c>
      <c r="J2629" t="s">
        <v>2675</v>
      </c>
      <c r="K2629" t="s">
        <v>478</v>
      </c>
      <c r="M2629" t="str">
        <f t="shared" si="440"/>
        <v>INSERT INTO s_tab_cols_m (table_col_id,table_id,col_name,col_desc,data_type) VALUES (1140009,114,'it_uin','IT_UIN','C');</v>
      </c>
    </row>
    <row r="2630" spans="4:13" x14ac:dyDescent="0.25">
      <c r="D2630" t="str">
        <f t="shared" si="441"/>
        <v>public static final int C_CUSTOMER_TDS_15_G_H__COL__FY_OTHER_INCOME=    1140010;</v>
      </c>
      <c r="E2630" t="str">
        <f t="shared" si="438"/>
        <v>FY_OTHER_INCOME</v>
      </c>
      <c r="F2630">
        <v>10</v>
      </c>
      <c r="G2630" t="str">
        <f t="shared" si="439"/>
        <v>1140010</v>
      </c>
      <c r="H2630">
        <v>114</v>
      </c>
      <c r="I2630" t="s">
        <v>2676</v>
      </c>
      <c r="J2630" t="s">
        <v>2677</v>
      </c>
      <c r="K2630" t="s">
        <v>477</v>
      </c>
      <c r="M2630" t="str">
        <f t="shared" si="440"/>
        <v>INSERT INTO s_tab_cols_m (table_col_id,table_id,col_name,col_desc,data_type) VALUES (1140010,114,'fy_other_income','FY_OTHER_INCOME','N');</v>
      </c>
    </row>
    <row r="2631" spans="4:13" x14ac:dyDescent="0.25">
      <c r="D2631" t="str">
        <f t="shared" si="441"/>
        <v>public static final int C_CUSTOMER_TDS_15_G_H__COL__REMARK=    1140011;</v>
      </c>
      <c r="E2631" t="str">
        <f t="shared" si="438"/>
        <v>REMARK</v>
      </c>
      <c r="F2631">
        <v>11</v>
      </c>
      <c r="G2631" t="str">
        <f t="shared" si="439"/>
        <v>1140011</v>
      </c>
      <c r="H2631">
        <v>114</v>
      </c>
      <c r="I2631" t="s">
        <v>677</v>
      </c>
      <c r="J2631" t="s">
        <v>678</v>
      </c>
      <c r="K2631" t="s">
        <v>478</v>
      </c>
      <c r="M2631" t="str">
        <f t="shared" si="440"/>
        <v>INSERT INTO s_tab_cols_m (table_col_id,table_id,col_name,col_desc,data_type) VALUES (1140011,114,'remark','REMARK','C');</v>
      </c>
    </row>
    <row r="2632" spans="4:13" x14ac:dyDescent="0.25">
      <c r="D2632" t="str">
        <f t="shared" si="441"/>
        <v>public static final int C_CUSTOMER_TDS_15_G_H__COL__CI_STATUS=    1140012;</v>
      </c>
      <c r="E2632" t="str">
        <f t="shared" si="438"/>
        <v>CI_STATUS</v>
      </c>
      <c r="F2632">
        <v>12</v>
      </c>
      <c r="G2632" t="str">
        <f t="shared" si="439"/>
        <v>1140012</v>
      </c>
      <c r="H2632">
        <v>114</v>
      </c>
      <c r="I2632" t="s">
        <v>2678</v>
      </c>
      <c r="J2632" t="s">
        <v>2679</v>
      </c>
      <c r="K2632" t="s">
        <v>478</v>
      </c>
      <c r="M2632" t="str">
        <f t="shared" si="440"/>
        <v>INSERT INTO s_tab_cols_m (table_col_id,table_id,col_name,col_desc,data_type) VALUES (1140012,114,'ci_status','CI_STATUS','C');</v>
      </c>
    </row>
    <row r="2633" spans="4:13" x14ac:dyDescent="0.25">
      <c r="D2633" t="str">
        <f t="shared" si="441"/>
        <v>public static final int C_CUSTOMER_TDS_15_G_H__COL__CR_BY=    1140013;</v>
      </c>
      <c r="E2633" t="str">
        <f t="shared" si="438"/>
        <v>CR_BY</v>
      </c>
      <c r="F2633">
        <v>13</v>
      </c>
      <c r="G2633" t="str">
        <f t="shared" si="439"/>
        <v>1140013</v>
      </c>
      <c r="H2633">
        <v>114</v>
      </c>
      <c r="I2633" t="s">
        <v>547</v>
      </c>
      <c r="J2633" t="s">
        <v>548</v>
      </c>
      <c r="K2633" t="s">
        <v>477</v>
      </c>
      <c r="M2633" t="str">
        <f t="shared" si="440"/>
        <v>INSERT INTO s_tab_cols_m (table_col_id,table_id,col_name,col_desc,data_type) VALUES (1140013,114,'cr_by','CR_BY','N');</v>
      </c>
    </row>
    <row r="2634" spans="4:13" x14ac:dyDescent="0.25">
      <c r="D2634" t="str">
        <f t="shared" si="441"/>
        <v>public static final int C_CUSTOMER_TDS_15_G_H__COL__CR_DT=    1140014;</v>
      </c>
      <c r="E2634" t="str">
        <f t="shared" si="438"/>
        <v>CR_DT</v>
      </c>
      <c r="F2634">
        <v>14</v>
      </c>
      <c r="G2634" t="str">
        <f t="shared" si="439"/>
        <v>1140014</v>
      </c>
      <c r="H2634">
        <v>114</v>
      </c>
      <c r="I2634" t="s">
        <v>549</v>
      </c>
      <c r="J2634" t="s">
        <v>550</v>
      </c>
      <c r="K2634" t="s">
        <v>489</v>
      </c>
      <c r="M2634" t="str">
        <f t="shared" si="440"/>
        <v>INSERT INTO s_tab_cols_m (table_col_id,table_id,col_name,col_desc,data_type) VALUES (1140014,114,'cr_dt','CR_DT','T');</v>
      </c>
    </row>
    <row r="2635" spans="4:13" x14ac:dyDescent="0.25">
      <c r="D2635" t="str">
        <f t="shared" si="441"/>
        <v>public static final int C_CUSTOMER_TDS_15_G_H__COL__UPD_BY=    1140015;</v>
      </c>
      <c r="E2635" t="str">
        <f t="shared" si="438"/>
        <v>UPD_BY</v>
      </c>
      <c r="F2635">
        <v>15</v>
      </c>
      <c r="G2635" t="str">
        <f t="shared" si="439"/>
        <v>1140015</v>
      </c>
      <c r="H2635">
        <v>114</v>
      </c>
      <c r="I2635" t="s">
        <v>551</v>
      </c>
      <c r="J2635" t="s">
        <v>552</v>
      </c>
      <c r="K2635" t="s">
        <v>477</v>
      </c>
      <c r="M2635" t="str">
        <f t="shared" si="440"/>
        <v>INSERT INTO s_tab_cols_m (table_col_id,table_id,col_name,col_desc,data_type) VALUES (1140015,114,'upd_by','UPD_BY','N');</v>
      </c>
    </row>
    <row r="2636" spans="4:13" x14ac:dyDescent="0.25">
      <c r="D2636" t="str">
        <f t="shared" si="441"/>
        <v>public static final int C_CUSTOMER_TDS_15_G_H__COL__UPD_DT=    1140016;</v>
      </c>
      <c r="E2636" t="str">
        <f t="shared" si="438"/>
        <v>UPD_DT</v>
      </c>
      <c r="F2636">
        <v>16</v>
      </c>
      <c r="G2636" t="str">
        <f t="shared" si="439"/>
        <v>1140016</v>
      </c>
      <c r="H2636">
        <v>114</v>
      </c>
      <c r="I2636" t="s">
        <v>553</v>
      </c>
      <c r="J2636" t="s">
        <v>554</v>
      </c>
      <c r="K2636" t="s">
        <v>489</v>
      </c>
      <c r="M2636" t="str">
        <f t="shared" si="440"/>
        <v>INSERT INTO s_tab_cols_m (table_col_id,table_id,col_name,col_desc,data_type) VALUES (1140016,114,'upd_dt','UPD_DT','T');</v>
      </c>
    </row>
    <row r="2637" spans="4:13" x14ac:dyDescent="0.25">
      <c r="D2637" t="str">
        <f t="shared" si="441"/>
        <v>public static final int C_CUSTOMER_TDS_15_G_H__COL__AUTH_BY=    1140017;</v>
      </c>
      <c r="E2637" t="str">
        <f t="shared" si="438"/>
        <v>AUTH_BY</v>
      </c>
      <c r="F2637">
        <v>17</v>
      </c>
      <c r="G2637" t="str">
        <f t="shared" si="439"/>
        <v>1140017</v>
      </c>
      <c r="H2637">
        <v>114</v>
      </c>
      <c r="I2637" t="s">
        <v>555</v>
      </c>
      <c r="J2637" t="s">
        <v>556</v>
      </c>
      <c r="K2637" t="s">
        <v>477</v>
      </c>
      <c r="M2637" t="str">
        <f t="shared" si="440"/>
        <v>INSERT INTO s_tab_cols_m (table_col_id,table_id,col_name,col_desc,data_type) VALUES (1140017,114,'auth_by','AUTH_BY','N');</v>
      </c>
    </row>
    <row r="2638" spans="4:13" x14ac:dyDescent="0.25">
      <c r="D2638" t="str">
        <f t="shared" si="441"/>
        <v>public static final int C_CUSTOMER_TDS_15_G_H__COL__AUTH_DT=    1140018;</v>
      </c>
      <c r="E2638" t="str">
        <f t="shared" si="438"/>
        <v>AUTH_DT</v>
      </c>
      <c r="F2638">
        <v>18</v>
      </c>
      <c r="G2638" t="str">
        <f t="shared" si="439"/>
        <v>1140018</v>
      </c>
      <c r="H2638">
        <v>114</v>
      </c>
      <c r="I2638" t="s">
        <v>557</v>
      </c>
      <c r="J2638" t="s">
        <v>558</v>
      </c>
      <c r="K2638" t="s">
        <v>489</v>
      </c>
      <c r="M2638" t="str">
        <f t="shared" si="440"/>
        <v>INSERT INTO s_tab_cols_m (table_col_id,table_id,col_name,col_desc,data_type) VALUES (1140018,114,'auth_dt','AUTH_DT','T');</v>
      </c>
    </row>
    <row r="2639" spans="4:13" x14ac:dyDescent="0.25">
      <c r="D2639" t="str">
        <f t="shared" si="441"/>
        <v>public static final int C_CUSTOMER_TDS_15_G_H__COL__CN_ID=    1140019;</v>
      </c>
      <c r="E2639" t="str">
        <f t="shared" si="438"/>
        <v>CN_ID</v>
      </c>
      <c r="F2639">
        <v>19</v>
      </c>
      <c r="G2639" t="str">
        <f t="shared" si="439"/>
        <v>1140019</v>
      </c>
      <c r="H2639">
        <v>114</v>
      </c>
      <c r="I2639" t="s">
        <v>559</v>
      </c>
      <c r="J2639" t="s">
        <v>560</v>
      </c>
      <c r="K2639" t="s">
        <v>477</v>
      </c>
      <c r="M2639" t="str">
        <f t="shared" si="440"/>
        <v>INSERT INTO s_tab_cols_m (table_col_id,table_id,col_name,col_desc,data_type) VALUES (1140019,114,'cn_id','CN_ID','N');</v>
      </c>
    </row>
    <row r="2642" spans="4:13" x14ac:dyDescent="0.25">
      <c r="D2642" t="str">
        <f>CONCATENATE("public static final int C_ACCOUNT_BRANCH_DETAILS__COL__",E2642,"=    ",G2642,";")</f>
        <v>public static final int C_ACCOUNT_BRANCH_DETAILS__COL__ACCT_ID=    1150001;</v>
      </c>
      <c r="E2642" t="str">
        <f t="shared" ref="E2642:E2653" si="442">UPPER(I2642)</f>
        <v>ACCT_ID</v>
      </c>
      <c r="F2642">
        <v>1</v>
      </c>
      <c r="G2642" t="str">
        <f t="shared" ref="G2642:G2653" si="443">CONCATENATE(H2642,REPT("0",4-LEN(F2642)),F2642)</f>
        <v>1150001</v>
      </c>
      <c r="H2642">
        <v>115</v>
      </c>
      <c r="I2642" t="s">
        <v>781</v>
      </c>
      <c r="J2642" t="s">
        <v>782</v>
      </c>
      <c r="K2642" t="s">
        <v>477</v>
      </c>
      <c r="M2642" t="str">
        <f t="shared" ref="M2642:M2653" si="444">CONCATENATE("INSERT INTO s_tab_cols_m (table_col_id,table_id,col_name,col_desc,data_type) VALUES (",G2642&amp;","&amp;H2642&amp;",'"&amp;I2642&amp;"','"&amp;J2642&amp;"','"&amp;K2642&amp;"');")</f>
        <v>INSERT INTO s_tab_cols_m (table_col_id,table_id,col_name,col_desc,data_type) VALUES (1150001,115,'acct_id','ACCT_ID','N');</v>
      </c>
    </row>
    <row r="2643" spans="4:13" x14ac:dyDescent="0.25">
      <c r="D2643" t="str">
        <f t="shared" ref="D2643:D2653" si="445">CONCATENATE("public static final int C_ACCOUNT_BRANCH_DETAILS__COL__",E2643,"=    ",G2643,";")</f>
        <v>public static final int C_ACCOUNT_BRANCH_DETAILS__COL__FOR_CBR_ID=    1150002;</v>
      </c>
      <c r="E2643" t="str">
        <f t="shared" si="442"/>
        <v>FOR_CBR_ID</v>
      </c>
      <c r="F2643">
        <v>2</v>
      </c>
      <c r="G2643" t="str">
        <f t="shared" si="443"/>
        <v>1150002</v>
      </c>
      <c r="H2643">
        <v>115</v>
      </c>
      <c r="I2643" t="s">
        <v>2680</v>
      </c>
      <c r="J2643" t="s">
        <v>2681</v>
      </c>
      <c r="K2643" t="s">
        <v>477</v>
      </c>
      <c r="M2643" t="str">
        <f t="shared" si="444"/>
        <v>INSERT INTO s_tab_cols_m (table_col_id,table_id,col_name,col_desc,data_type) VALUES (1150002,115,'for_cbr_id','FOR_CBR_ID','N');</v>
      </c>
    </row>
    <row r="2644" spans="4:13" x14ac:dyDescent="0.25">
      <c r="D2644" t="str">
        <f t="shared" si="445"/>
        <v>public static final int C_ACCOUNT_BRANCH_DETAILS__COL__BRANCH_ACCT_TYPE_ID=    1150003;</v>
      </c>
      <c r="E2644" t="str">
        <f t="shared" si="442"/>
        <v>BRANCH_ACCT_TYPE_ID</v>
      </c>
      <c r="F2644">
        <v>3</v>
      </c>
      <c r="G2644" t="str">
        <f t="shared" si="443"/>
        <v>1150003</v>
      </c>
      <c r="H2644">
        <v>115</v>
      </c>
      <c r="I2644" t="s">
        <v>2682</v>
      </c>
      <c r="J2644" t="s">
        <v>2683</v>
      </c>
      <c r="K2644" t="s">
        <v>477</v>
      </c>
      <c r="M2644" t="str">
        <f t="shared" si="444"/>
        <v>INSERT INTO s_tab_cols_m (table_col_id,table_id,col_name,col_desc,data_type) VALUES (1150003,115,'branch_acct_type_id','BRANCH_ACCT_TYPE_ID','N');</v>
      </c>
    </row>
    <row r="2645" spans="4:13" x14ac:dyDescent="0.25">
      <c r="D2645" t="str">
        <f t="shared" si="445"/>
        <v>public static final int C_ACCOUNT_BRANCH_DETAILS__COL__DEBIT_INTEREST_RATE=    1150004;</v>
      </c>
      <c r="E2645" t="str">
        <f t="shared" si="442"/>
        <v>DEBIT_INTEREST_RATE</v>
      </c>
      <c r="F2645">
        <v>4</v>
      </c>
      <c r="G2645" t="str">
        <f t="shared" si="443"/>
        <v>1150004</v>
      </c>
      <c r="H2645">
        <v>115</v>
      </c>
      <c r="I2645" t="s">
        <v>2684</v>
      </c>
      <c r="J2645" t="s">
        <v>2685</v>
      </c>
      <c r="K2645" t="s">
        <v>477</v>
      </c>
      <c r="M2645" t="str">
        <f t="shared" si="444"/>
        <v>INSERT INTO s_tab_cols_m (table_col_id,table_id,col_name,col_desc,data_type) VALUES (1150004,115,'debit_interest_rate','DEBIT_INTEREST_RATE','N');</v>
      </c>
    </row>
    <row r="2646" spans="4:13" x14ac:dyDescent="0.25">
      <c r="D2646" t="str">
        <f t="shared" si="445"/>
        <v>public static final int C_ACCOUNT_BRANCH_DETAILS__COL__CREDIT_INTEREST_RATE=    1150005;</v>
      </c>
      <c r="E2646" t="str">
        <f t="shared" si="442"/>
        <v>CREDIT_INTEREST_RATE</v>
      </c>
      <c r="F2646">
        <v>5</v>
      </c>
      <c r="G2646" t="str">
        <f t="shared" si="443"/>
        <v>1150005</v>
      </c>
      <c r="H2646">
        <v>115</v>
      </c>
      <c r="I2646" t="s">
        <v>2686</v>
      </c>
      <c r="J2646" t="s">
        <v>2687</v>
      </c>
      <c r="K2646" t="s">
        <v>477</v>
      </c>
      <c r="M2646" t="str">
        <f t="shared" si="444"/>
        <v>INSERT INTO s_tab_cols_m (table_col_id,table_id,col_name,col_desc,data_type) VALUES (1150005,115,'credit_interest_rate','CREDIT_INTEREST_RATE','N');</v>
      </c>
    </row>
    <row r="2647" spans="4:13" x14ac:dyDescent="0.25">
      <c r="D2647" t="str">
        <f t="shared" si="445"/>
        <v>public static final int C_ACCOUNT_BRANCH_DETAILS__COL__CR_BY=    1150006;</v>
      </c>
      <c r="E2647" t="str">
        <f t="shared" si="442"/>
        <v>CR_BY</v>
      </c>
      <c r="F2647">
        <v>6</v>
      </c>
      <c r="G2647" t="str">
        <f t="shared" si="443"/>
        <v>1150006</v>
      </c>
      <c r="H2647">
        <v>115</v>
      </c>
      <c r="I2647" t="s">
        <v>547</v>
      </c>
      <c r="J2647" t="s">
        <v>548</v>
      </c>
      <c r="K2647" t="s">
        <v>477</v>
      </c>
      <c r="M2647" t="str">
        <f t="shared" si="444"/>
        <v>INSERT INTO s_tab_cols_m (table_col_id,table_id,col_name,col_desc,data_type) VALUES (1150006,115,'cr_by','CR_BY','N');</v>
      </c>
    </row>
    <row r="2648" spans="4:13" x14ac:dyDescent="0.25">
      <c r="D2648" t="str">
        <f t="shared" si="445"/>
        <v>public static final int C_ACCOUNT_BRANCH_DETAILS__COL__CR_DT=    1150007;</v>
      </c>
      <c r="E2648" t="str">
        <f t="shared" si="442"/>
        <v>CR_DT</v>
      </c>
      <c r="F2648">
        <v>7</v>
      </c>
      <c r="G2648" t="str">
        <f t="shared" si="443"/>
        <v>1150007</v>
      </c>
      <c r="H2648">
        <v>115</v>
      </c>
      <c r="I2648" t="s">
        <v>549</v>
      </c>
      <c r="J2648" t="s">
        <v>550</v>
      </c>
      <c r="K2648" t="s">
        <v>489</v>
      </c>
      <c r="M2648" t="str">
        <f t="shared" si="444"/>
        <v>INSERT INTO s_tab_cols_m (table_col_id,table_id,col_name,col_desc,data_type) VALUES (1150007,115,'cr_dt','CR_DT','T');</v>
      </c>
    </row>
    <row r="2649" spans="4:13" x14ac:dyDescent="0.25">
      <c r="D2649" t="str">
        <f t="shared" si="445"/>
        <v>public static final int C_ACCOUNT_BRANCH_DETAILS__COL__UPD_BY=    1150008;</v>
      </c>
      <c r="E2649" t="str">
        <f t="shared" si="442"/>
        <v>UPD_BY</v>
      </c>
      <c r="F2649">
        <v>8</v>
      </c>
      <c r="G2649" t="str">
        <f t="shared" si="443"/>
        <v>1150008</v>
      </c>
      <c r="H2649">
        <v>115</v>
      </c>
      <c r="I2649" t="s">
        <v>551</v>
      </c>
      <c r="J2649" t="s">
        <v>552</v>
      </c>
      <c r="K2649" t="s">
        <v>477</v>
      </c>
      <c r="M2649" t="str">
        <f t="shared" si="444"/>
        <v>INSERT INTO s_tab_cols_m (table_col_id,table_id,col_name,col_desc,data_type) VALUES (1150008,115,'upd_by','UPD_BY','N');</v>
      </c>
    </row>
    <row r="2650" spans="4:13" x14ac:dyDescent="0.25">
      <c r="D2650" t="str">
        <f t="shared" si="445"/>
        <v>public static final int C_ACCOUNT_BRANCH_DETAILS__COL__UPD_DT=    1150009;</v>
      </c>
      <c r="E2650" t="str">
        <f t="shared" si="442"/>
        <v>UPD_DT</v>
      </c>
      <c r="F2650">
        <v>9</v>
      </c>
      <c r="G2650" t="str">
        <f t="shared" si="443"/>
        <v>1150009</v>
      </c>
      <c r="H2650">
        <v>115</v>
      </c>
      <c r="I2650" t="s">
        <v>553</v>
      </c>
      <c r="J2650" t="s">
        <v>554</v>
      </c>
      <c r="K2650" t="s">
        <v>489</v>
      </c>
      <c r="M2650" t="str">
        <f t="shared" si="444"/>
        <v>INSERT INTO s_tab_cols_m (table_col_id,table_id,col_name,col_desc,data_type) VALUES (1150009,115,'upd_dt','UPD_DT','T');</v>
      </c>
    </row>
    <row r="2651" spans="4:13" x14ac:dyDescent="0.25">
      <c r="D2651" t="str">
        <f t="shared" si="445"/>
        <v>public static final int C_ACCOUNT_BRANCH_DETAILS__COL__AUTH_BY=    1150010;</v>
      </c>
      <c r="E2651" t="str">
        <f t="shared" si="442"/>
        <v>AUTH_BY</v>
      </c>
      <c r="F2651">
        <v>10</v>
      </c>
      <c r="G2651" t="str">
        <f t="shared" si="443"/>
        <v>1150010</v>
      </c>
      <c r="H2651">
        <v>115</v>
      </c>
      <c r="I2651" t="s">
        <v>555</v>
      </c>
      <c r="J2651" t="s">
        <v>556</v>
      </c>
      <c r="K2651" t="s">
        <v>477</v>
      </c>
      <c r="M2651" t="str">
        <f t="shared" si="444"/>
        <v>INSERT INTO s_tab_cols_m (table_col_id,table_id,col_name,col_desc,data_type) VALUES (1150010,115,'auth_by','AUTH_BY','N');</v>
      </c>
    </row>
    <row r="2652" spans="4:13" x14ac:dyDescent="0.25">
      <c r="D2652" t="str">
        <f t="shared" si="445"/>
        <v>public static final int C_ACCOUNT_BRANCH_DETAILS__COL__AUTH_DT=    1150011;</v>
      </c>
      <c r="E2652" t="str">
        <f t="shared" si="442"/>
        <v>AUTH_DT</v>
      </c>
      <c r="F2652">
        <v>11</v>
      </c>
      <c r="G2652" t="str">
        <f t="shared" si="443"/>
        <v>1150011</v>
      </c>
      <c r="H2652">
        <v>115</v>
      </c>
      <c r="I2652" t="s">
        <v>557</v>
      </c>
      <c r="J2652" t="s">
        <v>558</v>
      </c>
      <c r="K2652" t="s">
        <v>489</v>
      </c>
      <c r="M2652" t="str">
        <f t="shared" si="444"/>
        <v>INSERT INTO s_tab_cols_m (table_col_id,table_id,col_name,col_desc,data_type) VALUES (1150011,115,'auth_dt','AUTH_DT','T');</v>
      </c>
    </row>
    <row r="2653" spans="4:13" x14ac:dyDescent="0.25">
      <c r="D2653" t="str">
        <f t="shared" si="445"/>
        <v>public static final int C_ACCOUNT_BRANCH_DETAILS__COL__CN_ID=    1150012;</v>
      </c>
      <c r="E2653" t="str">
        <f t="shared" si="442"/>
        <v>CN_ID</v>
      </c>
      <c r="F2653">
        <v>12</v>
      </c>
      <c r="G2653" t="str">
        <f t="shared" si="443"/>
        <v>1150012</v>
      </c>
      <c r="H2653">
        <v>115</v>
      </c>
      <c r="I2653" t="s">
        <v>559</v>
      </c>
      <c r="J2653" t="s">
        <v>560</v>
      </c>
      <c r="K2653" t="s">
        <v>477</v>
      </c>
      <c r="M2653" t="str">
        <f t="shared" si="444"/>
        <v>INSERT INTO s_tab_cols_m (table_col_id,table_id,col_name,col_desc,data_type) VALUES (1150012,115,'cn_id','CN_ID','N');</v>
      </c>
    </row>
    <row r="2657" spans="4:13" x14ac:dyDescent="0.25">
      <c r="D2657" t="str">
        <f>CONCATENATE("public static final int C_AREA_MASTER__COL__",E2657,"=    ",G2657,";")</f>
        <v>public static final int C_AREA_MASTER__COL__AREA_ID=    1160001;</v>
      </c>
      <c r="E2657" t="str">
        <f t="shared" ref="E2657:E2661" si="446">UPPER(I2657)</f>
        <v>AREA_ID</v>
      </c>
      <c r="F2657">
        <v>1</v>
      </c>
      <c r="G2657" t="str">
        <f t="shared" ref="G2657:G2661" si="447">CONCATENATE(H2657,REPT("0",4-LEN(F2657)),F2657)</f>
        <v>1160001</v>
      </c>
      <c r="H2657">
        <v>116</v>
      </c>
      <c r="I2657" t="s">
        <v>530</v>
      </c>
      <c r="J2657" t="s">
        <v>531</v>
      </c>
      <c r="K2657" t="s">
        <v>477</v>
      </c>
      <c r="M2657" t="str">
        <f t="shared" ref="M2657:M2661" si="448">CONCATENATE("INSERT INTO s_tab_cols_m (table_col_id,table_id,col_name,col_desc,data_type) VALUES (",G2657&amp;","&amp;H2657&amp;",'"&amp;I2657&amp;"','"&amp;J2657&amp;"','"&amp;K2657&amp;"');")</f>
        <v>INSERT INTO s_tab_cols_m (table_col_id,table_id,col_name,col_desc,data_type) VALUES (1160001,116,'area_id','AREA_ID','N');</v>
      </c>
    </row>
    <row r="2658" spans="4:13" x14ac:dyDescent="0.25">
      <c r="D2658" t="str">
        <f t="shared" ref="D2658:D2661" si="449">CONCATENATE("public static final int C_AREA_MASTER__COL__",E2658,"=    ",G2658,";")</f>
        <v>public static final int C_AREA_MASTER__COL__AREA_NAME=    1160002;</v>
      </c>
      <c r="E2658" t="str">
        <f t="shared" si="446"/>
        <v>AREA_NAME</v>
      </c>
      <c r="F2658">
        <v>2</v>
      </c>
      <c r="G2658" t="str">
        <f t="shared" si="447"/>
        <v>1160002</v>
      </c>
      <c r="H2658">
        <v>116</v>
      </c>
      <c r="I2658" t="s">
        <v>2688</v>
      </c>
      <c r="J2658" t="s">
        <v>2689</v>
      </c>
      <c r="K2658" t="s">
        <v>478</v>
      </c>
      <c r="M2658" t="str">
        <f t="shared" si="448"/>
        <v>INSERT INTO s_tab_cols_m (table_col_id,table_id,col_name,col_desc,data_type) VALUES (1160002,116,'area_name','AREA_NAME','C');</v>
      </c>
    </row>
    <row r="2659" spans="4:13" x14ac:dyDescent="0.25">
      <c r="D2659" t="str">
        <f t="shared" si="449"/>
        <v>public static final int C_AREA_MASTER__COL__PIN_CODE=    1160003;</v>
      </c>
      <c r="E2659" t="str">
        <f t="shared" si="446"/>
        <v>PIN_CODE</v>
      </c>
      <c r="F2659">
        <v>3</v>
      </c>
      <c r="G2659" t="str">
        <f t="shared" si="447"/>
        <v>1160003</v>
      </c>
      <c r="H2659">
        <v>116</v>
      </c>
      <c r="I2659" t="s">
        <v>527</v>
      </c>
      <c r="J2659" t="s">
        <v>528</v>
      </c>
      <c r="K2659" t="s">
        <v>477</v>
      </c>
      <c r="M2659" t="str">
        <f t="shared" si="448"/>
        <v>INSERT INTO s_tab_cols_m (table_col_id,table_id,col_name,col_desc,data_type) VALUES (1160003,116,'pin_code','PIN_CODE','N');</v>
      </c>
    </row>
    <row r="2660" spans="4:13" x14ac:dyDescent="0.25">
      <c r="D2660" t="str">
        <f t="shared" si="449"/>
        <v>public static final int C_AREA_MASTER__COL__CITY_ID=    1160004;</v>
      </c>
      <c r="E2660" t="str">
        <f t="shared" si="446"/>
        <v>CITY_ID</v>
      </c>
      <c r="F2660">
        <v>4</v>
      </c>
      <c r="G2660" t="str">
        <f t="shared" si="447"/>
        <v>1160004</v>
      </c>
      <c r="H2660">
        <v>116</v>
      </c>
      <c r="I2660" t="s">
        <v>533</v>
      </c>
      <c r="J2660" t="s">
        <v>534</v>
      </c>
      <c r="K2660" t="s">
        <v>477</v>
      </c>
      <c r="M2660" t="str">
        <f t="shared" si="448"/>
        <v>INSERT INTO s_tab_cols_m (table_col_id,table_id,col_name,col_desc,data_type) VALUES (1160004,116,'city_id','CITY_ID','N');</v>
      </c>
    </row>
    <row r="2661" spans="4:13" x14ac:dyDescent="0.25">
      <c r="D2661" t="str">
        <f t="shared" si="449"/>
        <v>public static final int C_AREA_MASTER__COL__MAP_CODE=    1160005;</v>
      </c>
      <c r="E2661" t="str">
        <f t="shared" si="446"/>
        <v>MAP_CODE</v>
      </c>
      <c r="F2661">
        <v>5</v>
      </c>
      <c r="G2661" t="str">
        <f t="shared" si="447"/>
        <v>1160005</v>
      </c>
      <c r="H2661">
        <v>116</v>
      </c>
      <c r="I2661" t="s">
        <v>2690</v>
      </c>
      <c r="J2661" t="s">
        <v>2691</v>
      </c>
      <c r="K2661" t="s">
        <v>478</v>
      </c>
      <c r="M2661" t="str">
        <f t="shared" si="448"/>
        <v>INSERT INTO s_tab_cols_m (table_col_id,table_id,col_name,col_desc,data_type) VALUES (1160005,116,'map_code','MAP_CODE','C');</v>
      </c>
    </row>
  </sheetData>
  <conditionalFormatting sqref="O1:AMJ1 B1:M1">
    <cfRule type="top10" dxfId="0" priority="2" percent="1" rank="1"/>
  </conditionalFormatting>
  <hyperlinks>
    <hyperlink ref="A3" location="table_list!A1" display="table_list!A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topLeftCell="B10" zoomScale="90" zoomScaleNormal="90" workbookViewId="0">
      <selection activeCell="E21" sqref="E21"/>
    </sheetView>
  </sheetViews>
  <sheetFormatPr defaultColWidth="8.5703125" defaultRowHeight="15" x14ac:dyDescent="0.25"/>
  <cols>
    <col min="1" max="1" width="14.28515625" customWidth="1"/>
    <col min="2" max="2" width="24.28515625" customWidth="1"/>
    <col min="4" max="4" width="40.7109375" customWidth="1"/>
    <col min="5" max="5" width="19.28515625" customWidth="1"/>
    <col min="6" max="7" width="22.28515625" customWidth="1"/>
    <col min="8" max="8" width="22.140625" customWidth="1"/>
  </cols>
  <sheetData>
    <row r="1" spans="1:10" x14ac:dyDescent="0.25">
      <c r="A1" s="2"/>
      <c r="B1" s="21" t="s">
        <v>11</v>
      </c>
      <c r="D1" t="s">
        <v>2692</v>
      </c>
    </row>
    <row r="2" spans="1:10" x14ac:dyDescent="0.25">
      <c r="D2" t="s">
        <v>2693</v>
      </c>
    </row>
    <row r="3" spans="1:10" x14ac:dyDescent="0.25">
      <c r="A3" s="2" t="s">
        <v>44</v>
      </c>
      <c r="D3" t="s">
        <v>2694</v>
      </c>
    </row>
    <row r="4" spans="1:10" x14ac:dyDescent="0.25">
      <c r="D4" t="s">
        <v>2695</v>
      </c>
    </row>
    <row r="5" spans="1:10" x14ac:dyDescent="0.25">
      <c r="D5" t="s">
        <v>2696</v>
      </c>
    </row>
    <row r="10" spans="1:10" x14ac:dyDescent="0.25">
      <c r="E10" s="22" t="s">
        <v>2697</v>
      </c>
      <c r="F10" s="22" t="s">
        <v>2698</v>
      </c>
      <c r="G10" s="22" t="s">
        <v>2699</v>
      </c>
      <c r="H10" s="22" t="s">
        <v>2700</v>
      </c>
      <c r="J10" s="22" t="s">
        <v>2701</v>
      </c>
    </row>
    <row r="11" spans="1:10" x14ac:dyDescent="0.25">
      <c r="E11">
        <v>1</v>
      </c>
      <c r="F11" t="s">
        <v>2702</v>
      </c>
      <c r="H11" t="s">
        <v>2703</v>
      </c>
      <c r="J11" t="str">
        <f>CONCATENATE("INSERT INTO s_ratio_component_m (ratio_component_id,ratio_component_name,ratio_component_type,ratio_component_code) VALUES (",E11&amp;",'"&amp;F11&amp;"','"&amp;G11&amp;"','"&amp;H11&amp;"');")</f>
        <v>INSERT INTO s_ratio_component_m (ratio_component_id,ratio_component_name,ratio_component_type,ratio_component_code) VALUES (1,'Tier 1','','TIER1');</v>
      </c>
    </row>
    <row r="12" spans="1:10" x14ac:dyDescent="0.25">
      <c r="E12">
        <v>2</v>
      </c>
      <c r="F12" t="s">
        <v>2704</v>
      </c>
      <c r="H12" t="s">
        <v>2705</v>
      </c>
      <c r="J12" t="str">
        <f t="shared" ref="J12:J28" si="0">CONCATENATE("INSERT INTO s_ratio_component_m (ratio_component_id,ratio_component_name,ratio_component_type,ratio_component_code) VALUES (",E12&amp;",'"&amp;F12&amp;"','"&amp;G12&amp;"','"&amp;H12&amp;"');")</f>
        <v>INSERT INTO s_ratio_component_m (ratio_component_id,ratio_component_name,ratio_component_type,ratio_component_code) VALUES (2,'Tier 2','','TIER2');</v>
      </c>
    </row>
    <row r="13" spans="1:10" x14ac:dyDescent="0.25">
      <c r="E13">
        <v>3</v>
      </c>
      <c r="F13" t="s">
        <v>2706</v>
      </c>
      <c r="H13" t="s">
        <v>2707</v>
      </c>
      <c r="J13" t="str">
        <f t="shared" si="0"/>
        <v>INSERT INTO s_ratio_component_m (ratio_component_id,ratio_component_name,ratio_component_type,ratio_component_code) VALUES (3,'Risk Weighted Exposures','','RISKWEIGHTEDEXPOSE');</v>
      </c>
    </row>
    <row r="14" spans="1:10" x14ac:dyDescent="0.25">
      <c r="E14">
        <v>4</v>
      </c>
      <c r="F14" t="s">
        <v>2708</v>
      </c>
      <c r="H14" t="s">
        <v>2709</v>
      </c>
      <c r="J14" t="str">
        <f t="shared" si="0"/>
        <v>INSERT INTO s_ratio_component_m (ratio_component_id,ratio_component_name,ratio_component_type,ratio_component_code) VALUES (4,'Interest Earned / Income','','INTERESTINCOME');</v>
      </c>
    </row>
    <row r="15" spans="1:10" x14ac:dyDescent="0.25">
      <c r="E15">
        <v>5</v>
      </c>
      <c r="F15" t="s">
        <v>2710</v>
      </c>
      <c r="H15" t="s">
        <v>2711</v>
      </c>
      <c r="J15" t="str">
        <f t="shared" si="0"/>
        <v>INSERT INTO s_ratio_component_m (ratio_component_id,ratio_component_name,ratio_component_type,ratio_component_code) VALUES (5,'Interest Paid / Expenses','','INTERESTEXPENSES');</v>
      </c>
    </row>
    <row r="16" spans="1:10" x14ac:dyDescent="0.25">
      <c r="E16">
        <v>6</v>
      </c>
      <c r="F16" t="s">
        <v>2712</v>
      </c>
      <c r="H16" t="s">
        <v>2713</v>
      </c>
      <c r="J16" t="str">
        <f t="shared" si="0"/>
        <v>INSERT INTO s_ratio_component_m (ratio_component_id,ratio_component_name,ratio_component_type,ratio_component_code) VALUES (6,'Average Earning Assets','','AVGASSETS');</v>
      </c>
    </row>
    <row r="17" spans="5:10" x14ac:dyDescent="0.25">
      <c r="E17">
        <v>7</v>
      </c>
      <c r="F17" t="s">
        <v>2714</v>
      </c>
      <c r="H17" t="s">
        <v>2715</v>
      </c>
      <c r="J17" t="str">
        <f t="shared" si="0"/>
        <v>INSERT INTO s_ratio_component_m (ratio_component_id,ratio_component_name,ratio_component_type,ratio_component_code) VALUES (7,'Total Deposits','','TOTALDEPOSITS');</v>
      </c>
    </row>
    <row r="18" spans="5:10" x14ac:dyDescent="0.25">
      <c r="E18">
        <v>8</v>
      </c>
      <c r="F18" t="s">
        <v>2716</v>
      </c>
      <c r="H18" t="s">
        <v>2717</v>
      </c>
      <c r="J18" t="str">
        <f t="shared" si="0"/>
        <v>INSERT INTO s_ratio_component_m (ratio_component_id,ratio_component_name,ratio_component_type,ratio_component_code) VALUES (8,'Total Loans','','TOTALLOANS');</v>
      </c>
    </row>
    <row r="19" spans="5:10" x14ac:dyDescent="0.25">
      <c r="E19">
        <v>9</v>
      </c>
      <c r="F19" t="s">
        <v>2718</v>
      </c>
      <c r="H19" t="s">
        <v>2719</v>
      </c>
      <c r="J19" t="str">
        <f t="shared" si="0"/>
        <v>INSERT INTO s_ratio_component_m (ratio_component_id,ratio_component_name,ratio_component_type,ratio_component_code) VALUES (9,'Total Assets','','TOTALASSETS');</v>
      </c>
    </row>
    <row r="20" spans="5:10" x14ac:dyDescent="0.25">
      <c r="E20">
        <v>10</v>
      </c>
      <c r="F20" t="s">
        <v>2720</v>
      </c>
      <c r="H20" t="s">
        <v>2721</v>
      </c>
      <c r="J20" t="str">
        <f t="shared" si="0"/>
        <v>INSERT INTO s_ratio_component_m (ratio_component_id,ratio_component_name,ratio_component_type,ratio_component_code) VALUES (10,'Net Income','','NETINCOME');</v>
      </c>
    </row>
    <row r="21" spans="5:10" x14ac:dyDescent="0.25">
      <c r="E21">
        <v>11</v>
      </c>
      <c r="F21" t="s">
        <v>2722</v>
      </c>
      <c r="H21" t="s">
        <v>2723</v>
      </c>
      <c r="J21" t="str">
        <f t="shared" si="0"/>
        <v>INSERT INTO s_ratio_component_m (ratio_component_id,ratio_component_name,ratio_component_type,ratio_component_code) VALUES (11,'Demand Liabilities ','','DL');</v>
      </c>
    </row>
    <row r="22" spans="5:10" x14ac:dyDescent="0.25">
      <c r="E22">
        <v>12</v>
      </c>
      <c r="F22" t="s">
        <v>2724</v>
      </c>
      <c r="H22" t="s">
        <v>2725</v>
      </c>
      <c r="J22" t="str">
        <f t="shared" si="0"/>
        <v>INSERT INTO s_ratio_component_m (ratio_component_id,ratio_component_name,ratio_component_type,ratio_component_code) VALUES (12,'Time Liabilities','','TL');</v>
      </c>
    </row>
    <row r="23" spans="5:10" x14ac:dyDescent="0.25">
      <c r="E23">
        <v>13</v>
      </c>
      <c r="F23" t="s">
        <v>2726</v>
      </c>
      <c r="H23" t="s">
        <v>2727</v>
      </c>
      <c r="J23" t="str">
        <f t="shared" si="0"/>
        <v>INSERT INTO s_ratio_component_m (ratio_component_id,ratio_component_name,ratio_component_type,ratio_component_code) VALUES (13,'Liquid Assets','','LA');</v>
      </c>
    </row>
    <row r="24" spans="5:10" x14ac:dyDescent="0.25">
      <c r="E24">
        <v>14</v>
      </c>
      <c r="F24" t="s">
        <v>2728</v>
      </c>
      <c r="H24" t="s">
        <v>2729</v>
      </c>
      <c r="J24" t="str">
        <f t="shared" si="0"/>
        <v>INSERT INTO s_ratio_component_m (ratio_component_id,ratio_component_name,ratio_component_type,ratio_component_code) VALUES (14,'Investments','','INVESTMENTS');</v>
      </c>
    </row>
    <row r="25" spans="5:10" x14ac:dyDescent="0.25">
      <c r="E25">
        <v>15</v>
      </c>
      <c r="F25" t="s">
        <v>2730</v>
      </c>
      <c r="H25" t="s">
        <v>2731</v>
      </c>
      <c r="J25" t="str">
        <f t="shared" si="0"/>
        <v>INSERT INTO s_ratio_component_m (ratio_component_id,ratio_component_name,ratio_component_type,ratio_component_code) VALUES (15,'Capital &amp; Reserves','','CAPITALRESERVE');</v>
      </c>
    </row>
    <row r="26" spans="5:10" x14ac:dyDescent="0.25">
      <c r="E26">
        <v>16</v>
      </c>
      <c r="F26" t="s">
        <v>2732</v>
      </c>
      <c r="H26" t="s">
        <v>2733</v>
      </c>
      <c r="J26" t="str">
        <f t="shared" si="0"/>
        <v>INSERT INTO s_ratio_component_m (ratio_component_id,ratio_component_name,ratio_component_type,ratio_component_code) VALUES (16,'Cash &amp; Bank Balance','','CAHSBANKBALANCE');</v>
      </c>
    </row>
    <row r="27" spans="5:10" x14ac:dyDescent="0.25">
      <c r="E27">
        <v>17</v>
      </c>
      <c r="F27" t="s">
        <v>2734</v>
      </c>
      <c r="H27" t="s">
        <v>2735</v>
      </c>
      <c r="J27" t="str">
        <f t="shared" si="0"/>
        <v>INSERT INTO s_ratio_component_m (ratio_component_id,ratio_component_name,ratio_component_type,ratio_component_code) VALUES (17,'Government security','','GOVERNMENTSECURITY');</v>
      </c>
    </row>
    <row r="28" spans="5:10" x14ac:dyDescent="0.25">
      <c r="E28">
        <v>18</v>
      </c>
      <c r="F28" t="s">
        <v>2736</v>
      </c>
      <c r="H28" t="s">
        <v>2736</v>
      </c>
      <c r="J28" t="str">
        <f t="shared" si="0"/>
        <v>INSERT INTO s_ratio_component_m (ratio_component_id,ratio_component_name,ratio_component_type,ratio_component_code) VALUES (18,'NDTL','','NDTL');</v>
      </c>
    </row>
  </sheetData>
  <hyperlinks>
    <hyperlink ref="A3" location="table_list!A1" display="table_list!A1" xr:uid="{00000000-0004-0000-04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topLeftCell="A4" zoomScale="90" zoomScaleNormal="90" workbookViewId="0">
      <selection activeCell="F9" sqref="F9"/>
    </sheetView>
  </sheetViews>
  <sheetFormatPr defaultColWidth="8.5703125" defaultRowHeight="15" x14ac:dyDescent="0.25"/>
  <cols>
    <col min="1" max="1" width="18.85546875" bestFit="1" customWidth="1"/>
    <col min="2" max="2" width="29.7109375" customWidth="1"/>
    <col min="3" max="3" width="41.28515625" customWidth="1"/>
    <col min="4" max="4" width="18.85546875" bestFit="1" customWidth="1"/>
    <col min="5" max="5" width="19" customWidth="1"/>
    <col min="6" max="6" width="19.5703125" customWidth="1"/>
    <col min="7" max="7" width="15" customWidth="1"/>
  </cols>
  <sheetData>
    <row r="1" spans="1:9" x14ac:dyDescent="0.25">
      <c r="A1" s="2"/>
      <c r="B1" s="21" t="s">
        <v>2737</v>
      </c>
      <c r="C1" t="s">
        <v>2738</v>
      </c>
    </row>
    <row r="2" spans="1:9" x14ac:dyDescent="0.25">
      <c r="C2" t="s">
        <v>2739</v>
      </c>
    </row>
    <row r="3" spans="1:9" x14ac:dyDescent="0.25">
      <c r="A3" s="2" t="s">
        <v>44</v>
      </c>
      <c r="C3" t="s">
        <v>2740</v>
      </c>
    </row>
    <row r="4" spans="1:9" x14ac:dyDescent="0.25">
      <c r="C4" t="s">
        <v>2741</v>
      </c>
    </row>
    <row r="6" spans="1:9" x14ac:dyDescent="0.25">
      <c r="F6" s="105" t="s">
        <v>581</v>
      </c>
    </row>
    <row r="7" spans="1:9" x14ac:dyDescent="0.25">
      <c r="A7" s="22" t="s">
        <v>2697</v>
      </c>
      <c r="B7" s="22" t="s">
        <v>2698</v>
      </c>
      <c r="C7" s="106" t="s">
        <v>2742</v>
      </c>
      <c r="D7" s="104" t="s">
        <v>2697</v>
      </c>
      <c r="E7" s="104" t="s">
        <v>2743</v>
      </c>
      <c r="F7" s="104" t="s">
        <v>2744</v>
      </c>
      <c r="G7" s="104"/>
      <c r="I7" s="104" t="s">
        <v>2745</v>
      </c>
    </row>
    <row r="9" spans="1:9" x14ac:dyDescent="0.25">
      <c r="A9">
        <v>11</v>
      </c>
      <c r="B9" t="s">
        <v>2722</v>
      </c>
      <c r="C9" s="48" t="s">
        <v>2746</v>
      </c>
      <c r="D9">
        <v>11</v>
      </c>
      <c r="E9">
        <v>1</v>
      </c>
      <c r="F9">
        <v>10002</v>
      </c>
      <c r="I9" t="str">
        <f>CONCATENATE("INSERT INTO s_ratio_component_source_d (ratio_component_id,rcs_type_id,rcs_ref_id) VALUES (",D9&amp;","&amp;E9&amp;","&amp;F9&amp;");")</f>
        <v>INSERT INTO s_ratio_component_source_d (ratio_component_id,rcs_type_id,rcs_ref_id) VALUES (11,1,10002);</v>
      </c>
    </row>
    <row r="10" spans="1:9" x14ac:dyDescent="0.25">
      <c r="A10">
        <v>12</v>
      </c>
      <c r="B10" t="s">
        <v>2722</v>
      </c>
      <c r="C10" s="48" t="s">
        <v>2747</v>
      </c>
      <c r="D10">
        <v>11</v>
      </c>
      <c r="E10">
        <v>1</v>
      </c>
      <c r="F10">
        <v>10004</v>
      </c>
      <c r="I10" t="str">
        <f t="shared" ref="I10:I12" si="0">CONCATENATE("INSERT INTO s_ratio_component_source_d (ratio_component_id,rcs_type_id,rcs_ref_id) VALUES (",D10&amp;","&amp;E10&amp;","&amp;F10&amp;");")</f>
        <v>INSERT INTO s_ratio_component_source_d (ratio_component_id,rcs_type_id,rcs_ref_id) VALUES (11,1,10004);</v>
      </c>
    </row>
    <row r="11" spans="1:9" x14ac:dyDescent="0.25">
      <c r="A11">
        <v>13</v>
      </c>
      <c r="B11" t="s">
        <v>2722</v>
      </c>
      <c r="C11" s="48" t="s">
        <v>2748</v>
      </c>
      <c r="D11">
        <v>11</v>
      </c>
      <c r="E11">
        <v>1</v>
      </c>
      <c r="F11" s="48">
        <v>10024</v>
      </c>
      <c r="I11" t="str">
        <f t="shared" si="0"/>
        <v>INSERT INTO s_ratio_component_source_d (ratio_component_id,rcs_type_id,rcs_ref_id) VALUES (11,1,10024);</v>
      </c>
    </row>
    <row r="12" spans="1:9" x14ac:dyDescent="0.25">
      <c r="A12">
        <v>14</v>
      </c>
      <c r="B12" t="s">
        <v>2722</v>
      </c>
      <c r="C12" s="48" t="s">
        <v>2749</v>
      </c>
      <c r="D12">
        <v>11</v>
      </c>
      <c r="E12">
        <v>1</v>
      </c>
      <c r="F12" s="48">
        <v>10017</v>
      </c>
      <c r="I12" t="str">
        <f t="shared" si="0"/>
        <v>INSERT INTO s_ratio_component_source_d (ratio_component_id,rcs_type_id,rcs_ref_id) VALUES (11,1,10017);</v>
      </c>
    </row>
    <row r="15" spans="1:9" x14ac:dyDescent="0.25">
      <c r="A15">
        <v>12</v>
      </c>
      <c r="B15" t="s">
        <v>2724</v>
      </c>
      <c r="C15" s="48" t="s">
        <v>2750</v>
      </c>
      <c r="D15">
        <v>12</v>
      </c>
      <c r="E15">
        <v>1</v>
      </c>
      <c r="F15" s="48">
        <v>10003</v>
      </c>
      <c r="I15" t="str">
        <f t="shared" ref="I15:I21" si="1">CONCATENATE("INSERT INTO s_ratio_component_source_d (ratio_component_id,rcs_type_id,rcs_ref_id) VALUES (",D15&amp;","&amp;E15&amp;","&amp;F15&amp;");")</f>
        <v>INSERT INTO s_ratio_component_source_d (ratio_component_id,rcs_type_id,rcs_ref_id) VALUES (12,1,10003);</v>
      </c>
    </row>
    <row r="16" spans="1:9" x14ac:dyDescent="0.25">
      <c r="A16">
        <v>12</v>
      </c>
      <c r="B16" t="s">
        <v>2724</v>
      </c>
      <c r="C16" s="48" t="s">
        <v>2751</v>
      </c>
      <c r="D16">
        <v>12</v>
      </c>
      <c r="E16">
        <v>1</v>
      </c>
      <c r="F16" s="48">
        <v>10005</v>
      </c>
      <c r="I16" t="str">
        <f t="shared" si="1"/>
        <v>INSERT INTO s_ratio_component_source_d (ratio_component_id,rcs_type_id,rcs_ref_id) VALUES (12,1,10005);</v>
      </c>
    </row>
    <row r="18" spans="1:9" x14ac:dyDescent="0.25">
      <c r="A18">
        <v>16</v>
      </c>
      <c r="B18" t="s">
        <v>2732</v>
      </c>
      <c r="C18" s="48" t="s">
        <v>2752</v>
      </c>
      <c r="D18">
        <v>16</v>
      </c>
      <c r="E18">
        <v>1</v>
      </c>
      <c r="F18" s="48">
        <v>20010</v>
      </c>
      <c r="I18" t="str">
        <f t="shared" si="1"/>
        <v>INSERT INTO s_ratio_component_source_d (ratio_component_id,rcs_type_id,rcs_ref_id) VALUES (16,1,20010);</v>
      </c>
    </row>
    <row r="19" spans="1:9" x14ac:dyDescent="0.25">
      <c r="A19">
        <v>16</v>
      </c>
      <c r="B19" t="s">
        <v>2732</v>
      </c>
      <c r="C19" s="107" t="s">
        <v>2753</v>
      </c>
      <c r="D19">
        <v>16</v>
      </c>
      <c r="E19">
        <v>1</v>
      </c>
      <c r="F19" s="107">
        <v>20043</v>
      </c>
      <c r="I19" t="str">
        <f t="shared" si="1"/>
        <v>INSERT INTO s_ratio_component_source_d (ratio_component_id,rcs_type_id,rcs_ref_id) VALUES (16,1,20043);</v>
      </c>
    </row>
    <row r="21" spans="1:9" x14ac:dyDescent="0.25">
      <c r="A21">
        <v>17</v>
      </c>
      <c r="B21" t="s">
        <v>2734</v>
      </c>
      <c r="D21">
        <v>17</v>
      </c>
      <c r="E21">
        <v>1</v>
      </c>
      <c r="F21">
        <v>20017</v>
      </c>
      <c r="I21" t="str">
        <f t="shared" si="1"/>
        <v>INSERT INTO s_ratio_component_source_d (ratio_component_id,rcs_type_id,rcs_ref_id) VALUES (17,1,20017);</v>
      </c>
    </row>
    <row r="24" spans="1:9" x14ac:dyDescent="0.25">
      <c r="C24" s="48"/>
      <c r="F24" s="54"/>
    </row>
    <row r="25" spans="1:9" x14ac:dyDescent="0.25">
      <c r="C25" s="48"/>
      <c r="F25" s="54"/>
    </row>
    <row r="26" spans="1:9" x14ac:dyDescent="0.25">
      <c r="C26" s="48" t="s">
        <v>2754</v>
      </c>
      <c r="D26">
        <v>11</v>
      </c>
      <c r="E26">
        <v>1</v>
      </c>
      <c r="F26" s="48">
        <v>10045</v>
      </c>
      <c r="I26" t="str">
        <f t="shared" ref="I26:I55" si="2">CONCATENATE("INSERT INTO s_ratio_component_source_d (ratio_component_id,rcs_type_id,rcs_ref_id) VALUES (",D26&amp;","&amp;E26&amp;","&amp;F26&amp;");")</f>
        <v>INSERT INTO s_ratio_component_source_d (ratio_component_id,rcs_type_id,rcs_ref_id) VALUES (11,1,10045);</v>
      </c>
    </row>
    <row r="27" spans="1:9" x14ac:dyDescent="0.25">
      <c r="C27" s="48" t="s">
        <v>2755</v>
      </c>
      <c r="D27">
        <v>11</v>
      </c>
      <c r="E27">
        <v>1</v>
      </c>
      <c r="F27" s="48">
        <v>10050</v>
      </c>
      <c r="I27" t="str">
        <f t="shared" si="2"/>
        <v>INSERT INTO s_ratio_component_source_d (ratio_component_id,rcs_type_id,rcs_ref_id) VALUES (11,1,10050);</v>
      </c>
    </row>
    <row r="28" spans="1:9" x14ac:dyDescent="0.25">
      <c r="C28" s="110" t="s">
        <v>2756</v>
      </c>
      <c r="D28">
        <v>11</v>
      </c>
      <c r="E28">
        <v>1</v>
      </c>
      <c r="F28" s="48">
        <v>10029</v>
      </c>
      <c r="I28" t="str">
        <f>CONCATENATE("INSERT INTO s_ratio_component_source_d (ratio_component_id,rcs_type_id,rcs_ref_id) VALUES (",D28&amp;","&amp;E28&amp;","&amp;F28&amp;");")</f>
        <v>INSERT INTO s_ratio_component_source_d (ratio_component_id,rcs_type_id,rcs_ref_id) VALUES (11,1,10029);</v>
      </c>
    </row>
    <row r="29" spans="1:9" x14ac:dyDescent="0.25">
      <c r="C29" s="48"/>
      <c r="F29" s="48"/>
    </row>
    <row r="31" spans="1:9" x14ac:dyDescent="0.25">
      <c r="C31" s="110"/>
      <c r="F31" s="48"/>
    </row>
    <row r="32" spans="1:9" x14ac:dyDescent="0.25">
      <c r="C32" s="48"/>
      <c r="F32" s="48"/>
    </row>
    <row r="33" spans="3:9" x14ac:dyDescent="0.25">
      <c r="C33" s="48"/>
      <c r="F33" s="48"/>
    </row>
    <row r="34" spans="3:9" x14ac:dyDescent="0.25">
      <c r="C34" s="48" t="s">
        <v>2757</v>
      </c>
      <c r="D34">
        <v>11</v>
      </c>
      <c r="E34">
        <v>1</v>
      </c>
      <c r="F34" s="48">
        <v>10044</v>
      </c>
      <c r="I34" t="str">
        <f t="shared" si="2"/>
        <v>INSERT INTO s_ratio_component_source_d (ratio_component_id,rcs_type_id,rcs_ref_id) VALUES (11,1,10044);</v>
      </c>
    </row>
    <row r="35" spans="3:9" x14ac:dyDescent="0.25">
      <c r="C35" s="48"/>
      <c r="F35" s="48"/>
    </row>
    <row r="36" spans="3:9" x14ac:dyDescent="0.25">
      <c r="C36" s="48"/>
      <c r="F36" s="48"/>
    </row>
    <row r="37" spans="3:9" x14ac:dyDescent="0.25">
      <c r="C37" s="48" t="s">
        <v>2758</v>
      </c>
      <c r="D37">
        <v>11</v>
      </c>
      <c r="E37">
        <v>1</v>
      </c>
      <c r="F37" s="48">
        <v>30005</v>
      </c>
      <c r="I37" t="str">
        <f t="shared" si="2"/>
        <v>INSERT INTO s_ratio_component_source_d (ratio_component_id,rcs_type_id,rcs_ref_id) VALUES (11,1,30005);</v>
      </c>
    </row>
    <row r="38" spans="3:9" x14ac:dyDescent="0.25">
      <c r="C38" s="48"/>
      <c r="F38" s="48"/>
    </row>
    <row r="39" spans="3:9" x14ac:dyDescent="0.25">
      <c r="C39" s="48" t="s">
        <v>2759</v>
      </c>
      <c r="D39">
        <v>11</v>
      </c>
      <c r="E39">
        <v>1</v>
      </c>
      <c r="F39" s="48">
        <v>10043</v>
      </c>
      <c r="I39" t="str">
        <f t="shared" si="2"/>
        <v>INSERT INTO s_ratio_component_source_d (ratio_component_id,rcs_type_id,rcs_ref_id) VALUES (11,1,10043);</v>
      </c>
    </row>
    <row r="40" spans="3:9" x14ac:dyDescent="0.25">
      <c r="C40" s="48"/>
      <c r="F40" s="48"/>
    </row>
    <row r="41" spans="3:9" x14ac:dyDescent="0.25">
      <c r="C41" s="48" t="s">
        <v>2760</v>
      </c>
      <c r="D41">
        <v>11</v>
      </c>
      <c r="E41">
        <v>1</v>
      </c>
      <c r="F41" s="48">
        <v>10041</v>
      </c>
      <c r="I41" t="str">
        <f t="shared" si="2"/>
        <v>INSERT INTO s_ratio_component_source_d (ratio_component_id,rcs_type_id,rcs_ref_id) VALUES (11,1,10041);</v>
      </c>
    </row>
    <row r="42" spans="3:9" x14ac:dyDescent="0.25">
      <c r="C42" s="48"/>
      <c r="F42" s="48"/>
    </row>
    <row r="45" spans="3:9" x14ac:dyDescent="0.25">
      <c r="C45" s="48"/>
      <c r="F45" s="48"/>
    </row>
    <row r="46" spans="3:9" x14ac:dyDescent="0.25">
      <c r="C46" s="48"/>
      <c r="F46" s="48"/>
    </row>
    <row r="47" spans="3:9" x14ac:dyDescent="0.25">
      <c r="C47" s="48"/>
      <c r="F47" s="48"/>
    </row>
    <row r="48" spans="3:9" x14ac:dyDescent="0.25">
      <c r="C48" s="48" t="s">
        <v>2746</v>
      </c>
      <c r="D48">
        <v>12</v>
      </c>
      <c r="E48">
        <v>1</v>
      </c>
      <c r="F48" s="54">
        <v>10002</v>
      </c>
      <c r="I48" t="str">
        <f t="shared" si="2"/>
        <v>INSERT INTO s_ratio_component_source_d (ratio_component_id,rcs_type_id,rcs_ref_id) VALUES (12,1,10002);</v>
      </c>
    </row>
    <row r="49" spans="3:9" x14ac:dyDescent="0.25">
      <c r="C49" s="48" t="s">
        <v>2761</v>
      </c>
      <c r="D49">
        <v>12</v>
      </c>
      <c r="E49">
        <v>1</v>
      </c>
      <c r="F49" s="48">
        <v>10025</v>
      </c>
      <c r="I49" t="str">
        <f t="shared" si="2"/>
        <v>INSERT INTO s_ratio_component_source_d (ratio_component_id,rcs_type_id,rcs_ref_id) VALUES (12,1,10025);</v>
      </c>
    </row>
    <row r="50" spans="3:9" x14ac:dyDescent="0.25">
      <c r="C50" s="48" t="s">
        <v>2762</v>
      </c>
      <c r="D50">
        <v>12</v>
      </c>
      <c r="E50">
        <v>1</v>
      </c>
      <c r="F50" s="48">
        <v>30004</v>
      </c>
      <c r="I50" t="str">
        <f t="shared" si="2"/>
        <v>INSERT INTO s_ratio_component_source_d (ratio_component_id,rcs_type_id,rcs_ref_id) VALUES (12,1,30004);</v>
      </c>
    </row>
    <row r="51" spans="3:9" x14ac:dyDescent="0.25">
      <c r="C51" s="48" t="s">
        <v>2763</v>
      </c>
      <c r="D51">
        <v>12</v>
      </c>
      <c r="E51">
        <v>1</v>
      </c>
      <c r="F51" s="48">
        <v>10054</v>
      </c>
      <c r="I51" t="str">
        <f t="shared" si="2"/>
        <v>INSERT INTO s_ratio_component_source_d (ratio_component_id,rcs_type_id,rcs_ref_id) VALUES (12,1,10054);</v>
      </c>
    </row>
    <row r="52" spans="3:9" x14ac:dyDescent="0.25">
      <c r="C52" s="48"/>
      <c r="F52" s="48"/>
    </row>
    <row r="53" spans="3:9" x14ac:dyDescent="0.25">
      <c r="C53" s="48"/>
      <c r="F53" s="48"/>
    </row>
    <row r="54" spans="3:9" x14ac:dyDescent="0.25">
      <c r="C54" s="48" t="s">
        <v>2764</v>
      </c>
      <c r="D54">
        <v>16</v>
      </c>
      <c r="E54">
        <v>1</v>
      </c>
      <c r="F54" s="48">
        <v>20059</v>
      </c>
      <c r="I54" t="str">
        <f t="shared" si="2"/>
        <v>INSERT INTO s_ratio_component_source_d (ratio_component_id,rcs_type_id,rcs_ref_id) VALUES (16,1,20059);</v>
      </c>
    </row>
    <row r="55" spans="3:9" x14ac:dyDescent="0.25">
      <c r="C55" s="48" t="s">
        <v>2765</v>
      </c>
      <c r="D55">
        <v>16</v>
      </c>
      <c r="E55">
        <v>1</v>
      </c>
      <c r="F55" s="48">
        <v>20061</v>
      </c>
      <c r="I55" t="str">
        <f t="shared" si="2"/>
        <v>INSERT INTO s_ratio_component_source_d (ratio_component_id,rcs_type_id,rcs_ref_id) VALUES (16,1,20061);</v>
      </c>
    </row>
    <row r="58" spans="3:9" x14ac:dyDescent="0.25">
      <c r="C58" t="s">
        <v>2766</v>
      </c>
      <c r="D58">
        <v>18</v>
      </c>
      <c r="E58">
        <v>1</v>
      </c>
      <c r="F58">
        <v>20060</v>
      </c>
      <c r="I58" t="str">
        <f t="shared" ref="I58:I64" si="3">CONCATENATE("INSERT INTO s_ratio_component_source_d (ratio_component_id,rcs_type_id,rcs_ref_id) VALUES (",D58&amp;","&amp;E58&amp;","&amp;F58&amp;");")</f>
        <v>INSERT INTO s_ratio_component_source_d (ratio_component_id,rcs_type_id,rcs_ref_id) VALUES (18,1,20060);</v>
      </c>
    </row>
    <row r="59" spans="3:9" x14ac:dyDescent="0.25">
      <c r="C59" t="s">
        <v>2767</v>
      </c>
      <c r="D59">
        <v>18</v>
      </c>
      <c r="E59">
        <v>1</v>
      </c>
      <c r="F59">
        <v>20007</v>
      </c>
      <c r="I59" t="str">
        <f t="shared" si="3"/>
        <v>INSERT INTO s_ratio_component_source_d (ratio_component_id,rcs_type_id,rcs_ref_id) VALUES (18,1,20007);</v>
      </c>
    </row>
    <row r="62" spans="3:9" x14ac:dyDescent="0.25">
      <c r="D62">
        <v>18</v>
      </c>
      <c r="E62">
        <v>3</v>
      </c>
      <c r="F62">
        <v>20006</v>
      </c>
      <c r="I62" t="str">
        <f t="shared" si="3"/>
        <v>INSERT INTO s_ratio_component_source_d (ratio_component_id,rcs_type_id,rcs_ref_id) VALUES (18,3,20006);</v>
      </c>
    </row>
    <row r="63" spans="3:9" x14ac:dyDescent="0.25">
      <c r="D63">
        <v>18</v>
      </c>
      <c r="E63">
        <v>3</v>
      </c>
      <c r="F63">
        <v>20036</v>
      </c>
      <c r="I63" t="str">
        <f t="shared" si="3"/>
        <v>INSERT INTO s_ratio_component_source_d (ratio_component_id,rcs_type_id,rcs_ref_id) VALUES (18,3,20036);</v>
      </c>
    </row>
    <row r="64" spans="3:9" x14ac:dyDescent="0.25">
      <c r="C64" s="48"/>
      <c r="D64">
        <v>18</v>
      </c>
      <c r="E64">
        <v>3</v>
      </c>
      <c r="F64" s="48">
        <v>20037</v>
      </c>
      <c r="I64" t="str">
        <f t="shared" si="3"/>
        <v>INSERT INTO s_ratio_component_source_d (ratio_component_id,rcs_type_id,rcs_ref_id) VALUES (18,3,20037);</v>
      </c>
    </row>
    <row r="65" spans="3:9" x14ac:dyDescent="0.25">
      <c r="C65" s="48"/>
      <c r="F65" s="48"/>
    </row>
    <row r="66" spans="3:9" x14ac:dyDescent="0.25">
      <c r="C66" s="48"/>
      <c r="F66" s="48"/>
    </row>
    <row r="67" spans="3:9" x14ac:dyDescent="0.25">
      <c r="C67" s="48"/>
      <c r="F67" s="48"/>
    </row>
    <row r="68" spans="3:9" x14ac:dyDescent="0.25">
      <c r="D68">
        <v>18</v>
      </c>
      <c r="E68">
        <v>2</v>
      </c>
      <c r="F68">
        <v>100101</v>
      </c>
      <c r="I68" t="str">
        <f t="shared" ref="I68:I73" si="4">CONCATENATE("INSERT INTO s_ratio_component_source_d (ratio_component_id,rcs_type_id,rcs_ref_id) VALUES (",D68&amp;","&amp;E68&amp;","&amp;F68&amp;");")</f>
        <v>INSERT INTO s_ratio_component_source_d (ratio_component_id,rcs_type_id,rcs_ref_id) VALUES (18,2,100101);</v>
      </c>
    </row>
    <row r="69" spans="3:9" x14ac:dyDescent="0.25">
      <c r="D69">
        <v>18</v>
      </c>
      <c r="E69">
        <v>2</v>
      </c>
      <c r="F69">
        <v>100102</v>
      </c>
      <c r="I69" t="str">
        <f t="shared" si="4"/>
        <v>INSERT INTO s_ratio_component_source_d (ratio_component_id,rcs_type_id,rcs_ref_id) VALUES (18,2,100102);</v>
      </c>
    </row>
    <row r="70" spans="3:9" x14ac:dyDescent="0.25">
      <c r="D70">
        <v>18</v>
      </c>
      <c r="E70">
        <v>2</v>
      </c>
      <c r="F70">
        <v>1010</v>
      </c>
      <c r="I70" t="str">
        <f t="shared" si="4"/>
        <v>INSERT INTO s_ratio_component_source_d (ratio_component_id,rcs_type_id,rcs_ref_id) VALUES (18,2,1010);</v>
      </c>
    </row>
    <row r="71" spans="3:9" x14ac:dyDescent="0.25">
      <c r="D71">
        <v>18</v>
      </c>
      <c r="E71">
        <v>2</v>
      </c>
      <c r="F71">
        <v>1011</v>
      </c>
      <c r="I71" t="str">
        <f t="shared" si="4"/>
        <v>INSERT INTO s_ratio_component_source_d (ratio_component_id,rcs_type_id,rcs_ref_id) VALUES (18,2,1011);</v>
      </c>
    </row>
    <row r="72" spans="3:9" x14ac:dyDescent="0.25">
      <c r="D72">
        <v>18</v>
      </c>
      <c r="E72">
        <v>2</v>
      </c>
      <c r="F72">
        <v>1005</v>
      </c>
      <c r="I72" t="str">
        <f t="shared" si="4"/>
        <v>INSERT INTO s_ratio_component_source_d (ratio_component_id,rcs_type_id,rcs_ref_id) VALUES (18,2,1005);</v>
      </c>
    </row>
    <row r="73" spans="3:9" x14ac:dyDescent="0.25">
      <c r="D73">
        <v>18</v>
      </c>
      <c r="E73">
        <v>2</v>
      </c>
      <c r="F73">
        <v>1007</v>
      </c>
      <c r="I73" t="str">
        <f t="shared" si="4"/>
        <v>INSERT INTO s_ratio_component_source_d (ratio_component_id,rcs_type_id,rcs_ref_id) VALUES (18,2,1007);</v>
      </c>
    </row>
    <row r="76" spans="3:9" x14ac:dyDescent="0.25">
      <c r="C76" s="48"/>
      <c r="F76" s="48"/>
    </row>
  </sheetData>
  <hyperlinks>
    <hyperlink ref="A3" location="table_list!A1" display="table_list!A1" xr:uid="{00000000-0004-0000-05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5"/>
  <sheetViews>
    <sheetView zoomScale="90" zoomScaleNormal="90" workbookViewId="0">
      <selection activeCell="C16" sqref="C16"/>
    </sheetView>
  </sheetViews>
  <sheetFormatPr defaultColWidth="8.5703125" defaultRowHeight="15" x14ac:dyDescent="0.25"/>
  <cols>
    <col min="1" max="1" width="14.28515625" customWidth="1"/>
    <col min="2" max="2" width="21.140625" customWidth="1"/>
    <col min="3" max="3" width="12.140625" customWidth="1"/>
    <col min="5" max="5" width="13.7109375" customWidth="1"/>
    <col min="6" max="6" width="21.85546875" customWidth="1"/>
    <col min="7" max="7" width="13.28515625" customWidth="1"/>
    <col min="8" max="8" width="17" customWidth="1"/>
  </cols>
  <sheetData>
    <row r="1" spans="1:9" x14ac:dyDescent="0.25">
      <c r="A1" s="2"/>
      <c r="E1" s="23" t="s">
        <v>2768</v>
      </c>
      <c r="F1" s="23" t="s">
        <v>2769</v>
      </c>
      <c r="G1" s="23" t="s">
        <v>2770</v>
      </c>
      <c r="H1" s="24" t="s">
        <v>2771</v>
      </c>
      <c r="I1" s="23" t="s">
        <v>2772</v>
      </c>
    </row>
    <row r="2" spans="1:9" x14ac:dyDescent="0.25">
      <c r="D2" s="25"/>
      <c r="E2" s="25" t="s">
        <v>2773</v>
      </c>
      <c r="F2" s="25" t="s">
        <v>2774</v>
      </c>
      <c r="G2">
        <v>1</v>
      </c>
      <c r="H2" s="25" t="s">
        <v>2775</v>
      </c>
      <c r="I2" t="str">
        <f>CONCATENATE("INSERT INTO s_gl_group_reference_m(gl_group_code,refernce_gl_group_code,is_mandatory) VALUES('",E2&amp;"','"&amp;F2&amp;"',"&amp;G2&amp;");")</f>
        <v>INSERT INTO s_gl_group_reference_m(gl_group_code,refernce_gl_group_code,is_mandatory) VALUES('L_SB','E_INTPAIDDEP',1);</v>
      </c>
    </row>
    <row r="3" spans="1:9" x14ac:dyDescent="0.25">
      <c r="A3" s="2" t="s">
        <v>44</v>
      </c>
      <c r="D3" s="25"/>
      <c r="E3" s="25"/>
      <c r="F3" s="25"/>
      <c r="H3" s="25"/>
    </row>
    <row r="4" spans="1:9" x14ac:dyDescent="0.25">
      <c r="D4" s="25"/>
      <c r="E4" s="25"/>
      <c r="F4" s="25"/>
      <c r="H4" s="25"/>
    </row>
    <row r="5" spans="1:9" x14ac:dyDescent="0.25">
      <c r="D5" s="25"/>
      <c r="E5" s="25" t="s">
        <v>2776</v>
      </c>
      <c r="F5" s="25" t="s">
        <v>2774</v>
      </c>
      <c r="G5">
        <v>0</v>
      </c>
      <c r="H5" s="25" t="s">
        <v>2777</v>
      </c>
      <c r="I5" t="str">
        <f>CONCATENATE("INSERT INTO s_gl_group_reference_m(gl_group_code,refernce_gl_group_code,is_mandatory) VALUES('",E5&amp;"','"&amp;F5&amp;"',"&amp;G5&amp;");")</f>
        <v>INSERT INTO s_gl_group_reference_m(gl_group_code,refernce_gl_group_code,is_mandatory) VALUES('L_SHCP','E_INTPAIDDEP',0);</v>
      </c>
    </row>
    <row r="6" spans="1:9" x14ac:dyDescent="0.25">
      <c r="D6" s="25"/>
      <c r="E6" s="25" t="s">
        <v>2776</v>
      </c>
      <c r="F6" s="25" t="s">
        <v>2778</v>
      </c>
      <c r="G6">
        <v>1</v>
      </c>
      <c r="H6" s="25" t="s">
        <v>2775</v>
      </c>
      <c r="I6" t="str">
        <f>CONCATENATE("INSERT INTO s_gl_group_reference_m(gl_group_code,refernce_gl_group_code,is_mandatory) VALUES('",E6&amp;"','"&amp;F6&amp;"',"&amp;G6&amp;");")</f>
        <v>INSERT INTO s_gl_group_reference_m(gl_group_code,refernce_gl_group_code,is_mandatory) VALUES('L_SHCP','L_SHSUSPENSE',1);</v>
      </c>
    </row>
    <row r="7" spans="1:9" x14ac:dyDescent="0.25">
      <c r="D7" s="25"/>
      <c r="E7" s="25"/>
      <c r="F7" s="25"/>
      <c r="H7" s="25"/>
    </row>
    <row r="8" spans="1:9" x14ac:dyDescent="0.25">
      <c r="E8" s="25"/>
      <c r="F8" s="25"/>
      <c r="H8" s="25"/>
    </row>
    <row r="9" spans="1:9" x14ac:dyDescent="0.25">
      <c r="E9" s="25"/>
      <c r="F9" s="25"/>
      <c r="H9" s="25"/>
    </row>
    <row r="10" spans="1:9" x14ac:dyDescent="0.25">
      <c r="E10" s="25" t="s">
        <v>2779</v>
      </c>
      <c r="F10" s="25" t="s">
        <v>2780</v>
      </c>
      <c r="G10">
        <v>1</v>
      </c>
      <c r="H10" s="25" t="s">
        <v>2775</v>
      </c>
      <c r="I10" t="str">
        <f>CONCATENATE("INSERT INTO s_gl_group_reference_m(gl_group_code,refernce_gl_group_code,is_mandatory) VALUES('",E10&amp;"','"&amp;F10&amp;"',"&amp;G10&amp;");")</f>
        <v>INSERT INTO s_gl_group_reference_m(gl_group_code,refernce_gl_group_code,is_mandatory) VALUES('L_RD','A_ITAX',1);</v>
      </c>
    </row>
    <row r="11" spans="1:9" x14ac:dyDescent="0.25">
      <c r="E11" s="25" t="s">
        <v>2779</v>
      </c>
      <c r="F11" s="25" t="s">
        <v>2774</v>
      </c>
      <c r="G11">
        <v>1</v>
      </c>
      <c r="H11" s="25" t="s">
        <v>2775</v>
      </c>
      <c r="I11" t="str">
        <f>CONCATENATE("INSERT INTO s_gl_group_reference_m(gl_group_code,refernce_gl_group_code,is_mandatory) VALUES('",E11&amp;"','"&amp;F11&amp;"',"&amp;G11&amp;");")</f>
        <v>INSERT INTO s_gl_group_reference_m(gl_group_code,refernce_gl_group_code,is_mandatory) VALUES('L_RD','E_INTPAIDDEP',1);</v>
      </c>
    </row>
    <row r="12" spans="1:9" x14ac:dyDescent="0.25">
      <c r="E12" s="25" t="s">
        <v>2779</v>
      </c>
      <c r="F12" s="25" t="s">
        <v>2781</v>
      </c>
      <c r="G12">
        <v>1</v>
      </c>
      <c r="H12" s="25" t="s">
        <v>2775</v>
      </c>
      <c r="I12" t="str">
        <f>CONCATENATE("INSERT INTO s_gl_group_reference_m(gl_group_code,refernce_gl_group_code,is_mandatory) VALUES('",E12&amp;"','"&amp;F12&amp;"',"&amp;G12&amp;");")</f>
        <v>INSERT INTO s_gl_group_reference_m(gl_group_code,refernce_gl_group_code,is_mandatory) VALUES('L_RD','L_DEPINTPROV',1);</v>
      </c>
    </row>
    <row r="13" spans="1:9" x14ac:dyDescent="0.25">
      <c r="E13" s="25"/>
      <c r="F13" s="25"/>
      <c r="H13" s="25"/>
    </row>
    <row r="14" spans="1:9" x14ac:dyDescent="0.25">
      <c r="E14" s="25"/>
      <c r="F14" s="25"/>
      <c r="H14" s="25"/>
    </row>
    <row r="15" spans="1:9" x14ac:dyDescent="0.25">
      <c r="E15" s="25" t="s">
        <v>2782</v>
      </c>
      <c r="F15" s="25" t="s">
        <v>2783</v>
      </c>
      <c r="G15">
        <v>1</v>
      </c>
      <c r="H15" s="25" t="s">
        <v>2775</v>
      </c>
      <c r="I15" t="str">
        <f>CONCATENATE("INSERT INTO s_gl_group_reference_m(gl_group_code,refernce_gl_group_code,is_mandatory) VALUES('",E15&amp;"','"&amp;F15&amp;"',"&amp;G15&amp;");")</f>
        <v>INSERT INTO s_gl_group_reference_m(gl_group_code,refernce_gl_group_code,is_mandatory) VALUES('L_FD','A_DEPINTPROV',1);</v>
      </c>
    </row>
    <row r="16" spans="1:9" x14ac:dyDescent="0.25">
      <c r="E16" s="25" t="s">
        <v>2782</v>
      </c>
      <c r="F16" s="25" t="s">
        <v>2780</v>
      </c>
      <c r="G16">
        <v>1</v>
      </c>
      <c r="H16" s="25" t="s">
        <v>2775</v>
      </c>
      <c r="I16" t="str">
        <f>CONCATENATE("INSERT INTO s_gl_group_reference_m(gl_group_code,refernce_gl_group_code,is_mandatory) VALUES('",E16&amp;"','"&amp;F16&amp;"',"&amp;G16&amp;");")</f>
        <v>INSERT INTO s_gl_group_reference_m(gl_group_code,refernce_gl_group_code,is_mandatory) VALUES('L_FD','A_ITAX',1);</v>
      </c>
    </row>
    <row r="17" spans="5:9" x14ac:dyDescent="0.25">
      <c r="E17" s="25" t="s">
        <v>2782</v>
      </c>
      <c r="F17" s="25" t="s">
        <v>2774</v>
      </c>
      <c r="G17">
        <v>1</v>
      </c>
      <c r="H17" s="25" t="s">
        <v>2775</v>
      </c>
      <c r="I17" t="str">
        <f>CONCATENATE("INSERT INTO s_gl_group_reference_m(gl_group_code,refernce_gl_group_code,is_mandatory) VALUES('",E17&amp;"','"&amp;F17&amp;"',"&amp;G17&amp;");")</f>
        <v>INSERT INTO s_gl_group_reference_m(gl_group_code,refernce_gl_group_code,is_mandatory) VALUES('L_FD','E_INTPAIDDEP',1);</v>
      </c>
    </row>
    <row r="18" spans="5:9" x14ac:dyDescent="0.25">
      <c r="E18" s="25" t="s">
        <v>2782</v>
      </c>
      <c r="F18" s="25" t="s">
        <v>2781</v>
      </c>
      <c r="G18">
        <v>1</v>
      </c>
      <c r="H18" s="25" t="s">
        <v>2775</v>
      </c>
      <c r="I18" t="str">
        <f>CONCATENATE("INSERT INTO s_gl_group_reference_m(gl_group_code,refernce_gl_group_code,is_mandatory) VALUES('",E18&amp;"','"&amp;F18&amp;"',"&amp;G18&amp;");")</f>
        <v>INSERT INTO s_gl_group_reference_m(gl_group_code,refernce_gl_group_code,is_mandatory) VALUES('L_FD','L_DEPINTPROV',1);</v>
      </c>
    </row>
    <row r="19" spans="5:9" x14ac:dyDescent="0.25">
      <c r="E19" s="25"/>
      <c r="F19" s="25"/>
      <c r="H19" s="25"/>
    </row>
    <row r="20" spans="5:9" x14ac:dyDescent="0.25">
      <c r="E20" s="25"/>
      <c r="F20" s="25"/>
      <c r="H20" s="25"/>
    </row>
    <row r="21" spans="5:9" x14ac:dyDescent="0.25">
      <c r="E21" s="25" t="s">
        <v>2784</v>
      </c>
      <c r="F21" s="25" t="s">
        <v>2774</v>
      </c>
      <c r="G21">
        <v>1</v>
      </c>
      <c r="H21" s="25" t="s">
        <v>2775</v>
      </c>
      <c r="I21" t="str">
        <f>CONCATENATE("INSERT INTO s_gl_group_reference_m(gl_group_code,refernce_gl_group_code,is_mandatory) VALUES('",E21&amp;"','"&amp;F21&amp;"',"&amp;G21&amp;");")</f>
        <v>INSERT INTO s_gl_group_reference_m(gl_group_code,refernce_gl_group_code,is_mandatory) VALUES('L_DD','E_INTPAIDDEP',1);</v>
      </c>
    </row>
    <row r="22" spans="5:9" x14ac:dyDescent="0.25">
      <c r="E22" s="25" t="s">
        <v>2784</v>
      </c>
      <c r="F22" s="25" t="s">
        <v>2781</v>
      </c>
      <c r="G22">
        <v>1</v>
      </c>
      <c r="H22" s="25" t="s">
        <v>2775</v>
      </c>
      <c r="I22" t="str">
        <f>CONCATENATE("INSERT INTO s_gl_group_reference_m(gl_group_code,refernce_gl_group_code,is_mandatory) VALUES('",E22&amp;"','"&amp;F22&amp;"',"&amp;G22&amp;");")</f>
        <v>INSERT INTO s_gl_group_reference_m(gl_group_code,refernce_gl_group_code,is_mandatory) VALUES('L_DD','L_DEPINTPROV',1);</v>
      </c>
    </row>
    <row r="23" spans="5:9" x14ac:dyDescent="0.25">
      <c r="E23" s="25"/>
      <c r="F23" s="25"/>
      <c r="H23" s="25"/>
    </row>
    <row r="24" spans="5:9" x14ac:dyDescent="0.25">
      <c r="E24" s="25"/>
      <c r="F24" s="25"/>
      <c r="H24" s="25"/>
    </row>
    <row r="25" spans="5:9" x14ac:dyDescent="0.25">
      <c r="E25" s="25" t="s">
        <v>2785</v>
      </c>
      <c r="F25" s="25" t="s">
        <v>2774</v>
      </c>
      <c r="G25">
        <v>1</v>
      </c>
      <c r="H25" s="25" t="s">
        <v>2775</v>
      </c>
      <c r="I25" t="str">
        <f>CONCATENATE("INSERT INTO s_gl_group_reference_m(gl_group_code,refernce_gl_group_code,is_mandatory) VALUES('",E25&amp;"','"&amp;F25&amp;"',"&amp;G25&amp;");")</f>
        <v>INSERT INTO s_gl_group_reference_m(gl_group_code,refernce_gl_group_code,is_mandatory) VALUES('L_CA','E_INTPAIDDEP',1);</v>
      </c>
    </row>
    <row r="26" spans="5:9" x14ac:dyDescent="0.25">
      <c r="E26" s="25"/>
      <c r="F26" s="25"/>
      <c r="H26" s="25"/>
    </row>
    <row r="27" spans="5:9" x14ac:dyDescent="0.25">
      <c r="E27" s="25"/>
      <c r="F27" s="25"/>
      <c r="H27" s="25"/>
    </row>
    <row r="28" spans="5:9" x14ac:dyDescent="0.25">
      <c r="E28" s="25" t="s">
        <v>2786</v>
      </c>
      <c r="F28" s="25" t="s">
        <v>2787</v>
      </c>
      <c r="G28">
        <v>0</v>
      </c>
      <c r="H28" s="25" t="s">
        <v>2777</v>
      </c>
      <c r="I28" t="str">
        <f t="shared" ref="I28:I34" si="0">CONCATENATE("INSERT INTO s_gl_group_reference_m(gl_group_code,refernce_gl_group_code,is_mandatory) VALUES('",E28&amp;"','"&amp;F28&amp;"',"&amp;G28&amp;");")</f>
        <v>INSERT INTO s_gl_group_reference_m(gl_group_code,refernce_gl_group_code,is_mandatory) VALUES('A_TLOAN','A_INTREC',0);</v>
      </c>
    </row>
    <row r="29" spans="5:9" x14ac:dyDescent="0.25">
      <c r="E29" s="25" t="s">
        <v>2786</v>
      </c>
      <c r="F29" s="25" t="s">
        <v>2788</v>
      </c>
      <c r="G29">
        <v>1</v>
      </c>
      <c r="H29" s="25" t="s">
        <v>2775</v>
      </c>
      <c r="I29" t="str">
        <f t="shared" si="0"/>
        <v>INSERT INTO s_gl_group_reference_m(gl_group_code,refernce_gl_group_code,is_mandatory) VALUES('A_TLOAN','A_LOANCHGPROV',1);</v>
      </c>
    </row>
    <row r="30" spans="5:9" x14ac:dyDescent="0.25">
      <c r="E30" s="25" t="s">
        <v>2786</v>
      </c>
      <c r="F30" s="25" t="s">
        <v>2789</v>
      </c>
      <c r="G30">
        <v>1</v>
      </c>
      <c r="H30" s="25" t="s">
        <v>2775</v>
      </c>
      <c r="I30" t="str">
        <f t="shared" si="0"/>
        <v>INSERT INTO s_gl_group_reference_m(gl_group_code,refernce_gl_group_code,is_mandatory) VALUES('A_TLOAN','A_OIR',1);</v>
      </c>
    </row>
    <row r="31" spans="5:9" x14ac:dyDescent="0.25">
      <c r="E31" s="25" t="s">
        <v>2786</v>
      </c>
      <c r="F31" s="25" t="s">
        <v>2790</v>
      </c>
      <c r="G31">
        <v>0</v>
      </c>
      <c r="H31" s="25" t="s">
        <v>2777</v>
      </c>
      <c r="I31" t="str">
        <f t="shared" si="0"/>
        <v>INSERT INTO s_gl_group_reference_m(gl_group_code,refernce_gl_group_code,is_mandatory) VALUES('A_TLOAN','A_RIR',0);</v>
      </c>
    </row>
    <row r="32" spans="5:9" x14ac:dyDescent="0.25">
      <c r="E32" s="25" t="s">
        <v>2786</v>
      </c>
      <c r="F32" s="25" t="s">
        <v>2791</v>
      </c>
      <c r="G32">
        <v>1</v>
      </c>
      <c r="H32" s="25" t="s">
        <v>2775</v>
      </c>
      <c r="I32" t="str">
        <f t="shared" si="0"/>
        <v>INSERT INTO s_gl_group_reference_m(gl_group_code,refernce_gl_group_code,is_mandatory) VALUES('A_TLOAN','I_INTRECLOAN',1);</v>
      </c>
    </row>
    <row r="33" spans="5:9" x14ac:dyDescent="0.25">
      <c r="E33" s="25" t="s">
        <v>2786</v>
      </c>
      <c r="F33" s="25" t="s">
        <v>2792</v>
      </c>
      <c r="G33">
        <v>0</v>
      </c>
      <c r="H33" s="25" t="s">
        <v>2777</v>
      </c>
      <c r="I33" t="str">
        <f t="shared" si="0"/>
        <v>INSERT INTO s_gl_group_reference_m(gl_group_code,refernce_gl_group_code,is_mandatory) VALUES('A_TLOAN','L_OIR',0);</v>
      </c>
    </row>
    <row r="34" spans="5:9" x14ac:dyDescent="0.25">
      <c r="E34" s="25" t="s">
        <v>2786</v>
      </c>
      <c r="F34" s="25" t="s">
        <v>2793</v>
      </c>
      <c r="G34">
        <v>0</v>
      </c>
      <c r="H34" s="25" t="s">
        <v>2777</v>
      </c>
      <c r="I34" t="str">
        <f t="shared" si="0"/>
        <v>INSERT INTO s_gl_group_reference_m(gl_group_code,refernce_gl_group_code,is_mandatory) VALUES('A_TLOAN','L_RIR',0);</v>
      </c>
    </row>
    <row r="35" spans="5:9" x14ac:dyDescent="0.25">
      <c r="E35" s="25"/>
      <c r="F35" s="25"/>
      <c r="H35" s="25"/>
    </row>
    <row r="36" spans="5:9" x14ac:dyDescent="0.25">
      <c r="E36" s="25"/>
      <c r="F36" s="25"/>
      <c r="H36" s="25"/>
    </row>
    <row r="37" spans="5:9" x14ac:dyDescent="0.25">
      <c r="E37" s="25" t="s">
        <v>2794</v>
      </c>
      <c r="F37" s="25" t="s">
        <v>2787</v>
      </c>
      <c r="G37">
        <v>0</v>
      </c>
      <c r="H37" s="25" t="s">
        <v>2777</v>
      </c>
      <c r="I37" t="str">
        <f t="shared" ref="I37:I43" si="1">CONCATENATE("INSERT INTO s_gl_group_reference_m(gl_group_code,refernce_gl_group_code,is_mandatory) VALUES('",E37&amp;"','"&amp;F37&amp;"',"&amp;G37&amp;");")</f>
        <v>INSERT INTO s_gl_group_reference_m(gl_group_code,refernce_gl_group_code,is_mandatory) VALUES('A_GLOAN','A_INTREC',0);</v>
      </c>
    </row>
    <row r="38" spans="5:9" x14ac:dyDescent="0.25">
      <c r="E38" s="25" t="s">
        <v>2794</v>
      </c>
      <c r="F38" s="25" t="s">
        <v>2788</v>
      </c>
      <c r="G38">
        <v>1</v>
      </c>
      <c r="H38" s="25" t="s">
        <v>2775</v>
      </c>
      <c r="I38" t="str">
        <f t="shared" si="1"/>
        <v>INSERT INTO s_gl_group_reference_m(gl_group_code,refernce_gl_group_code,is_mandatory) VALUES('A_GLOAN','A_LOANCHGPROV',1);</v>
      </c>
    </row>
    <row r="39" spans="5:9" x14ac:dyDescent="0.25">
      <c r="E39" s="25" t="s">
        <v>2794</v>
      </c>
      <c r="F39" s="25" t="s">
        <v>2789</v>
      </c>
      <c r="G39">
        <v>1</v>
      </c>
      <c r="H39" s="25" t="s">
        <v>2775</v>
      </c>
      <c r="I39" t="str">
        <f t="shared" si="1"/>
        <v>INSERT INTO s_gl_group_reference_m(gl_group_code,refernce_gl_group_code,is_mandatory) VALUES('A_GLOAN','A_OIR',1);</v>
      </c>
    </row>
    <row r="40" spans="5:9" x14ac:dyDescent="0.25">
      <c r="E40" s="25" t="s">
        <v>2794</v>
      </c>
      <c r="F40" s="25" t="s">
        <v>2790</v>
      </c>
      <c r="G40">
        <v>0</v>
      </c>
      <c r="H40" s="25" t="s">
        <v>2777</v>
      </c>
      <c r="I40" t="str">
        <f t="shared" si="1"/>
        <v>INSERT INTO s_gl_group_reference_m(gl_group_code,refernce_gl_group_code,is_mandatory) VALUES('A_GLOAN','A_RIR',0);</v>
      </c>
    </row>
    <row r="41" spans="5:9" x14ac:dyDescent="0.25">
      <c r="E41" s="25" t="s">
        <v>2794</v>
      </c>
      <c r="F41" s="25" t="s">
        <v>2791</v>
      </c>
      <c r="G41">
        <v>1</v>
      </c>
      <c r="H41" s="25" t="s">
        <v>2775</v>
      </c>
      <c r="I41" t="str">
        <f t="shared" si="1"/>
        <v>INSERT INTO s_gl_group_reference_m(gl_group_code,refernce_gl_group_code,is_mandatory) VALUES('A_GLOAN','I_INTRECLOAN',1);</v>
      </c>
    </row>
    <row r="42" spans="5:9" x14ac:dyDescent="0.25">
      <c r="E42" s="25" t="s">
        <v>2794</v>
      </c>
      <c r="F42" s="25" t="s">
        <v>2792</v>
      </c>
      <c r="G42">
        <v>1</v>
      </c>
      <c r="H42" s="25" t="s">
        <v>2775</v>
      </c>
      <c r="I42" t="str">
        <f t="shared" si="1"/>
        <v>INSERT INTO s_gl_group_reference_m(gl_group_code,refernce_gl_group_code,is_mandatory) VALUES('A_GLOAN','L_OIR',1);</v>
      </c>
    </row>
    <row r="43" spans="5:9" x14ac:dyDescent="0.25">
      <c r="E43" s="25" t="s">
        <v>2794</v>
      </c>
      <c r="F43" s="25" t="s">
        <v>2793</v>
      </c>
      <c r="G43">
        <v>0</v>
      </c>
      <c r="H43" s="25" t="s">
        <v>2777</v>
      </c>
      <c r="I43" t="str">
        <f t="shared" si="1"/>
        <v>INSERT INTO s_gl_group_reference_m(gl_group_code,refernce_gl_group_code,is_mandatory) VALUES('A_GLOAN','L_RIR',0);</v>
      </c>
    </row>
    <row r="44" spans="5:9" x14ac:dyDescent="0.25">
      <c r="E44" s="25"/>
      <c r="F44" s="25"/>
      <c r="H44" s="25"/>
    </row>
    <row r="45" spans="5:9" x14ac:dyDescent="0.25">
      <c r="E45" s="25"/>
      <c r="F45" s="25"/>
      <c r="H45" s="25"/>
    </row>
    <row r="46" spans="5:9" x14ac:dyDescent="0.25">
      <c r="E46" s="25"/>
      <c r="F46" s="25"/>
      <c r="H46" s="25"/>
    </row>
    <row r="47" spans="5:9" x14ac:dyDescent="0.25">
      <c r="E47" s="25"/>
      <c r="F47" s="25"/>
      <c r="H47" s="25"/>
    </row>
    <row r="48" spans="5:9" x14ac:dyDescent="0.25">
      <c r="E48" s="25" t="s">
        <v>2795</v>
      </c>
      <c r="F48" s="25" t="s">
        <v>2787</v>
      </c>
      <c r="G48">
        <v>1</v>
      </c>
      <c r="H48" s="25" t="s">
        <v>2775</v>
      </c>
      <c r="I48" t="str">
        <f t="shared" ref="I48:I54" si="2">CONCATENATE("INSERT INTO s_gl_group_reference_m(gl_group_code,refernce_gl_group_code,is_mandatory) VALUES('",E48&amp;"','"&amp;F48&amp;"',"&amp;G48&amp;");")</f>
        <v>INSERT INTO s_gl_group_reference_m(gl_group_code,refernce_gl_group_code,is_mandatory) VALUES('A_DLOAN','A_INTREC',1);</v>
      </c>
    </row>
    <row r="49" spans="5:9" x14ac:dyDescent="0.25">
      <c r="E49" s="25" t="s">
        <v>2795</v>
      </c>
      <c r="F49" s="25" t="s">
        <v>2788</v>
      </c>
      <c r="G49">
        <v>1</v>
      </c>
      <c r="H49" s="25" t="s">
        <v>2775</v>
      </c>
      <c r="I49" t="str">
        <f t="shared" si="2"/>
        <v>INSERT INTO s_gl_group_reference_m(gl_group_code,refernce_gl_group_code,is_mandatory) VALUES('A_DLOAN','A_LOANCHGPROV',1);</v>
      </c>
    </row>
    <row r="50" spans="5:9" x14ac:dyDescent="0.25">
      <c r="E50" s="25" t="s">
        <v>2795</v>
      </c>
      <c r="F50" s="25" t="s">
        <v>2789</v>
      </c>
      <c r="G50">
        <v>1</v>
      </c>
      <c r="H50" s="25" t="s">
        <v>2775</v>
      </c>
      <c r="I50" t="str">
        <f t="shared" si="2"/>
        <v>INSERT INTO s_gl_group_reference_m(gl_group_code,refernce_gl_group_code,is_mandatory) VALUES('A_DLOAN','A_OIR',1);</v>
      </c>
    </row>
    <row r="51" spans="5:9" x14ac:dyDescent="0.25">
      <c r="E51" s="25" t="s">
        <v>2795</v>
      </c>
      <c r="F51" s="25" t="s">
        <v>2790</v>
      </c>
      <c r="G51">
        <v>0</v>
      </c>
      <c r="H51" s="25" t="s">
        <v>2777</v>
      </c>
      <c r="I51" t="str">
        <f t="shared" si="2"/>
        <v>INSERT INTO s_gl_group_reference_m(gl_group_code,refernce_gl_group_code,is_mandatory) VALUES('A_DLOAN','A_RIR',0);</v>
      </c>
    </row>
    <row r="52" spans="5:9" x14ac:dyDescent="0.25">
      <c r="E52" s="25" t="s">
        <v>2795</v>
      </c>
      <c r="F52" s="25" t="s">
        <v>2791</v>
      </c>
      <c r="G52">
        <v>1</v>
      </c>
      <c r="H52" s="25" t="s">
        <v>2775</v>
      </c>
      <c r="I52" t="str">
        <f t="shared" si="2"/>
        <v>INSERT INTO s_gl_group_reference_m(gl_group_code,refernce_gl_group_code,is_mandatory) VALUES('A_DLOAN','I_INTRECLOAN',1);</v>
      </c>
    </row>
    <row r="53" spans="5:9" x14ac:dyDescent="0.25">
      <c r="E53" s="25" t="s">
        <v>2795</v>
      </c>
      <c r="F53" s="25" t="s">
        <v>2792</v>
      </c>
      <c r="G53">
        <v>1</v>
      </c>
      <c r="H53" s="25" t="s">
        <v>2775</v>
      </c>
      <c r="I53" t="str">
        <f t="shared" si="2"/>
        <v>INSERT INTO s_gl_group_reference_m(gl_group_code,refernce_gl_group_code,is_mandatory) VALUES('A_DLOAN','L_OIR',1);</v>
      </c>
    </row>
    <row r="54" spans="5:9" x14ac:dyDescent="0.25">
      <c r="E54" s="25" t="s">
        <v>2795</v>
      </c>
      <c r="F54" s="25" t="s">
        <v>2793</v>
      </c>
      <c r="G54">
        <v>0</v>
      </c>
      <c r="H54" s="25" t="s">
        <v>2777</v>
      </c>
      <c r="I54" t="str">
        <f t="shared" si="2"/>
        <v>INSERT INTO s_gl_group_reference_m(gl_group_code,refernce_gl_group_code,is_mandatory) VALUES('A_DLOAN','L_RIR',0);</v>
      </c>
    </row>
    <row r="55" spans="5:9" x14ac:dyDescent="0.25">
      <c r="E55" s="25"/>
      <c r="F55" s="25"/>
      <c r="H55" s="25"/>
    </row>
    <row r="56" spans="5:9" x14ac:dyDescent="0.25">
      <c r="E56" s="25" t="s">
        <v>2795</v>
      </c>
      <c r="F56" s="25"/>
      <c r="H56" s="25"/>
    </row>
    <row r="57" spans="5:9" x14ac:dyDescent="0.25">
      <c r="E57" s="25" t="s">
        <v>2795</v>
      </c>
      <c r="F57" s="25"/>
      <c r="H57" s="25"/>
    </row>
    <row r="58" spans="5:9" x14ac:dyDescent="0.25">
      <c r="E58" s="25" t="s">
        <v>2795</v>
      </c>
      <c r="F58" s="25"/>
      <c r="H58" s="25"/>
    </row>
    <row r="59" spans="5:9" x14ac:dyDescent="0.25">
      <c r="E59" s="25" t="s">
        <v>2795</v>
      </c>
      <c r="F59" s="25" t="s">
        <v>2787</v>
      </c>
      <c r="G59">
        <v>0</v>
      </c>
      <c r="H59" s="25" t="s">
        <v>2777</v>
      </c>
      <c r="I59" t="str">
        <f t="shared" ref="I59:I65" si="3">CONCATENATE("INSERT INTO s_gl_group_reference_m(gl_group_code,refernce_gl_group_code,is_mandatory) VALUES('",E59&amp;"','"&amp;F59&amp;"',"&amp;G59&amp;");")</f>
        <v>INSERT INTO s_gl_group_reference_m(gl_group_code,refernce_gl_group_code,is_mandatory) VALUES('A_DLOAN','A_INTREC',0);</v>
      </c>
    </row>
    <row r="60" spans="5:9" x14ac:dyDescent="0.25">
      <c r="E60" s="25" t="s">
        <v>2795</v>
      </c>
      <c r="F60" s="25" t="s">
        <v>2788</v>
      </c>
      <c r="G60">
        <v>1</v>
      </c>
      <c r="H60" s="25" t="s">
        <v>2775</v>
      </c>
      <c r="I60" t="str">
        <f t="shared" si="3"/>
        <v>INSERT INTO s_gl_group_reference_m(gl_group_code,refernce_gl_group_code,is_mandatory) VALUES('A_DLOAN','A_LOANCHGPROV',1);</v>
      </c>
    </row>
    <row r="61" spans="5:9" x14ac:dyDescent="0.25">
      <c r="E61" s="25" t="s">
        <v>2795</v>
      </c>
      <c r="F61" s="25" t="s">
        <v>2789</v>
      </c>
      <c r="G61">
        <v>1</v>
      </c>
      <c r="H61" s="25" t="s">
        <v>2775</v>
      </c>
      <c r="I61" t="str">
        <f t="shared" si="3"/>
        <v>INSERT INTO s_gl_group_reference_m(gl_group_code,refernce_gl_group_code,is_mandatory) VALUES('A_DLOAN','A_OIR',1);</v>
      </c>
    </row>
    <row r="62" spans="5:9" x14ac:dyDescent="0.25">
      <c r="E62" s="25" t="s">
        <v>2795</v>
      </c>
      <c r="F62" s="25" t="s">
        <v>2790</v>
      </c>
      <c r="G62">
        <v>0</v>
      </c>
      <c r="H62" s="25" t="s">
        <v>2777</v>
      </c>
      <c r="I62" t="str">
        <f t="shared" si="3"/>
        <v>INSERT INTO s_gl_group_reference_m(gl_group_code,refernce_gl_group_code,is_mandatory) VALUES('A_DLOAN','A_RIR',0);</v>
      </c>
    </row>
    <row r="63" spans="5:9" x14ac:dyDescent="0.25">
      <c r="E63" s="25" t="s">
        <v>2795</v>
      </c>
      <c r="F63" s="25" t="s">
        <v>2791</v>
      </c>
      <c r="G63">
        <v>1</v>
      </c>
      <c r="H63" s="25" t="s">
        <v>2775</v>
      </c>
      <c r="I63" t="str">
        <f t="shared" si="3"/>
        <v>INSERT INTO s_gl_group_reference_m(gl_group_code,refernce_gl_group_code,is_mandatory) VALUES('A_DLOAN','I_INTRECLOAN',1);</v>
      </c>
    </row>
    <row r="64" spans="5:9" x14ac:dyDescent="0.25">
      <c r="E64" s="25" t="s">
        <v>2795</v>
      </c>
      <c r="F64" s="25" t="s">
        <v>2792</v>
      </c>
      <c r="G64">
        <v>1</v>
      </c>
      <c r="H64" s="25" t="s">
        <v>2775</v>
      </c>
      <c r="I64" t="str">
        <f t="shared" si="3"/>
        <v>INSERT INTO s_gl_group_reference_m(gl_group_code,refernce_gl_group_code,is_mandatory) VALUES('A_DLOAN','L_OIR',1);</v>
      </c>
    </row>
    <row r="65" spans="5:9" x14ac:dyDescent="0.25">
      <c r="E65" s="25" t="s">
        <v>2795</v>
      </c>
      <c r="F65" s="25" t="s">
        <v>2793</v>
      </c>
      <c r="G65">
        <v>1</v>
      </c>
      <c r="H65" s="25" t="s">
        <v>2775</v>
      </c>
      <c r="I65" t="str">
        <f t="shared" si="3"/>
        <v>INSERT INTO s_gl_group_reference_m(gl_group_code,refernce_gl_group_code,is_mandatory) VALUES('A_DLOAN','L_RIR',1);</v>
      </c>
    </row>
    <row r="66" spans="5:9" x14ac:dyDescent="0.25">
      <c r="E66" s="25" t="s">
        <v>2795</v>
      </c>
      <c r="F66" s="25"/>
      <c r="H66" s="25"/>
    </row>
    <row r="67" spans="5:9" x14ac:dyDescent="0.25">
      <c r="E67" s="25" t="s">
        <v>2795</v>
      </c>
      <c r="F67" s="25"/>
      <c r="H67" s="25"/>
    </row>
    <row r="68" spans="5:9" x14ac:dyDescent="0.25">
      <c r="E68" s="25" t="s">
        <v>2795</v>
      </c>
      <c r="F68" s="25" t="s">
        <v>2787</v>
      </c>
      <c r="G68">
        <v>0</v>
      </c>
      <c r="H68" s="25" t="s">
        <v>2777</v>
      </c>
      <c r="I68" t="str">
        <f t="shared" ref="I68:I74" si="4">CONCATENATE("INSERT INTO s_gl_group_reference_m(gl_group_code,refernce_gl_group_code,is_mandatory) VALUES('",E68&amp;"','"&amp;F68&amp;"',"&amp;G68&amp;");")</f>
        <v>INSERT INTO s_gl_group_reference_m(gl_group_code,refernce_gl_group_code,is_mandatory) VALUES('A_DLOAN','A_INTREC',0);</v>
      </c>
    </row>
    <row r="69" spans="5:9" x14ac:dyDescent="0.25">
      <c r="E69" s="25" t="s">
        <v>2795</v>
      </c>
      <c r="F69" s="25" t="s">
        <v>2788</v>
      </c>
      <c r="G69">
        <v>1</v>
      </c>
      <c r="H69" s="25" t="s">
        <v>2775</v>
      </c>
      <c r="I69" t="str">
        <f t="shared" si="4"/>
        <v>INSERT INTO s_gl_group_reference_m(gl_group_code,refernce_gl_group_code,is_mandatory) VALUES('A_DLOAN','A_LOANCHGPROV',1);</v>
      </c>
    </row>
    <row r="70" spans="5:9" x14ac:dyDescent="0.25">
      <c r="E70" s="25" t="s">
        <v>2795</v>
      </c>
      <c r="F70" s="25" t="s">
        <v>2789</v>
      </c>
      <c r="G70">
        <v>1</v>
      </c>
      <c r="H70" s="25" t="s">
        <v>2775</v>
      </c>
      <c r="I70" t="str">
        <f t="shared" si="4"/>
        <v>INSERT INTO s_gl_group_reference_m(gl_group_code,refernce_gl_group_code,is_mandatory) VALUES('A_DLOAN','A_OIR',1);</v>
      </c>
    </row>
    <row r="71" spans="5:9" x14ac:dyDescent="0.25">
      <c r="E71" s="25" t="s">
        <v>2795</v>
      </c>
      <c r="F71" s="25" t="s">
        <v>2790</v>
      </c>
      <c r="G71">
        <v>0</v>
      </c>
      <c r="H71" s="25" t="s">
        <v>2777</v>
      </c>
      <c r="I71" t="str">
        <f t="shared" si="4"/>
        <v>INSERT INTO s_gl_group_reference_m(gl_group_code,refernce_gl_group_code,is_mandatory) VALUES('A_DLOAN','A_RIR',0);</v>
      </c>
    </row>
    <row r="72" spans="5:9" x14ac:dyDescent="0.25">
      <c r="E72" s="25" t="s">
        <v>2795</v>
      </c>
      <c r="F72" s="25" t="s">
        <v>2791</v>
      </c>
      <c r="G72">
        <v>1</v>
      </c>
      <c r="H72" s="25" t="s">
        <v>2775</v>
      </c>
      <c r="I72" t="str">
        <f t="shared" si="4"/>
        <v>INSERT INTO s_gl_group_reference_m(gl_group_code,refernce_gl_group_code,is_mandatory) VALUES('A_DLOAN','I_INTRECLOAN',1);</v>
      </c>
    </row>
    <row r="73" spans="5:9" x14ac:dyDescent="0.25">
      <c r="E73" s="25" t="s">
        <v>2795</v>
      </c>
      <c r="F73" s="25" t="s">
        <v>2792</v>
      </c>
      <c r="G73">
        <v>0</v>
      </c>
      <c r="H73" s="25" t="s">
        <v>2777</v>
      </c>
      <c r="I73" t="str">
        <f t="shared" si="4"/>
        <v>INSERT INTO s_gl_group_reference_m(gl_group_code,refernce_gl_group_code,is_mandatory) VALUES('A_DLOAN','L_OIR',0);</v>
      </c>
    </row>
    <row r="74" spans="5:9" x14ac:dyDescent="0.25">
      <c r="E74" s="25" t="s">
        <v>2795</v>
      </c>
      <c r="F74" s="25" t="s">
        <v>2793</v>
      </c>
      <c r="G74">
        <v>0</v>
      </c>
      <c r="H74" s="25" t="s">
        <v>2777</v>
      </c>
      <c r="I74" t="str">
        <f t="shared" si="4"/>
        <v>INSERT INTO s_gl_group_reference_m(gl_group_code,refernce_gl_group_code,is_mandatory) VALUES('A_DLOAN','L_RIR',0);</v>
      </c>
    </row>
    <row r="75" spans="5:9" x14ac:dyDescent="0.25">
      <c r="E75" s="25" t="s">
        <v>2795</v>
      </c>
    </row>
    <row r="76" spans="5:9" x14ac:dyDescent="0.25">
      <c r="E76" s="25" t="s">
        <v>2795</v>
      </c>
    </row>
    <row r="77" spans="5:9" x14ac:dyDescent="0.25">
      <c r="E77" s="25" t="s">
        <v>2795</v>
      </c>
    </row>
    <row r="78" spans="5:9" x14ac:dyDescent="0.25">
      <c r="E78" s="25" t="s">
        <v>2795</v>
      </c>
    </row>
    <row r="79" spans="5:9" x14ac:dyDescent="0.25">
      <c r="E79" s="25" t="s">
        <v>2795</v>
      </c>
    </row>
    <row r="80" spans="5:9" x14ac:dyDescent="0.25">
      <c r="E80" s="25" t="s">
        <v>2795</v>
      </c>
    </row>
    <row r="81" spans="5:5" x14ac:dyDescent="0.25">
      <c r="E81" s="25" t="s">
        <v>2795</v>
      </c>
    </row>
    <row r="82" spans="5:5" x14ac:dyDescent="0.25">
      <c r="E82" s="25" t="s">
        <v>2795</v>
      </c>
    </row>
    <row r="83" spans="5:5" x14ac:dyDescent="0.25">
      <c r="E83" s="25" t="s">
        <v>2795</v>
      </c>
    </row>
    <row r="84" spans="5:5" x14ac:dyDescent="0.25">
      <c r="E84" s="25" t="s">
        <v>2795</v>
      </c>
    </row>
    <row r="85" spans="5:5" x14ac:dyDescent="0.25">
      <c r="E85" s="25" t="s">
        <v>2795</v>
      </c>
    </row>
    <row r="86" spans="5:5" x14ac:dyDescent="0.25">
      <c r="E86" s="25" t="s">
        <v>2795</v>
      </c>
    </row>
    <row r="87" spans="5:5" x14ac:dyDescent="0.25">
      <c r="E87" s="25" t="s">
        <v>2795</v>
      </c>
    </row>
    <row r="88" spans="5:5" x14ac:dyDescent="0.25">
      <c r="E88" s="25" t="s">
        <v>2795</v>
      </c>
    </row>
    <row r="89" spans="5:5" x14ac:dyDescent="0.25">
      <c r="E89" s="25" t="s">
        <v>2795</v>
      </c>
    </row>
    <row r="90" spans="5:5" x14ac:dyDescent="0.25">
      <c r="E90" s="25" t="s">
        <v>2795</v>
      </c>
    </row>
    <row r="91" spans="5:5" x14ac:dyDescent="0.25">
      <c r="E91" s="25" t="s">
        <v>2795</v>
      </c>
    </row>
    <row r="92" spans="5:5" x14ac:dyDescent="0.25">
      <c r="E92" s="25" t="s">
        <v>2795</v>
      </c>
    </row>
    <row r="93" spans="5:5" x14ac:dyDescent="0.25">
      <c r="E93" s="25" t="s">
        <v>2795</v>
      </c>
    </row>
    <row r="94" spans="5:5" x14ac:dyDescent="0.25">
      <c r="E94" s="25" t="s">
        <v>2795</v>
      </c>
    </row>
    <row r="95" spans="5:5" x14ac:dyDescent="0.25">
      <c r="E95" s="25" t="s">
        <v>2795</v>
      </c>
    </row>
    <row r="96" spans="5:5" x14ac:dyDescent="0.25">
      <c r="E96" s="25" t="s">
        <v>2795</v>
      </c>
    </row>
    <row r="97" spans="5:5" x14ac:dyDescent="0.25">
      <c r="E97" s="25" t="s">
        <v>2795</v>
      </c>
    </row>
    <row r="98" spans="5:5" x14ac:dyDescent="0.25">
      <c r="E98" s="25" t="s">
        <v>2795</v>
      </c>
    </row>
    <row r="99" spans="5:5" x14ac:dyDescent="0.25">
      <c r="E99" s="25" t="s">
        <v>2795</v>
      </c>
    </row>
    <row r="100" spans="5:5" x14ac:dyDescent="0.25">
      <c r="E100" s="25" t="s">
        <v>2795</v>
      </c>
    </row>
    <row r="101" spans="5:5" x14ac:dyDescent="0.25">
      <c r="E101" s="25" t="s">
        <v>2795</v>
      </c>
    </row>
    <row r="102" spans="5:5" x14ac:dyDescent="0.25">
      <c r="E102" s="25" t="s">
        <v>2795</v>
      </c>
    </row>
    <row r="103" spans="5:5" x14ac:dyDescent="0.25">
      <c r="E103" s="25" t="s">
        <v>2795</v>
      </c>
    </row>
    <row r="104" spans="5:5" x14ac:dyDescent="0.25">
      <c r="E104" s="25" t="s">
        <v>2795</v>
      </c>
    </row>
    <row r="105" spans="5:5" x14ac:dyDescent="0.25">
      <c r="E105" s="25" t="s">
        <v>2795</v>
      </c>
    </row>
  </sheetData>
  <hyperlinks>
    <hyperlink ref="A3" location="table_list!A1" display="table_list!A1" xr:uid="{00000000-0004-0000-06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D16" zoomScaleNormal="100" workbookViewId="0">
      <selection activeCell="E28" sqref="E28:K28"/>
    </sheetView>
  </sheetViews>
  <sheetFormatPr defaultColWidth="8.5703125" defaultRowHeight="15" x14ac:dyDescent="0.25"/>
  <cols>
    <col min="1" max="1" width="14.28515625" customWidth="1"/>
    <col min="2" max="2" width="62.28515625" customWidth="1"/>
    <col min="3" max="4" width="58.7109375" customWidth="1"/>
    <col min="5" max="5" width="20.7109375" style="26" customWidth="1"/>
    <col min="6" max="6" width="26.85546875" style="27" customWidth="1"/>
    <col min="7" max="7" width="19.85546875" style="26" customWidth="1"/>
    <col min="8" max="8" width="18.7109375" style="26" customWidth="1"/>
    <col min="9" max="9" width="17.85546875" style="26" customWidth="1"/>
    <col min="10" max="10" width="12.42578125" bestFit="1" customWidth="1"/>
  </cols>
  <sheetData>
    <row r="1" spans="1:11" x14ac:dyDescent="0.25">
      <c r="A1" s="2"/>
      <c r="B1" t="s">
        <v>2796</v>
      </c>
      <c r="E1" s="28" t="s">
        <v>1892</v>
      </c>
      <c r="F1" s="29" t="s">
        <v>2797</v>
      </c>
      <c r="G1" s="28" t="s">
        <v>2798</v>
      </c>
      <c r="H1" s="28" t="s">
        <v>2799</v>
      </c>
      <c r="I1" s="28" t="s">
        <v>1564</v>
      </c>
      <c r="J1" s="28" t="s">
        <v>2800</v>
      </c>
      <c r="K1" s="29" t="s">
        <v>2801</v>
      </c>
    </row>
    <row r="2" spans="1:11" x14ac:dyDescent="0.25">
      <c r="B2" t="str">
        <f t="shared" ref="B2:B21" si="0">CONCATENATE("public static final int CHARGE_TYPE_ID_",C2,"=    ",E2,";")</f>
        <v>public static final int CHARGE_TYPE_ID_MINIMUM_BALANCE_CHARGES=    1;</v>
      </c>
      <c r="C2" t="s">
        <v>2802</v>
      </c>
      <c r="D2" t="str">
        <f t="shared" ref="D2:D20" si="1">UPPER(F2)</f>
        <v>MINIMUM BALANCE CHARGES</v>
      </c>
      <c r="E2" s="26">
        <v>1</v>
      </c>
      <c r="F2" s="27" t="s">
        <v>2803</v>
      </c>
      <c r="G2" s="26" t="s">
        <v>2804</v>
      </c>
      <c r="H2" s="26">
        <v>1</v>
      </c>
      <c r="I2" s="26" t="s">
        <v>2805</v>
      </c>
      <c r="J2">
        <v>1</v>
      </c>
      <c r="K2" t="str">
        <f t="shared" ref="K2:K23" si="2">CONCATENATE("INSERT INTO s_charge_type_m (charge_type_id,charge_type_name,charge_type_code,is_batch_process,charge_calc_type,is_ac_include) VALUES (",E2&amp;",'"&amp;F2&amp;"','"&amp;G2&amp;"',"&amp;H2&amp;",'"&amp;I2&amp;"',"&amp;J2&amp;");")</f>
        <v>INSERT INTO s_charge_type_m (charge_type_id,charge_type_name,charge_type_code,is_batch_process,charge_calc_type,is_ac_include) VALUES (1,'Minimum Balance Charges','CH_MB',1,'Plain',1);</v>
      </c>
    </row>
    <row r="3" spans="1:11" x14ac:dyDescent="0.25">
      <c r="A3" s="2" t="s">
        <v>44</v>
      </c>
      <c r="B3" t="str">
        <f t="shared" si="0"/>
        <v>public static final int CHARGE_TYPE_ID_DEMAND_DRAFT_COMMISION=    2;</v>
      </c>
      <c r="C3" t="s">
        <v>2806</v>
      </c>
      <c r="D3" t="str">
        <f t="shared" si="1"/>
        <v>DEMAND DRAFT COMMISION</v>
      </c>
      <c r="E3" s="26">
        <v>2</v>
      </c>
      <c r="F3" s="27" t="s">
        <v>2807</v>
      </c>
      <c r="G3" s="26" t="s">
        <v>2808</v>
      </c>
      <c r="H3" s="26">
        <v>1</v>
      </c>
      <c r="I3" s="26" t="s">
        <v>2805</v>
      </c>
      <c r="J3">
        <v>0</v>
      </c>
      <c r="K3" t="str">
        <f t="shared" si="2"/>
        <v>INSERT INTO s_charge_type_m (charge_type_id,charge_type_name,charge_type_code,is_batch_process,charge_calc_type,is_ac_include) VALUES (2,'Demand Draft Commision','CH_DDCOM',1,'Plain',0);</v>
      </c>
    </row>
    <row r="4" spans="1:11" x14ac:dyDescent="0.25">
      <c r="B4" t="str">
        <f t="shared" si="0"/>
        <v>public static final int CHARGE_TYPE_ID_PAY_ORDER_COMMISION=    3;</v>
      </c>
      <c r="C4" t="s">
        <v>2809</v>
      </c>
      <c r="D4" t="str">
        <f t="shared" si="1"/>
        <v>PAY ORDER COMMISION</v>
      </c>
      <c r="E4" s="26">
        <v>3</v>
      </c>
      <c r="F4" s="27" t="s">
        <v>2810</v>
      </c>
      <c r="G4" s="26" t="s">
        <v>2811</v>
      </c>
      <c r="H4" s="26">
        <v>1</v>
      </c>
      <c r="I4" s="26" t="s">
        <v>2805</v>
      </c>
      <c r="J4">
        <v>0</v>
      </c>
      <c r="K4" t="str">
        <f t="shared" si="2"/>
        <v>INSERT INTO s_charge_type_m (charge_type_id,charge_type_name,charge_type_code,is_batch_process,charge_calc_type,is_ac_include) VALUES (3,'Pay Order Commision','CH_POCOMM',1,'Plain',0);</v>
      </c>
    </row>
    <row r="5" spans="1:11" x14ac:dyDescent="0.25">
      <c r="B5" t="str">
        <f t="shared" si="0"/>
        <v>public static final int CHARGE_TYPE_ID_CHEQUE_BOOK_ISSSUE_CHARGES=    4;</v>
      </c>
      <c r="C5" t="s">
        <v>2812</v>
      </c>
      <c r="D5" t="str">
        <f t="shared" si="1"/>
        <v>CHEQUE BOOK ISSSUE CHARGES</v>
      </c>
      <c r="E5" s="26">
        <v>4</v>
      </c>
      <c r="F5" s="27" t="s">
        <v>2813</v>
      </c>
      <c r="G5" s="26" t="s">
        <v>2814</v>
      </c>
      <c r="H5" s="26">
        <v>1</v>
      </c>
      <c r="I5" s="26" t="s">
        <v>2805</v>
      </c>
      <c r="J5">
        <v>0</v>
      </c>
      <c r="K5" t="str">
        <f t="shared" si="2"/>
        <v>INSERT INTO s_charge_type_m (charge_type_id,charge_type_name,charge_type_code,is_batch_process,charge_calc_type,is_ac_include) VALUES (4,'Cheque Book Isssue Charges','CH_CHQISSUE',1,'Plain',0);</v>
      </c>
    </row>
    <row r="6" spans="1:11" x14ac:dyDescent="0.25">
      <c r="B6" t="str">
        <f t="shared" si="0"/>
        <v>public static final int CHARGE_TYPE_ID_CHEQUE_STOP_CHARGES=    5;</v>
      </c>
      <c r="C6" t="s">
        <v>2815</v>
      </c>
      <c r="D6" t="str">
        <f t="shared" si="1"/>
        <v>CHEQUE STOP CHARGES</v>
      </c>
      <c r="E6" s="26">
        <v>5</v>
      </c>
      <c r="F6" s="27" t="s">
        <v>2816</v>
      </c>
      <c r="G6" s="26" t="s">
        <v>2817</v>
      </c>
      <c r="H6" s="26">
        <v>1</v>
      </c>
      <c r="I6" s="26" t="s">
        <v>2805</v>
      </c>
      <c r="J6">
        <v>0</v>
      </c>
      <c r="K6" t="str">
        <f t="shared" si="2"/>
        <v>INSERT INTO s_charge_type_m (charge_type_id,charge_type_name,charge_type_code,is_batch_process,charge_calc_type,is_ac_include) VALUES (5,'Cheque Stop Charges','CI_CHQSTOP',1,'Plain',0);</v>
      </c>
    </row>
    <row r="7" spans="1:11" x14ac:dyDescent="0.25">
      <c r="B7" t="str">
        <f t="shared" si="0"/>
        <v>public static final int CHARGE_TYPE_ID_SI_TRANSACTION_CHARGES=    6;</v>
      </c>
      <c r="C7" t="s">
        <v>2818</v>
      </c>
      <c r="D7" t="str">
        <f t="shared" si="1"/>
        <v>SI TRANSACTION CHARGES</v>
      </c>
      <c r="E7" s="26">
        <v>6</v>
      </c>
      <c r="F7" s="27" t="s">
        <v>2819</v>
      </c>
      <c r="G7" s="26" t="s">
        <v>2820</v>
      </c>
      <c r="H7" s="26">
        <v>1</v>
      </c>
      <c r="I7" s="26" t="s">
        <v>2805</v>
      </c>
      <c r="J7">
        <v>0</v>
      </c>
      <c r="K7" t="str">
        <f t="shared" si="2"/>
        <v>INSERT INTO s_charge_type_m (charge_type_id,charge_type_name,charge_type_code,is_batch_process,charge_calc_type,is_ac_include) VALUES (6,'SI Transaction Charges','CH_SI',1,'Plain',0);</v>
      </c>
    </row>
    <row r="8" spans="1:11" x14ac:dyDescent="0.25">
      <c r="B8" t="str">
        <f t="shared" si="0"/>
        <v>public static final int CHARGE_TYPE_ID_INCIDENTAL_CHARGES=    7;</v>
      </c>
      <c r="C8" t="s">
        <v>2821</v>
      </c>
      <c r="D8" t="str">
        <f t="shared" si="1"/>
        <v>INCIDENTAL CHARGES</v>
      </c>
      <c r="E8" s="26">
        <v>7</v>
      </c>
      <c r="F8" s="27" t="s">
        <v>2822</v>
      </c>
      <c r="G8" s="26" t="s">
        <v>2823</v>
      </c>
      <c r="H8" s="26">
        <v>1</v>
      </c>
      <c r="I8" s="26" t="s">
        <v>2805</v>
      </c>
      <c r="J8">
        <v>0</v>
      </c>
      <c r="K8" t="str">
        <f t="shared" si="2"/>
        <v>INSERT INTO s_charge_type_m (charge_type_id,charge_type_name,charge_type_code,is_batch_process,charge_calc_type,is_ac_include) VALUES (7,'Incidental Charges','CH_INC',1,'Plain',0);</v>
      </c>
    </row>
    <row r="9" spans="1:11" x14ac:dyDescent="0.25">
      <c r="B9" t="str">
        <f t="shared" si="0"/>
        <v>public static final int CHARGE_TYPE_ID_PASSBOOK_CHARGES=    8;</v>
      </c>
      <c r="C9" t="s">
        <v>2824</v>
      </c>
      <c r="D9" t="str">
        <f t="shared" si="1"/>
        <v>PASSBOOK CHARGES</v>
      </c>
      <c r="E9" s="26">
        <v>8</v>
      </c>
      <c r="F9" s="27" t="s">
        <v>2825</v>
      </c>
      <c r="G9" s="26" t="s">
        <v>2826</v>
      </c>
      <c r="H9" s="26">
        <v>1</v>
      </c>
      <c r="I9" s="26" t="s">
        <v>2805</v>
      </c>
      <c r="J9">
        <v>0</v>
      </c>
      <c r="K9" t="str">
        <f t="shared" si="2"/>
        <v>INSERT INTO s_charge_type_m (charge_type_id,charge_type_name,charge_type_code,is_batch_process,charge_calc_type,is_ac_include) VALUES (8,'Passbook Charges','PB_CH',1,'Plain',0);</v>
      </c>
    </row>
    <row r="10" spans="1:11" x14ac:dyDescent="0.25">
      <c r="B10" t="str">
        <f t="shared" si="0"/>
        <v>public static final int CHARGE_TYPE_ID_CLEARING_CHARGES=    9;</v>
      </c>
      <c r="C10" t="s">
        <v>2827</v>
      </c>
      <c r="D10" t="str">
        <f t="shared" si="1"/>
        <v>CLEARING RETURN CHARGES</v>
      </c>
      <c r="E10" s="26">
        <v>9</v>
      </c>
      <c r="F10" s="27" t="s">
        <v>2828</v>
      </c>
      <c r="G10" s="26" t="s">
        <v>2829</v>
      </c>
      <c r="H10" s="26">
        <v>1</v>
      </c>
      <c r="I10" s="26" t="s">
        <v>2805</v>
      </c>
      <c r="J10">
        <v>0</v>
      </c>
      <c r="K10" t="str">
        <f t="shared" si="2"/>
        <v>INSERT INTO s_charge_type_m (charge_type_id,charge_type_name,charge_type_code,is_batch_process,charge_calc_type,is_ac_include) VALUES (9,'Clearing Return Charges','CH_CLG',1,'Plain',0);</v>
      </c>
    </row>
    <row r="11" spans="1:11" x14ac:dyDescent="0.25">
      <c r="B11" t="str">
        <f t="shared" si="0"/>
        <v>public static final int CHARGE_TYPE_ID_LOAN_CHARGES=    10;</v>
      </c>
      <c r="C11" t="s">
        <v>2830</v>
      </c>
      <c r="D11" t="str">
        <f t="shared" si="1"/>
        <v>LOAN CHARGES</v>
      </c>
      <c r="E11" s="25">
        <v>10</v>
      </c>
      <c r="F11" s="30" t="s">
        <v>2831</v>
      </c>
      <c r="G11" s="25" t="s">
        <v>2832</v>
      </c>
      <c r="H11" s="26">
        <v>1</v>
      </c>
      <c r="I11" s="26" t="s">
        <v>2805</v>
      </c>
      <c r="J11">
        <v>0</v>
      </c>
      <c r="K11" t="str">
        <f t="shared" si="2"/>
        <v>INSERT INTO s_charge_type_m (charge_type_id,charge_type_name,charge_type_code,is_batch_process,charge_calc_type,is_ac_include) VALUES (10,'Loan Charges','CH_LOAN',1,'Plain',0);</v>
      </c>
    </row>
    <row r="12" spans="1:11" x14ac:dyDescent="0.25">
      <c r="B12" t="str">
        <f t="shared" si="0"/>
        <v>public static final int CHARGE_TYPE_ID_REMITTANCE_COMMISION=    11;</v>
      </c>
      <c r="C12" t="s">
        <v>2833</v>
      </c>
      <c r="D12" t="str">
        <f t="shared" si="1"/>
        <v>REMITTANCE COMMISION</v>
      </c>
      <c r="E12" s="25">
        <v>11</v>
      </c>
      <c r="F12" s="30" t="s">
        <v>2834</v>
      </c>
      <c r="G12" s="25" t="s">
        <v>2835</v>
      </c>
      <c r="H12" s="26">
        <v>1</v>
      </c>
      <c r="I12" s="26" t="s">
        <v>2805</v>
      </c>
      <c r="J12">
        <v>0</v>
      </c>
      <c r="K12" t="str">
        <f t="shared" si="2"/>
        <v>INSERT INTO s_charge_type_m (charge_type_id,charge_type_name,charge_type_code,is_batch_process,charge_calc_type,is_ac_include) VALUES (11,'Remittance Commision','CH_REMCOMM',1,'Plain',0);</v>
      </c>
    </row>
    <row r="13" spans="1:11" x14ac:dyDescent="0.25">
      <c r="B13" t="str">
        <f t="shared" si="0"/>
        <v>public static final int CHARGE_TYPE_ID_NEFT_RTGS_COMMISION=    12;</v>
      </c>
      <c r="C13" t="s">
        <v>2836</v>
      </c>
      <c r="D13" t="str">
        <f t="shared" si="1"/>
        <v>NEFT / RTGS COMMISION</v>
      </c>
      <c r="E13" s="25">
        <v>12</v>
      </c>
      <c r="F13" s="30" t="s">
        <v>2837</v>
      </c>
      <c r="G13" s="25" t="s">
        <v>2838</v>
      </c>
      <c r="H13" s="26">
        <v>1</v>
      </c>
      <c r="I13" s="26" t="s">
        <v>2805</v>
      </c>
      <c r="J13">
        <v>0</v>
      </c>
      <c r="K13" t="str">
        <f t="shared" si="2"/>
        <v>INSERT INTO s_charge_type_m (charge_type_id,charge_type_name,charge_type_code,is_batch_process,charge_calc_type,is_ac_include) VALUES (12,'NEFT / RTGS Commision','CH_NEFT',1,'Plain',0);</v>
      </c>
    </row>
    <row r="14" spans="1:11" x14ac:dyDescent="0.25">
      <c r="B14" t="str">
        <f t="shared" si="0"/>
        <v>public static final int CHARGE_TYPE_ID_ACCOUNT_CLOSING_CHAGRES=    13;</v>
      </c>
      <c r="C14" t="s">
        <v>2839</v>
      </c>
      <c r="D14" t="str">
        <f t="shared" si="1"/>
        <v>ACCOUNT CLOSING CHAGRES</v>
      </c>
      <c r="E14" s="26">
        <v>13</v>
      </c>
      <c r="F14" s="27" t="s">
        <v>2840</v>
      </c>
      <c r="G14" s="26" t="s">
        <v>2841</v>
      </c>
      <c r="H14" s="26">
        <v>0</v>
      </c>
      <c r="I14" s="26" t="s">
        <v>2805</v>
      </c>
      <c r="J14">
        <v>1</v>
      </c>
      <c r="K14" t="str">
        <f t="shared" si="2"/>
        <v>INSERT INTO s_charge_type_m (charge_type_id,charge_type_name,charge_type_code,is_batch_process,charge_calc_type,is_ac_include) VALUES (13,'Account Closing Chagres','CH_AC',0,'Plain',1);</v>
      </c>
    </row>
    <row r="15" spans="1:11" x14ac:dyDescent="0.25">
      <c r="B15" t="str">
        <f t="shared" si="0"/>
        <v>public static final int CHARGE_TYPE_ID_FOLIO_CHARGES=    14;</v>
      </c>
      <c r="C15" t="s">
        <v>2842</v>
      </c>
      <c r="D15" t="str">
        <f t="shared" si="1"/>
        <v>FOLIO CHARGES</v>
      </c>
      <c r="E15" s="26">
        <v>14</v>
      </c>
      <c r="F15" s="30" t="s">
        <v>2843</v>
      </c>
      <c r="G15" s="26" t="s">
        <v>2844</v>
      </c>
      <c r="H15" s="26">
        <v>1</v>
      </c>
      <c r="I15" s="26" t="s">
        <v>2805</v>
      </c>
      <c r="J15">
        <v>1</v>
      </c>
      <c r="K15" t="str">
        <f t="shared" si="2"/>
        <v>INSERT INTO s_charge_type_m (charge_type_id,charge_type_name,charge_type_code,is_batch_process,charge_calc_type,is_ac_include) VALUES (14,'Folio Charges','CH_FC',1,'Plain',1);</v>
      </c>
    </row>
    <row r="16" spans="1:11" x14ac:dyDescent="0.25">
      <c r="B16" t="str">
        <f t="shared" si="0"/>
        <v>public static final int CHARGE_TYPE_ID_CHEQUE_UNUSED_CHARGES=    15;</v>
      </c>
      <c r="C16" t="s">
        <v>2845</v>
      </c>
      <c r="D16" t="str">
        <f t="shared" si="1"/>
        <v>CHEQUE UNUSED CHARGES</v>
      </c>
      <c r="E16" s="26">
        <v>15</v>
      </c>
      <c r="F16" s="27" t="s">
        <v>2846</v>
      </c>
      <c r="G16" s="26" t="s">
        <v>2847</v>
      </c>
      <c r="H16" s="26">
        <v>1</v>
      </c>
      <c r="I16" s="26" t="s">
        <v>2805</v>
      </c>
      <c r="J16">
        <v>1</v>
      </c>
      <c r="K16" t="str">
        <f t="shared" si="2"/>
        <v>INSERT INTO s_charge_type_m (charge_type_id,charge_type_name,charge_type_code,is_batch_process,charge_calc_type,is_ac_include) VALUES (15,'Cheque Unused Charges','CH_CUC',1,'Plain',1);</v>
      </c>
    </row>
    <row r="17" spans="2:11" x14ac:dyDescent="0.25">
      <c r="B17" t="str">
        <f t="shared" si="0"/>
        <v>public static final int CHARGE_TYPE_ID_CUSTODY_CHARGES=    16;</v>
      </c>
      <c r="C17" t="s">
        <v>2848</v>
      </c>
      <c r="D17" t="str">
        <f t="shared" si="1"/>
        <v>CUSTODY CHARGES</v>
      </c>
      <c r="E17" s="26">
        <v>16</v>
      </c>
      <c r="F17" s="30" t="s">
        <v>2849</v>
      </c>
      <c r="G17" s="26" t="s">
        <v>2850</v>
      </c>
      <c r="H17" s="26">
        <v>1</v>
      </c>
      <c r="I17" s="26" t="s">
        <v>2805</v>
      </c>
      <c r="J17">
        <v>0</v>
      </c>
      <c r="K17" t="str">
        <f t="shared" si="2"/>
        <v>INSERT INTO s_charge_type_m (charge_type_id,charge_type_name,charge_type_code,is_batch_process,charge_calc_type,is_ac_include) VALUES (16,'Custody Charges','CH_CC',1,'Plain',0);</v>
      </c>
    </row>
    <row r="18" spans="2:11" x14ac:dyDescent="0.25">
      <c r="B18" t="str">
        <f t="shared" si="0"/>
        <v>public static final int CHARGE_TYPE_ID_NOTICE_CHARGES=    17;</v>
      </c>
      <c r="C18" t="s">
        <v>2851</v>
      </c>
      <c r="D18" t="str">
        <f t="shared" si="1"/>
        <v>NOTICE CHARGES</v>
      </c>
      <c r="E18" s="26">
        <v>17</v>
      </c>
      <c r="F18" s="30" t="s">
        <v>2852</v>
      </c>
      <c r="G18" s="26" t="s">
        <v>2853</v>
      </c>
      <c r="H18" s="26">
        <v>1</v>
      </c>
      <c r="I18" s="26" t="s">
        <v>2805</v>
      </c>
      <c r="J18">
        <v>0</v>
      </c>
      <c r="K18" t="str">
        <f t="shared" si="2"/>
        <v>INSERT INTO s_charge_type_m (charge_type_id,charge_type_name,charge_type_code,is_batch_process,charge_calc_type,is_ac_include) VALUES (17,'Notice Charges','CH_NC',1,'Plain',0);</v>
      </c>
    </row>
    <row r="19" spans="2:11" x14ac:dyDescent="0.25">
      <c r="B19" t="str">
        <f t="shared" si="0"/>
        <v>public static final int CHARGE_TYPE_ID_PROCESSING_CHARGES=    18;</v>
      </c>
      <c r="C19" t="s">
        <v>2854</v>
      </c>
      <c r="D19" t="str">
        <f t="shared" si="1"/>
        <v>PROCESSING CHARGES</v>
      </c>
      <c r="E19" s="26">
        <v>18</v>
      </c>
      <c r="F19" s="30" t="s">
        <v>2855</v>
      </c>
      <c r="G19" s="26" t="s">
        <v>2856</v>
      </c>
      <c r="H19" s="26">
        <v>1</v>
      </c>
      <c r="I19" s="26" t="s">
        <v>2805</v>
      </c>
      <c r="J19">
        <v>0</v>
      </c>
      <c r="K19" t="str">
        <f t="shared" si="2"/>
        <v>INSERT INTO s_charge_type_m (charge_type_id,charge_type_name,charge_type_code,is_batch_process,charge_calc_type,is_ac_include) VALUES (18,'Processing charges','CH_PC',1,'Plain',0);</v>
      </c>
    </row>
    <row r="20" spans="2:11" x14ac:dyDescent="0.25">
      <c r="B20" t="str">
        <f t="shared" si="0"/>
        <v>public static final int CHARGE_TYPE_ID_SHARE_ENTERNACE_FEES=    19;</v>
      </c>
      <c r="C20" t="s">
        <v>2857</v>
      </c>
      <c r="D20" t="str">
        <f t="shared" si="1"/>
        <v>SHARE ENTERNACE FEES</v>
      </c>
      <c r="E20" s="26">
        <v>19</v>
      </c>
      <c r="F20" s="30" t="s">
        <v>2858</v>
      </c>
      <c r="G20" s="26" t="s">
        <v>2859</v>
      </c>
      <c r="H20" s="26">
        <v>1</v>
      </c>
      <c r="I20" s="26" t="s">
        <v>2805</v>
      </c>
      <c r="J20">
        <v>0</v>
      </c>
      <c r="K20" t="str">
        <f t="shared" si="2"/>
        <v>INSERT INTO s_charge_type_m (charge_type_id,charge_type_name,charge_type_code,is_batch_process,charge_calc_type,is_ac_include) VALUES (19,'Share Enternace Fees','CH_SH_EFEE',1,'Plain',0);</v>
      </c>
    </row>
    <row r="21" spans="2:11" x14ac:dyDescent="0.25">
      <c r="B21" t="str">
        <f t="shared" si="0"/>
        <v>public static final int CHARGE_TYPE_ID_ACCT_STMT_CHAGRES=    20;</v>
      </c>
      <c r="C21" t="s">
        <v>2860</v>
      </c>
      <c r="D21" t="s">
        <v>2861</v>
      </c>
      <c r="E21" s="26">
        <v>20</v>
      </c>
      <c r="F21" s="30" t="s">
        <v>2862</v>
      </c>
      <c r="G21" s="26" t="s">
        <v>2863</v>
      </c>
      <c r="H21" s="26">
        <v>1</v>
      </c>
      <c r="I21" s="26" t="s">
        <v>2805</v>
      </c>
      <c r="J21">
        <v>0</v>
      </c>
      <c r="K21" t="str">
        <f t="shared" si="2"/>
        <v>INSERT INTO s_charge_type_m (charge_type_id,charge_type_name,charge_type_code,is_batch_process,charge_calc_type,is_ac_include) VALUES (20,'Account Statement Charges','CH_ASC',1,'Plain',0);</v>
      </c>
    </row>
    <row r="22" spans="2:11" x14ac:dyDescent="0.25">
      <c r="E22" s="26">
        <v>21</v>
      </c>
      <c r="F22" s="27" t="s">
        <v>2864</v>
      </c>
      <c r="G22" s="26" t="s">
        <v>2865</v>
      </c>
      <c r="H22" s="26">
        <v>1</v>
      </c>
      <c r="I22" s="26" t="s">
        <v>2805</v>
      </c>
      <c r="J22">
        <v>0</v>
      </c>
      <c r="K22" t="str">
        <f t="shared" si="2"/>
        <v>INSERT INTO s_charge_type_m (charge_type_id,charge_type_name,charge_type_code,is_batch_process,charge_calc_type,is_ac_include) VALUES (21,'Stop Revoke Charges','CH_SRC',1,'Plain',0);</v>
      </c>
    </row>
    <row r="23" spans="2:11" x14ac:dyDescent="0.25">
      <c r="E23" s="26">
        <v>22</v>
      </c>
      <c r="F23" s="27" t="s">
        <v>2866</v>
      </c>
      <c r="G23" s="26" t="s">
        <v>2867</v>
      </c>
      <c r="H23" s="26">
        <v>1</v>
      </c>
      <c r="I23" s="26" t="s">
        <v>2805</v>
      </c>
      <c r="J23">
        <v>0</v>
      </c>
      <c r="K23" t="str">
        <f t="shared" si="2"/>
        <v>INSERT INTO s_charge_type_m (charge_type_id,charge_type_name,charge_type_code,is_batch_process,charge_calc_type,is_ac_include) VALUES (22,'Court Fee Stamp','CH_CFS',1,'Plain',0);</v>
      </c>
    </row>
    <row r="24" spans="2:11" x14ac:dyDescent="0.25">
      <c r="E24" s="26">
        <v>23</v>
      </c>
      <c r="F24" s="27" t="s">
        <v>2868</v>
      </c>
      <c r="G24" s="26" t="s">
        <v>2869</v>
      </c>
      <c r="H24" s="26">
        <v>1</v>
      </c>
      <c r="I24" s="26" t="s">
        <v>2805</v>
      </c>
      <c r="J24">
        <v>0</v>
      </c>
      <c r="K24" t="str">
        <f t="shared" ref="K24:K28" si="3">CONCATENATE("INSERT INTO s_charge_type_m (charge_type_id,charge_type_name,charge_type_code,is_batch_process,charge_calc_type,is_ac_include) VALUES (",E24&amp;",'"&amp;F24&amp;"','"&amp;G24&amp;"',"&amp;H24&amp;",'"&amp;I24&amp;"',"&amp;J24&amp;");")</f>
        <v>INSERT INTO s_charge_type_m (charge_type_id,charge_type_name,charge_type_code,is_batch_process,charge_calc_type,is_ac_include) VALUES (23,'Insurance Premium','CH_IP',1,'Plain',0);</v>
      </c>
    </row>
    <row r="25" spans="2:11" x14ac:dyDescent="0.25">
      <c r="E25" s="26">
        <v>24</v>
      </c>
      <c r="F25" s="27" t="s">
        <v>2870</v>
      </c>
      <c r="G25" s="26" t="s">
        <v>2871</v>
      </c>
      <c r="H25" s="26">
        <v>1</v>
      </c>
      <c r="I25" s="26" t="s">
        <v>2805</v>
      </c>
      <c r="J25">
        <v>0</v>
      </c>
      <c r="K25" t="str">
        <f t="shared" si="3"/>
        <v>INSERT INTO s_charge_type_m (charge_type_id,charge_type_name,charge_type_code,is_batch_process,charge_calc_type,is_ac_include) VALUES (24,'Branch ROI - Debit','CH_CBR_ROI_DR',1,'Plain',0);</v>
      </c>
    </row>
    <row r="26" spans="2:11" x14ac:dyDescent="0.25">
      <c r="E26" s="26">
        <v>25</v>
      </c>
      <c r="F26" s="27" t="s">
        <v>2872</v>
      </c>
      <c r="G26" s="26" t="s">
        <v>2873</v>
      </c>
      <c r="H26" s="26">
        <v>1</v>
      </c>
      <c r="I26" s="26" t="s">
        <v>2805</v>
      </c>
      <c r="J26">
        <v>0</v>
      </c>
      <c r="K26" t="str">
        <f t="shared" si="3"/>
        <v>INSERT INTO s_charge_type_m (charge_type_id,charge_type_name,charge_type_code,is_batch_process,charge_calc_type,is_ac_include) VALUES (25,'Branch ROI - Credit','CH_CBR_ROI_CR',1,'Plain',0);</v>
      </c>
    </row>
    <row r="27" spans="2:11" x14ac:dyDescent="0.25">
      <c r="E27" s="26">
        <v>26</v>
      </c>
      <c r="F27" s="27" t="s">
        <v>2874</v>
      </c>
      <c r="G27" s="26" t="s">
        <v>2875</v>
      </c>
      <c r="H27" s="26">
        <v>1</v>
      </c>
      <c r="I27" s="26" t="s">
        <v>2805</v>
      </c>
      <c r="J27">
        <v>1</v>
      </c>
      <c r="K27" t="str">
        <f t="shared" si="3"/>
        <v>INSERT INTO s_charge_type_m (charge_type_id,charge_type_name,charge_type_code,is_batch_process,charge_calc_type,is_ac_include) VALUES (26,'SMS Charges','CH-SMS',1,'Plain',1);</v>
      </c>
    </row>
    <row r="37" spans="6:6" x14ac:dyDescent="0.25">
      <c r="F37" s="31"/>
    </row>
    <row r="38" spans="6:6" x14ac:dyDescent="0.25">
      <c r="F38" s="32" t="s">
        <v>2876</v>
      </c>
    </row>
    <row r="39" spans="6:6" ht="30" x14ac:dyDescent="0.25">
      <c r="F39" s="32" t="s">
        <v>2877</v>
      </c>
    </row>
    <row r="40" spans="6:6" x14ac:dyDescent="0.25">
      <c r="F40" s="32" t="s">
        <v>2878</v>
      </c>
    </row>
    <row r="41" spans="6:6" ht="30" x14ac:dyDescent="0.25">
      <c r="F41" s="33" t="s">
        <v>2879</v>
      </c>
    </row>
    <row r="42" spans="6:6" ht="30" x14ac:dyDescent="0.25">
      <c r="F42" s="32" t="s">
        <v>2880</v>
      </c>
    </row>
    <row r="43" spans="6:6" x14ac:dyDescent="0.25">
      <c r="F43" s="32"/>
    </row>
    <row r="44" spans="6:6" ht="30" x14ac:dyDescent="0.25">
      <c r="F44" s="33" t="s">
        <v>2881</v>
      </c>
    </row>
    <row r="45" spans="6:6" x14ac:dyDescent="0.25">
      <c r="F45" s="32" t="s">
        <v>2882</v>
      </c>
    </row>
    <row r="46" spans="6:6" ht="30" x14ac:dyDescent="0.25">
      <c r="F46" s="33" t="s">
        <v>2883</v>
      </c>
    </row>
    <row r="47" spans="6:6" ht="30" x14ac:dyDescent="0.25">
      <c r="F47" s="32" t="s">
        <v>2884</v>
      </c>
    </row>
    <row r="48" spans="6:6" ht="30" x14ac:dyDescent="0.25">
      <c r="F48" s="32" t="s">
        <v>2885</v>
      </c>
    </row>
    <row r="49" spans="6:6" x14ac:dyDescent="0.25">
      <c r="F49" s="32" t="s">
        <v>2886</v>
      </c>
    </row>
    <row r="50" spans="6:6" ht="30" x14ac:dyDescent="0.25">
      <c r="F50" s="32" t="s">
        <v>2887</v>
      </c>
    </row>
    <row r="51" spans="6:6" x14ac:dyDescent="0.25">
      <c r="F51" s="32" t="s">
        <v>2888</v>
      </c>
    </row>
    <row r="52" spans="6:6" x14ac:dyDescent="0.25">
      <c r="F52" s="32" t="s">
        <v>2889</v>
      </c>
    </row>
    <row r="53" spans="6:6" x14ac:dyDescent="0.25">
      <c r="F53" s="32" t="s">
        <v>2890</v>
      </c>
    </row>
    <row r="54" spans="6:6" x14ac:dyDescent="0.25">
      <c r="F54" s="32" t="s">
        <v>2891</v>
      </c>
    </row>
    <row r="55" spans="6:6" x14ac:dyDescent="0.25">
      <c r="F55" s="32" t="s">
        <v>2892</v>
      </c>
    </row>
    <row r="56" spans="6:6" x14ac:dyDescent="0.25">
      <c r="F56" s="32" t="s">
        <v>2893</v>
      </c>
    </row>
    <row r="57" spans="6:6" ht="30" x14ac:dyDescent="0.25">
      <c r="F57" s="32" t="s">
        <v>2894</v>
      </c>
    </row>
    <row r="58" spans="6:6" ht="30" x14ac:dyDescent="0.25">
      <c r="F58" s="32" t="s">
        <v>2895</v>
      </c>
    </row>
    <row r="59" spans="6:6" x14ac:dyDescent="0.25">
      <c r="F59" s="32" t="s">
        <v>2896</v>
      </c>
    </row>
    <row r="60" spans="6:6" x14ac:dyDescent="0.25">
      <c r="F60" s="32" t="s">
        <v>2897</v>
      </c>
    </row>
    <row r="61" spans="6:6" x14ac:dyDescent="0.25">
      <c r="F61" s="32" t="s">
        <v>2898</v>
      </c>
    </row>
    <row r="62" spans="6:6" ht="30" x14ac:dyDescent="0.25">
      <c r="F62" s="32" t="s">
        <v>2899</v>
      </c>
    </row>
  </sheetData>
  <hyperlinks>
    <hyperlink ref="A3" location="table_list!A1" display="table_list!A1" xr:uid="{00000000-0004-0000-07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zoomScale="90" zoomScaleNormal="90" workbookViewId="0">
      <selection activeCell="H10" sqref="H10"/>
    </sheetView>
  </sheetViews>
  <sheetFormatPr defaultColWidth="8.5703125" defaultRowHeight="15" x14ac:dyDescent="0.25"/>
  <cols>
    <col min="1" max="1" width="14.28515625" customWidth="1"/>
    <col min="6" max="6" width="13.5703125" customWidth="1"/>
    <col min="7" max="7" width="16.28515625" customWidth="1"/>
    <col min="8" max="8" width="18.28515625" customWidth="1"/>
    <col min="9" max="9" width="16.7109375" customWidth="1"/>
  </cols>
  <sheetData>
    <row r="1" spans="1:11" x14ac:dyDescent="0.25">
      <c r="A1" s="2"/>
    </row>
    <row r="3" spans="1:11" x14ac:dyDescent="0.25">
      <c r="A3" s="2" t="s">
        <v>44</v>
      </c>
    </row>
    <row r="5" spans="1:11" x14ac:dyDescent="0.25">
      <c r="F5" s="5" t="s">
        <v>729</v>
      </c>
      <c r="G5" s="5" t="s">
        <v>2900</v>
      </c>
      <c r="H5" s="5" t="s">
        <v>731</v>
      </c>
      <c r="I5" s="5" t="s">
        <v>2901</v>
      </c>
      <c r="K5" s="5" t="s">
        <v>2902</v>
      </c>
    </row>
    <row r="6" spans="1:11" x14ac:dyDescent="0.25">
      <c r="F6" s="25">
        <v>1</v>
      </c>
      <c r="G6" s="25" t="s">
        <v>2903</v>
      </c>
      <c r="H6" s="25" t="s">
        <v>2904</v>
      </c>
      <c r="I6" s="25">
        <v>13</v>
      </c>
      <c r="K6" t="str">
        <f t="shared" ref="K6:K11" si="0">CONCATENATE("INSERT INTO s_instrument_type_m (instr_type_id,instr_class_code,instr_type_name,instr_alias_code) VALUES(",F6&amp;",'"&amp;G6&amp;"','"&amp;H6&amp;"','"&amp;I6&amp;"');")</f>
        <v>INSERT INTO s_instrument_type_m (instr_type_id,instr_class_code,instr_type_name,instr_alias_code) VALUES(1,'CHQ','Loan','13');</v>
      </c>
    </row>
    <row r="7" spans="1:11" x14ac:dyDescent="0.25">
      <c r="F7" s="25">
        <v>2</v>
      </c>
      <c r="G7" s="25" t="s">
        <v>2905</v>
      </c>
      <c r="H7" s="25" t="s">
        <v>2906</v>
      </c>
      <c r="I7" s="25">
        <v>12</v>
      </c>
      <c r="K7" t="str">
        <f t="shared" si="0"/>
        <v>INSERT INTO s_instrument_type_m (instr_type_id,instr_class_code,instr_type_name,instr_alias_code) VALUES(2,'PO','Pay Order','12');</v>
      </c>
    </row>
    <row r="8" spans="1:11" x14ac:dyDescent="0.25">
      <c r="F8" s="25">
        <v>3</v>
      </c>
      <c r="G8" s="25" t="s">
        <v>2907</v>
      </c>
      <c r="H8" s="25" t="s">
        <v>2908</v>
      </c>
      <c r="I8" s="25">
        <v>16</v>
      </c>
      <c r="K8" t="str">
        <f t="shared" si="0"/>
        <v>INSERT INTO s_instrument_type_m (instr_type_id,instr_class_code,instr_type_name,instr_alias_code) VALUES(3,'DD','Demand Draft','16');</v>
      </c>
    </row>
    <row r="9" spans="1:11" x14ac:dyDescent="0.25">
      <c r="F9" s="25">
        <v>4</v>
      </c>
      <c r="G9" s="25" t="s">
        <v>2903</v>
      </c>
      <c r="H9" s="25" t="s">
        <v>2909</v>
      </c>
      <c r="I9" s="25">
        <v>10</v>
      </c>
      <c r="K9" t="str">
        <f t="shared" si="0"/>
        <v>INSERT INTO s_instrument_type_m (instr_type_id,instr_class_code,instr_type_name,instr_alias_code) VALUES(4,'CHQ','Saving Cheque','10');</v>
      </c>
    </row>
    <row r="10" spans="1:11" x14ac:dyDescent="0.25">
      <c r="F10" s="25">
        <v>5</v>
      </c>
      <c r="G10" s="25" t="s">
        <v>2903</v>
      </c>
      <c r="H10" s="25" t="s">
        <v>2910</v>
      </c>
      <c r="I10" s="25">
        <v>11</v>
      </c>
      <c r="K10" t="str">
        <f t="shared" si="0"/>
        <v>INSERT INTO s_instrument_type_m (instr_type_id,instr_class_code,instr_type_name,instr_alias_code) VALUES(5,'CHQ','Current Cheque','11');</v>
      </c>
    </row>
    <row r="11" spans="1:11" x14ac:dyDescent="0.25">
      <c r="F11" s="25">
        <v>6</v>
      </c>
      <c r="G11" s="25" t="s">
        <v>2911</v>
      </c>
      <c r="H11" s="25" t="s">
        <v>2912</v>
      </c>
      <c r="I11" s="25">
        <v>29</v>
      </c>
      <c r="K11" t="str">
        <f t="shared" si="0"/>
        <v>INSERT INTO s_instrument_type_m (instr_type_id,instr_class_code,instr_type_name,instr_alias_code) VALUES(6,'ATP','At Par ','29');</v>
      </c>
    </row>
  </sheetData>
  <hyperlinks>
    <hyperlink ref="A3" location="table_list!A1" display="table_list!A1" xr:uid="{00000000-0004-0000-0800-000000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table_list</vt:lpstr>
      <vt:lpstr>s_alert_template_txt_m</vt:lpstr>
      <vt:lpstr>S_TAB_M</vt:lpstr>
      <vt:lpstr>S_TAB_COLS_M</vt:lpstr>
      <vt:lpstr>s_ratio_component_m</vt:lpstr>
      <vt:lpstr>s_ratio_component_source_d</vt:lpstr>
      <vt:lpstr>s_gl_group_reference_mNot_use</vt:lpstr>
      <vt:lpstr>s_charge_type_m</vt:lpstr>
      <vt:lpstr>s_instrument_type_m</vt:lpstr>
      <vt:lpstr>s_main_gl_group_m</vt:lpstr>
      <vt:lpstr>s_instr_type_gl_group_d</vt:lpstr>
      <vt:lpstr>s_balance_type_m</vt:lpstr>
      <vt:lpstr>s_tran_spl_type_m</vt:lpstr>
      <vt:lpstr>s_arrear_type_m</vt:lpstr>
      <vt:lpstr>s_arrear_tran_model_d </vt:lpstr>
      <vt:lpstr>s_rfc_column_m</vt:lpstr>
      <vt:lpstr>s_rfc_acct_bal_sum_type_m</vt:lpstr>
      <vt:lpstr>s_gl_deposit_scheme_m</vt:lpstr>
      <vt:lpstr>s_fin_year_m</vt:lpstr>
      <vt:lpstr>s_tran_source_m</vt:lpstr>
      <vt:lpstr>s_eft_iface_type_m</vt:lpstr>
      <vt:lpstr>s_process_type_m</vt:lpstr>
      <vt:lpstr>s_day_process_m</vt:lpstr>
      <vt:lpstr>S_TAB_COLS_M!_FilterDatabase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Amarnath Bichhal</dc:creator>
  <cp:keywords/>
  <dc:description/>
  <cp:lastModifiedBy>Amarnath</cp:lastModifiedBy>
  <cp:revision>11</cp:revision>
  <dcterms:created xsi:type="dcterms:W3CDTF">2021-04-13T09:37:44Z</dcterms:created>
  <dcterms:modified xsi:type="dcterms:W3CDTF">2024-05-30T08:23:00Z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