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4"/>
  <workbookPr/>
  <mc:AlternateContent xmlns:mc="http://schemas.openxmlformats.org/markup-compatibility/2006">
    <mc:Choice Requires="x15">
      <x15ac:absPath xmlns:x15ac="http://schemas.microsoft.com/office/spreadsheetml/2010/11/ac" url="/Users/guoningli/Desktop/"/>
    </mc:Choice>
  </mc:AlternateContent>
  <xr:revisionPtr revIDLastSave="0" documentId="13_ncr:1_{B80E4B05-C509-9642-A366-808DF0AC6811}" xr6:coauthVersionLast="45" xr6:coauthVersionMax="45" xr10:uidLastSave="{00000000-0000-0000-0000-000000000000}"/>
  <bookViews>
    <workbookView xWindow="820" yWindow="460" windowWidth="30820" windowHeight="21940" tabRatio="500" xr2:uid="{00000000-000D-0000-FFFF-FFFF00000000}"/>
  </bookViews>
  <sheets>
    <sheet name="User Value (Base)" sheetId="5" r:id="rId1"/>
  </sheet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D23" i="5" l="1"/>
  <c r="D14" i="5"/>
  <c r="D16" i="5"/>
  <c r="D18" i="5"/>
  <c r="D12" i="5"/>
  <c r="D19" i="5"/>
  <c r="E78" i="5"/>
  <c r="F78" i="5"/>
  <c r="G78" i="5"/>
  <c r="H78" i="5"/>
  <c r="I78" i="5"/>
  <c r="J78" i="5"/>
  <c r="K78" i="5"/>
  <c r="L78" i="5"/>
  <c r="M78" i="5"/>
  <c r="N78" i="5"/>
  <c r="O78" i="5"/>
  <c r="O79" i="5"/>
  <c r="O80" i="5"/>
  <c r="O81" i="5"/>
  <c r="G79" i="5"/>
  <c r="G81" i="5"/>
  <c r="H79" i="5"/>
  <c r="H81" i="5"/>
  <c r="I79" i="5"/>
  <c r="I81" i="5"/>
  <c r="J79" i="5"/>
  <c r="J81" i="5"/>
  <c r="K79" i="5"/>
  <c r="K81" i="5"/>
  <c r="L79" i="5"/>
  <c r="L81" i="5"/>
  <c r="M79" i="5"/>
  <c r="M81" i="5"/>
  <c r="N79" i="5"/>
  <c r="N81" i="5"/>
  <c r="F79" i="5"/>
  <c r="F81" i="5"/>
  <c r="D22" i="5"/>
  <c r="D38" i="5"/>
  <c r="D63" i="5"/>
  <c r="E50" i="5"/>
  <c r="F51" i="5"/>
  <c r="F50" i="5"/>
  <c r="D24" i="5"/>
  <c r="D33" i="5"/>
  <c r="E52" i="5"/>
  <c r="F53" i="5"/>
  <c r="F52" i="5"/>
  <c r="F54" i="5"/>
  <c r="F55" i="5"/>
  <c r="F56" i="5"/>
  <c r="G51" i="5"/>
  <c r="G50" i="5"/>
  <c r="G53" i="5"/>
  <c r="G52" i="5"/>
  <c r="G54" i="5"/>
  <c r="G55" i="5"/>
  <c r="G56" i="5"/>
  <c r="H51" i="5"/>
  <c r="H50" i="5"/>
  <c r="H53" i="5"/>
  <c r="H52" i="5"/>
  <c r="H54" i="5"/>
  <c r="H55" i="5"/>
  <c r="H56" i="5"/>
  <c r="I51" i="5"/>
  <c r="I50" i="5"/>
  <c r="I53" i="5"/>
  <c r="I52" i="5"/>
  <c r="I54" i="5"/>
  <c r="I55" i="5"/>
  <c r="I56" i="5"/>
  <c r="J51" i="5"/>
  <c r="J50" i="5"/>
  <c r="J53" i="5"/>
  <c r="J52" i="5"/>
  <c r="J54" i="5"/>
  <c r="J55" i="5"/>
  <c r="J56" i="5"/>
  <c r="K51" i="5"/>
  <c r="K50" i="5"/>
  <c r="K53" i="5"/>
  <c r="K52" i="5"/>
  <c r="K54" i="5"/>
  <c r="K55" i="5"/>
  <c r="K56" i="5"/>
  <c r="L51" i="5"/>
  <c r="L50" i="5"/>
  <c r="L53" i="5"/>
  <c r="L52" i="5"/>
  <c r="L54" i="5"/>
  <c r="L55" i="5"/>
  <c r="L56" i="5"/>
  <c r="E57" i="5"/>
  <c r="D62" i="5"/>
  <c r="D64" i="5"/>
  <c r="E70" i="5"/>
  <c r="F70" i="5"/>
  <c r="F67" i="5"/>
  <c r="F68" i="5"/>
  <c r="F69" i="5"/>
  <c r="F71" i="5"/>
  <c r="F73" i="5"/>
  <c r="G70" i="5"/>
  <c r="G67" i="5"/>
  <c r="G68" i="5"/>
  <c r="G69" i="5"/>
  <c r="G71" i="5"/>
  <c r="G73" i="5"/>
  <c r="H70" i="5"/>
  <c r="H67" i="5"/>
  <c r="H68" i="5"/>
  <c r="H69" i="5"/>
  <c r="H71" i="5"/>
  <c r="H73" i="5"/>
  <c r="I70" i="5"/>
  <c r="I67" i="5"/>
  <c r="I68" i="5"/>
  <c r="I69" i="5"/>
  <c r="I71" i="5"/>
  <c r="I73" i="5"/>
  <c r="J70" i="5"/>
  <c r="J67" i="5"/>
  <c r="J68" i="5"/>
  <c r="J69" i="5"/>
  <c r="J71" i="5"/>
  <c r="J73" i="5"/>
  <c r="K70" i="5"/>
  <c r="K67" i="5"/>
  <c r="K68" i="5"/>
  <c r="K69" i="5"/>
  <c r="K71" i="5"/>
  <c r="K73" i="5"/>
  <c r="L70" i="5"/>
  <c r="L67" i="5"/>
  <c r="L68" i="5"/>
  <c r="L69" i="5"/>
  <c r="L71" i="5"/>
  <c r="L73" i="5"/>
  <c r="M70" i="5"/>
  <c r="M67" i="5"/>
  <c r="M68" i="5"/>
  <c r="M69" i="5"/>
  <c r="M71" i="5"/>
  <c r="M73" i="5"/>
  <c r="N70" i="5"/>
  <c r="N67" i="5"/>
  <c r="N68" i="5"/>
  <c r="N69" i="5"/>
  <c r="N71" i="5"/>
  <c r="N73" i="5"/>
  <c r="O70" i="5"/>
  <c r="O67" i="5"/>
  <c r="O68" i="5"/>
  <c r="O69" i="5"/>
  <c r="O71" i="5"/>
  <c r="O72" i="5"/>
  <c r="O73" i="5"/>
  <c r="E74" i="5"/>
  <c r="D86" i="5"/>
  <c r="E59" i="5"/>
  <c r="D85" i="5"/>
  <c r="E82" i="5"/>
  <c r="D87" i="5"/>
  <c r="D88" i="5"/>
  <c r="E79" i="5"/>
  <c r="D30" i="5"/>
  <c r="E54" i="5"/>
  <c r="E55" i="5"/>
  <c r="D20" i="5"/>
</calcChain>
</file>

<file path=xl/sharedStrings.xml><?xml version="1.0" encoding="utf-8"?>
<sst xmlns="http://schemas.openxmlformats.org/spreadsheetml/2006/main" count="174" uniqueCount="118">
  <si>
    <t>Operating Information</t>
  </si>
  <si>
    <t>Existing User Data</t>
  </si>
  <si>
    <t>New User Data</t>
  </si>
  <si>
    <t>New Users</t>
  </si>
  <si>
    <t>Total Users</t>
  </si>
  <si>
    <t>Value of New Users</t>
  </si>
  <si>
    <t>Value of Existing Users</t>
  </si>
  <si>
    <t>Value Added by New Users</t>
  </si>
  <si>
    <t>Corporate Expenses</t>
  </si>
  <si>
    <t>After-tax Corporate Expenses</t>
  </si>
  <si>
    <t>Value Drag of Corporate Expenses</t>
  </si>
  <si>
    <t>($ in Millions Except Per Share and Per Unit Data)</t>
  </si>
  <si>
    <t>Revenue</t>
  </si>
  <si>
    <t>Revenue:</t>
  </si>
  <si>
    <t xml:space="preserve">Selling &amp; Marketing: </t>
  </si>
  <si>
    <t>Cost of Revenue % Revenue</t>
  </si>
  <si>
    <t>General and Administrative (G&amp;A):</t>
  </si>
  <si>
    <t>Operating Profit/Loss:</t>
  </si>
  <si>
    <t>% of OpEx Spent on Corporate Expense:</t>
  </si>
  <si>
    <t xml:space="preserve">% of OpEx Spent Acquaring New Users: </t>
  </si>
  <si>
    <t>% of OpEx Spent on Servicing Existing Users:</t>
  </si>
  <si>
    <t>General Assumptions &amp; Inputs</t>
  </si>
  <si>
    <t>Corporate Tax Rate:</t>
  </si>
  <si>
    <t xml:space="preserve">Expected User Lifetime: </t>
  </si>
  <si>
    <t xml:space="preserve">Total Operating Expense: </t>
  </si>
  <si>
    <t xml:space="preserve">Cost of Acquiring a New User (Calculated): </t>
  </si>
  <si>
    <t xml:space="preserve">New User Growth (1-5 yrs): </t>
  </si>
  <si>
    <t>Macroeconomic Data and G&amp;A Growth</t>
  </si>
  <si>
    <t xml:space="preserve">Risk Free Rate: </t>
  </si>
  <si>
    <t xml:space="preserve">Inflation Rate: </t>
  </si>
  <si>
    <t>Cost of Capital:</t>
  </si>
  <si>
    <t xml:space="preserve">Corporate Expense Growth in Next 10 Years (G&amp;A): </t>
  </si>
  <si>
    <t>Monthly Active Users (Current MAU):</t>
  </si>
  <si>
    <t>Monthly Active Users (Last Period MAU):</t>
  </si>
  <si>
    <t xml:space="preserve">SG&amp;A Per MAU: </t>
  </si>
  <si>
    <t>Estimated SG&amp;A Expense:</t>
  </si>
  <si>
    <t>R&amp;D Per MAU:</t>
  </si>
  <si>
    <t>Estimated R&amp;D Expense:</t>
  </si>
  <si>
    <t>Estimated Cost of Revenue:</t>
  </si>
  <si>
    <t xml:space="preserve">Churn Rate (Annual): </t>
  </si>
  <si>
    <t xml:space="preserve">Operating Expense Per Existing User (Current): </t>
  </si>
  <si>
    <t>Units</t>
  </si>
  <si>
    <t>Base</t>
  </si>
  <si>
    <t>Cost of Service</t>
  </si>
  <si>
    <t>Operating Profit</t>
  </si>
  <si>
    <t>After Tax Opearting Profit</t>
  </si>
  <si>
    <t>Present Value of Operating Profit</t>
  </si>
  <si>
    <t>Number of Existing Users</t>
  </si>
  <si>
    <t>Value Per Existing User</t>
  </si>
  <si>
    <t>Total Value of Existing Users</t>
  </si>
  <si>
    <t>$</t>
  </si>
  <si>
    <t>M</t>
  </si>
  <si>
    <t>$ M</t>
  </si>
  <si>
    <t>Revenue Growth</t>
  </si>
  <si>
    <t>Expense Growth</t>
  </si>
  <si>
    <t>%</t>
  </si>
  <si>
    <t xml:space="preserve">Growth in Revenue Per User (Growth Period): </t>
  </si>
  <si>
    <t>OpEx Growth (High Growth):</t>
  </si>
  <si>
    <t>OpEx Growth (Last Year of Expected Lifetime):</t>
  </si>
  <si>
    <t xml:space="preserve">Growth in Revenue Per User (Last Year of Expected Lifetime): </t>
  </si>
  <si>
    <t>Value Per New User (In Today's $)</t>
  </si>
  <si>
    <t>Value of Added By New Users (Aggregated)</t>
  </si>
  <si>
    <t>Value Per New User</t>
  </si>
  <si>
    <t>Terminal Value (New Users)</t>
  </si>
  <si>
    <t>$M</t>
  </si>
  <si>
    <t xml:space="preserve">New User Growth (Terminal Growth Rate): </t>
  </si>
  <si>
    <t>User Growth</t>
  </si>
  <si>
    <t>Value Added by New Users (Total Present Value)</t>
  </si>
  <si>
    <t>Cost of Acquiring a New User (B38)</t>
  </si>
  <si>
    <t>Value of Corporate Expenses (Corporate Drag)</t>
  </si>
  <si>
    <t>Terminal Value (Corporate Expenses)</t>
  </si>
  <si>
    <t>Present Value of New Users Per Year</t>
  </si>
  <si>
    <t>Present Value of Corporate Expenses</t>
  </si>
  <si>
    <t>(-) PV of G&amp;A Cost</t>
  </si>
  <si>
    <t>(+) Value of Existing Users</t>
  </si>
  <si>
    <t>(+) Value of New Users</t>
  </si>
  <si>
    <t>Value of TikTok</t>
  </si>
  <si>
    <t>Valuing TikTok as a Standalone Entity (Excluding Cash, Debt, Options and Cross-holdings)</t>
  </si>
  <si>
    <t>Note 1</t>
  </si>
  <si>
    <t>Input</t>
  </si>
  <si>
    <t>Assumption</t>
  </si>
  <si>
    <t>TikTok Valuation Based On Users</t>
  </si>
  <si>
    <t>Calculated</t>
  </si>
  <si>
    <t>Value of Users (Per User and Aggregated Value)</t>
  </si>
  <si>
    <t>Source: 36氪</t>
  </si>
  <si>
    <t>Source: Statista</t>
  </si>
  <si>
    <t>Source: Pandaily</t>
  </si>
  <si>
    <t>Note 2</t>
  </si>
  <si>
    <t>Source: KPMG</t>
  </si>
  <si>
    <t>Estimated based on competitors, assuming TikTok churn to be between Netflix (9%) and Snapchat (25%).</t>
  </si>
  <si>
    <t>Based on B11.</t>
  </si>
  <si>
    <t>Per WSJ, TikTok spent almost $1B in US advertising alone, adding 50% to accout for marketing efforts in other global regions.</t>
  </si>
  <si>
    <t>Based on B13.</t>
  </si>
  <si>
    <t>Based on B14 and B15.</t>
  </si>
  <si>
    <t>Based on B17.</t>
  </si>
  <si>
    <t>Industry Average (see attached Python project for analysis).</t>
  </si>
  <si>
    <t>20th percentile of industry (see attached Python project for analysis).</t>
  </si>
  <si>
    <t>25th percentile of industry (see attached Python project for analysis).</t>
  </si>
  <si>
    <t>Based oo aggregation of previous numbers (including cost of revenue).</t>
  </si>
  <si>
    <t>Base on B7 and B19.</t>
  </si>
  <si>
    <t>Assume all of the marketing costs (advertising) and 20% of the G&amp;A costs (such as this team) are associated with acquiring new users.</t>
  </si>
  <si>
    <t>Assume the rest of G&amp;A expense and 50% of R&amp;D expense are associated with corporate expenses.</t>
  </si>
  <si>
    <t>The rest of operating expense are to serve existing users.</t>
  </si>
  <si>
    <t>Based on churn: instead of assigning a probablity, this is the simpler and more effective way.</t>
  </si>
  <si>
    <t>As TikTok roll out more features (premium music, live, maturing adverting) and more engagement with users (more mins spent on platform), the revenue per user would grow.</t>
  </si>
  <si>
    <t>As the product matures, I expect vertical revenue growth to slow down to 10%.</t>
  </si>
  <si>
    <t>Based on B24.</t>
  </si>
  <si>
    <t>As TikTok roll out more features, the company will need to spend on R&amp;D and scale up its infrasture.</t>
  </si>
  <si>
    <t>As the product matures, I expect some economies of scale to kick in.</t>
  </si>
  <si>
    <t>US normalized.</t>
  </si>
  <si>
    <t>Based on B22 and user jump from last period.</t>
  </si>
  <si>
    <t>This number is for MAU, assuming TikTok to reach 2B MAUs by end of 2025.</t>
  </si>
  <si>
    <t>Assuming TikTok to reach 3B MAUs by end of 10 years and enter stable growth (this number accounts for 40% of the 7.5B projected interent users in 2030.</t>
  </si>
  <si>
    <t>Most of the corporate expenses should be fixed since they do not directly associate with servicing the users.</t>
  </si>
  <si>
    <t>My value for an existing TikTok MAU is around $40.</t>
  </si>
  <si>
    <t>My value for n new TikTok MAU is around $32.</t>
  </si>
  <si>
    <t>TikTok - User and Company Valuation (Base Case)</t>
  </si>
  <si>
    <t>TikTok is still a private company in an emerging market, access to capital is somewhat limited. But on the other hand, ByteDance reportly generated $3B of profit in 2019, so it's no longer a startup. In addition to access to capital concerns, TikTok is subject to very significant political headwinds in the US, and that risk is also reflected in the dsicount rate. All in all, I'm giving the 90th percentile of cost of capital for all public companies. This number should dramatic go down once Tiktok goes public.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</si>
</sst>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_(&quot;$&quot;* \(#,##0.00\);_(&quot;$&quot;* &quot;-&quot;??_);_(@_)"/>
    <numFmt numFmtId="43" formatCode="_(* #,##0.00_);_(* \(#,##0.00\);_(* &quot;-&quot;??_);_(@_)"/>
    <numFmt numFmtId="164" formatCode="_(* #,##0.0_);_(* \(#,##0.0\);_(* &quot;-&quot;??_);_(@_)"/>
    <numFmt numFmtId="165" formatCode="_(* #,##0_);_(* \(#,##0\);_(* &quot;-&quot;??_);_(@_)"/>
    <numFmt numFmtId="166" formatCode="0.0%"/>
    <numFmt numFmtId="167" formatCode="0.0"/>
    <numFmt numFmtId="168" formatCode="_(&quot;$&quot;* #,##0.0_);_(&quot;$&quot;* \(#,##0.0\);_(&quot;$&quot;* &quot;-&quot;??_);_(@_)"/>
  </numFmts>
  <fonts count="16" x14ac:knownFonts="1">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i/>
      <sz val="12"/>
      <color theme="1"/>
      <name val="Calibri"/>
      <family val="2"/>
      <scheme val="minor"/>
    </font>
    <font>
      <i/>
      <sz val="12"/>
      <color theme="1"/>
      <name val="Calibri"/>
      <family val="2"/>
      <scheme val="minor"/>
    </font>
    <font>
      <b/>
      <sz val="12"/>
      <color theme="0"/>
      <name val="Calibri"/>
      <family val="2"/>
      <scheme val="minor"/>
    </font>
    <font>
      <sz val="12"/>
      <color theme="0"/>
      <name val="Calibri"/>
      <family val="2"/>
      <scheme val="minor"/>
    </font>
    <font>
      <sz val="12"/>
      <name val="Calibri"/>
      <family val="2"/>
      <scheme val="minor"/>
    </font>
    <font>
      <b/>
      <sz val="12"/>
      <color theme="4" tint="-0.249977111117893"/>
      <name val="Calibri"/>
      <family val="2"/>
      <scheme val="minor"/>
    </font>
    <font>
      <b/>
      <sz val="12"/>
      <color theme="5" tint="-0.249977111117893"/>
      <name val="Calibri"/>
      <family val="2"/>
      <scheme val="minor"/>
    </font>
    <font>
      <b/>
      <sz val="12"/>
      <color theme="9" tint="-0.249977111117893"/>
      <name val="Calibri"/>
      <family val="2"/>
      <scheme val="minor"/>
    </font>
    <font>
      <i/>
      <u/>
      <sz val="12"/>
      <color theme="4" tint="-0.249977111117893"/>
      <name val="Calibri"/>
      <family val="2"/>
      <scheme val="minor"/>
    </font>
    <font>
      <i/>
      <sz val="12"/>
      <color theme="9" tint="-0.249977111117893"/>
      <name val="Calibri"/>
      <family val="2"/>
      <scheme val="minor"/>
    </font>
    <font>
      <i/>
      <sz val="12"/>
      <color theme="5" tint="-0.249977111117893"/>
      <name val="Calibri"/>
      <family val="2"/>
      <scheme val="minor"/>
    </font>
  </fonts>
  <fills count="4">
    <fill>
      <patternFill patternType="none"/>
    </fill>
    <fill>
      <patternFill patternType="gray125"/>
    </fill>
    <fill>
      <patternFill patternType="solid">
        <fgColor theme="4" tint="-0.499984740745262"/>
        <bgColor indexed="64"/>
      </patternFill>
    </fill>
    <fill>
      <patternFill patternType="solid">
        <fgColor theme="0" tint="-0.14999847407452621"/>
        <bgColor indexed="64"/>
      </patternFill>
    </fill>
  </fills>
  <borders count="2">
    <border>
      <left/>
      <right/>
      <top/>
      <bottom/>
      <diagonal/>
    </border>
    <border>
      <left/>
      <right/>
      <top/>
      <bottom style="thin">
        <color auto="1"/>
      </bottom>
      <diagonal/>
    </border>
  </borders>
  <cellStyleXfs count="13">
    <xf numFmtId="0" fontId="0" fillId="0" borderId="0"/>
    <xf numFmtId="44" fontId="1" fillId="0" borderId="0" applyFont="0" applyFill="0" applyBorder="0" applyAlignment="0" applyProtection="0"/>
    <xf numFmtId="9" fontId="1" fillId="0" borderId="0" applyFon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43" fontId="1" fillId="0" borderId="0" applyFont="0" applyFill="0" applyBorder="0" applyAlignment="0" applyProtection="0"/>
    <xf numFmtId="0" fontId="3" fillId="0" borderId="0" applyNumberFormat="0" applyFill="0" applyBorder="0" applyAlignment="0" applyProtection="0"/>
  </cellStyleXfs>
  <cellXfs count="52">
    <xf numFmtId="0" fontId="0" fillId="0" borderId="0" xfId="0"/>
    <xf numFmtId="0" fontId="0" fillId="0" borderId="0" xfId="0" applyBorder="1"/>
    <xf numFmtId="0" fontId="2" fillId="0" borderId="0" xfId="0" applyFont="1" applyBorder="1"/>
    <xf numFmtId="44" fontId="0" fillId="0" borderId="0" xfId="1" applyFont="1" applyBorder="1"/>
    <xf numFmtId="165" fontId="0" fillId="0" borderId="0" xfId="11" applyNumberFormat="1" applyFont="1" applyBorder="1"/>
    <xf numFmtId="9" fontId="0" fillId="0" borderId="0" xfId="2" applyFont="1" applyBorder="1"/>
    <xf numFmtId="44" fontId="0" fillId="0" borderId="0" xfId="0" applyNumberFormat="1" applyBorder="1"/>
    <xf numFmtId="9" fontId="0" fillId="0" borderId="0" xfId="0" applyNumberFormat="1" applyBorder="1"/>
    <xf numFmtId="166" fontId="0" fillId="0" borderId="0" xfId="2" applyNumberFormat="1" applyFont="1" applyBorder="1"/>
    <xf numFmtId="0" fontId="6" fillId="0" borderId="0" xfId="0" applyFont="1" applyBorder="1" applyAlignment="1">
      <alignment horizontal="center"/>
    </xf>
    <xf numFmtId="167" fontId="0" fillId="0" borderId="0" xfId="0" applyNumberFormat="1" applyBorder="1"/>
    <xf numFmtId="10" fontId="0" fillId="0" borderId="0" xfId="0" applyNumberFormat="1" applyBorder="1"/>
    <xf numFmtId="164" fontId="0" fillId="0" borderId="0" xfId="11" applyNumberFormat="1" applyFont="1" applyBorder="1"/>
    <xf numFmtId="164" fontId="0" fillId="0" borderId="0" xfId="0" applyNumberFormat="1" applyBorder="1"/>
    <xf numFmtId="0" fontId="0" fillId="0" borderId="0" xfId="0" applyFont="1" applyBorder="1" applyAlignment="1">
      <alignment horizontal="center"/>
    </xf>
    <xf numFmtId="0" fontId="6" fillId="0" borderId="0" xfId="0" applyFont="1" applyFill="1" applyBorder="1" applyAlignment="1">
      <alignment horizontal="center"/>
    </xf>
    <xf numFmtId="0" fontId="5" fillId="0" borderId="0" xfId="0" applyFont="1" applyFill="1" applyBorder="1" applyAlignment="1">
      <alignment horizontal="center"/>
    </xf>
    <xf numFmtId="0" fontId="0" fillId="0" borderId="0" xfId="0" applyFill="1" applyBorder="1"/>
    <xf numFmtId="0" fontId="7" fillId="2" borderId="0" xfId="0" applyFont="1" applyFill="1" applyBorder="1"/>
    <xf numFmtId="0" fontId="8" fillId="2" borderId="0" xfId="0" applyFont="1" applyFill="1" applyBorder="1"/>
    <xf numFmtId="0" fontId="9" fillId="0" borderId="0" xfId="0" applyFont="1" applyBorder="1"/>
    <xf numFmtId="9" fontId="0" fillId="0" borderId="0" xfId="0" applyNumberFormat="1" applyBorder="1" applyAlignment="1">
      <alignment horizontal="right"/>
    </xf>
    <xf numFmtId="9" fontId="0" fillId="0" borderId="0" xfId="0" applyNumberFormat="1" applyFont="1" applyBorder="1" applyAlignment="1">
      <alignment horizontal="right"/>
    </xf>
    <xf numFmtId="168" fontId="0" fillId="0" borderId="0" xfId="1" applyNumberFormat="1" applyFont="1" applyBorder="1"/>
    <xf numFmtId="0" fontId="10" fillId="0" borderId="0" xfId="0" applyFont="1" applyBorder="1" applyAlignment="1">
      <alignment horizontal="center"/>
    </xf>
    <xf numFmtId="0" fontId="10" fillId="0" borderId="0" xfId="0" applyFont="1" applyFill="1" applyBorder="1" applyAlignment="1">
      <alignment horizontal="center"/>
    </xf>
    <xf numFmtId="0" fontId="11" fillId="0" borderId="0" xfId="0" applyFont="1" applyFill="1" applyBorder="1" applyAlignment="1">
      <alignment horizontal="center"/>
    </xf>
    <xf numFmtId="0" fontId="12" fillId="0" borderId="0" xfId="0" applyFont="1" applyFill="1" applyBorder="1" applyAlignment="1">
      <alignment horizontal="center"/>
    </xf>
    <xf numFmtId="0" fontId="12" fillId="0" borderId="0" xfId="0" applyFont="1" applyBorder="1" applyAlignment="1">
      <alignment horizontal="center"/>
    </xf>
    <xf numFmtId="0" fontId="6" fillId="0" borderId="0" xfId="0" applyFont="1" applyBorder="1"/>
    <xf numFmtId="0" fontId="13" fillId="0" borderId="0" xfId="12" applyFont="1" applyBorder="1"/>
    <xf numFmtId="0" fontId="13" fillId="0" borderId="0" xfId="12" applyFont="1" applyFill="1"/>
    <xf numFmtId="0" fontId="6" fillId="0" borderId="0" xfId="0" applyFont="1" applyFill="1" applyBorder="1"/>
    <xf numFmtId="0" fontId="2" fillId="3" borderId="1" xfId="0" applyFont="1" applyFill="1" applyBorder="1"/>
    <xf numFmtId="0" fontId="0" fillId="3" borderId="1" xfId="0" applyFill="1" applyBorder="1"/>
    <xf numFmtId="0" fontId="2" fillId="3" borderId="1" xfId="0" applyFont="1" applyFill="1" applyBorder="1" applyAlignment="1">
      <alignment horizontal="center"/>
    </xf>
    <xf numFmtId="0" fontId="5" fillId="3" borderId="1" xfId="0" applyFont="1" applyFill="1" applyBorder="1" applyAlignment="1">
      <alignment horizontal="center"/>
    </xf>
    <xf numFmtId="164" fontId="2" fillId="0" borderId="0" xfId="0" applyNumberFormat="1" applyFont="1" applyBorder="1"/>
    <xf numFmtId="0" fontId="6" fillId="0" borderId="1" xfId="0" applyFont="1" applyBorder="1" applyAlignment="1">
      <alignment horizontal="center"/>
    </xf>
    <xf numFmtId="0" fontId="0" fillId="0" borderId="1" xfId="0" applyBorder="1"/>
    <xf numFmtId="164" fontId="0" fillId="0" borderId="1" xfId="0" applyNumberFormat="1" applyBorder="1"/>
    <xf numFmtId="168" fontId="2" fillId="0" borderId="0" xfId="0" applyNumberFormat="1" applyFont="1" applyBorder="1"/>
    <xf numFmtId="168" fontId="0" fillId="0" borderId="1" xfId="0" applyNumberFormat="1" applyBorder="1"/>
    <xf numFmtId="164" fontId="0" fillId="0" borderId="1" xfId="11" applyNumberFormat="1" applyFont="1" applyBorder="1"/>
    <xf numFmtId="164" fontId="2" fillId="0" borderId="0" xfId="11" applyNumberFormat="1" applyFont="1" applyBorder="1"/>
    <xf numFmtId="0" fontId="0" fillId="0" borderId="1" xfId="0" applyFill="1" applyBorder="1"/>
    <xf numFmtId="0" fontId="6" fillId="0" borderId="1" xfId="0" applyFont="1" applyFill="1" applyBorder="1" applyAlignment="1">
      <alignment horizontal="center"/>
    </xf>
    <xf numFmtId="0" fontId="2" fillId="0" borderId="0" xfId="0" applyFont="1" applyFill="1" applyBorder="1"/>
    <xf numFmtId="168" fontId="0" fillId="0" borderId="1" xfId="1" applyNumberFormat="1" applyFont="1" applyBorder="1"/>
    <xf numFmtId="168" fontId="2" fillId="0" borderId="0" xfId="1" applyNumberFormat="1" applyFont="1" applyBorder="1"/>
    <xf numFmtId="164" fontId="14" fillId="0" borderId="0" xfId="0" applyNumberFormat="1" applyFont="1" applyBorder="1"/>
    <xf numFmtId="164" fontId="15" fillId="0" borderId="0" xfId="0" applyNumberFormat="1" applyFont="1" applyBorder="1"/>
  </cellXfs>
  <cellStyles count="13">
    <cellStyle name="Comma" xfId="11" builtinId="3"/>
    <cellStyle name="Currency" xfId="1" builtinId="4"/>
    <cellStyle name="Followed Hyperlink" xfId="4" builtinId="9" hidden="1"/>
    <cellStyle name="Followed Hyperlink" xfId="6" builtinId="9" hidden="1"/>
    <cellStyle name="Followed Hyperlink" xfId="8" builtinId="9" hidden="1"/>
    <cellStyle name="Followed Hyperlink" xfId="10" builtinId="9" hidden="1"/>
    <cellStyle name="Hyperlink" xfId="3" builtinId="8" hidden="1"/>
    <cellStyle name="Hyperlink" xfId="5" builtinId="8" hidden="1"/>
    <cellStyle name="Hyperlink" xfId="7" builtinId="8" hidden="1"/>
    <cellStyle name="Hyperlink" xfId="9" builtinId="8" hidden="1"/>
    <cellStyle name="Hyperlink" xfId="12" builtinId="8"/>
    <cellStyle name="Normal" xfId="0" builtinId="0"/>
    <cellStyle name="Percent" xfId="2" builtinId="5"/>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andaily.com/most-popular-chinese-short-video-apps-2019/" TargetMode="External"/><Relationship Id="rId2" Type="http://schemas.openxmlformats.org/officeDocument/2006/relationships/hyperlink" Target="https://www.statista.com/statistics/272014/global-social-networks-ranked-by-number-of-users/" TargetMode="External"/><Relationship Id="rId1" Type="http://schemas.openxmlformats.org/officeDocument/2006/relationships/hyperlink" Target="https://www.ifanr.com/1310597" TargetMode="External"/><Relationship Id="rId5" Type="http://schemas.openxmlformats.org/officeDocument/2006/relationships/printerSettings" Target="../printerSettings/printerSettings1.bin"/><Relationship Id="rId4" Type="http://schemas.openxmlformats.org/officeDocument/2006/relationships/hyperlink" Target="https://home.kpmg/xx/en/home/services/tax/tax-tools-and-resources/tax-rates-online/corporate-tax-rates-tabl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83761-770A-426D-A95D-A4BA8C4B84F7}">
  <dimension ref="B2:O88"/>
  <sheetViews>
    <sheetView showGridLines="0" tabSelected="1" zoomScaleNormal="100" workbookViewId="0"/>
  </sheetViews>
  <sheetFormatPr baseColWidth="10" defaultColWidth="8.83203125" defaultRowHeight="16" x14ac:dyDescent="0.2"/>
  <cols>
    <col min="1" max="2" width="3.1640625" style="1" customWidth="1"/>
    <col min="3" max="3" width="53.1640625" style="1" bestFit="1" customWidth="1"/>
    <col min="4" max="4" width="15" style="1" customWidth="1"/>
    <col min="5" max="15" width="11.33203125" style="1" customWidth="1"/>
    <col min="16" max="16384" width="8.83203125" style="1"/>
  </cols>
  <sheetData>
    <row r="2" spans="2:15" x14ac:dyDescent="0.2">
      <c r="B2" s="2" t="s">
        <v>116</v>
      </c>
    </row>
    <row r="3" spans="2:15" x14ac:dyDescent="0.2">
      <c r="B3" s="1" t="s">
        <v>11</v>
      </c>
    </row>
    <row r="5" spans="2:15" x14ac:dyDescent="0.2">
      <c r="B5" s="18" t="s">
        <v>21</v>
      </c>
      <c r="C5" s="19"/>
      <c r="D5" s="19"/>
      <c r="E5" s="19"/>
      <c r="F5" s="19"/>
      <c r="G5" s="19"/>
      <c r="H5" s="19"/>
      <c r="I5" s="19"/>
      <c r="J5" s="19"/>
      <c r="K5" s="19"/>
      <c r="L5" s="19"/>
      <c r="M5" s="19"/>
      <c r="N5" s="19"/>
      <c r="O5" s="19"/>
    </row>
    <row r="6" spans="2:15" x14ac:dyDescent="0.2">
      <c r="B6" s="33" t="s">
        <v>0</v>
      </c>
      <c r="C6" s="34"/>
      <c r="D6" s="34"/>
      <c r="E6" s="35" t="s">
        <v>78</v>
      </c>
      <c r="F6" s="35" t="s">
        <v>87</v>
      </c>
      <c r="G6" s="34"/>
      <c r="H6" s="34"/>
      <c r="I6" s="34"/>
      <c r="J6" s="34"/>
      <c r="K6" s="34"/>
      <c r="L6" s="34"/>
      <c r="M6" s="34"/>
      <c r="N6" s="34"/>
      <c r="O6" s="34"/>
    </row>
    <row r="7" spans="2:15" x14ac:dyDescent="0.2">
      <c r="C7" s="1" t="s">
        <v>13</v>
      </c>
      <c r="D7" s="3">
        <v>11347</v>
      </c>
      <c r="E7" s="24" t="s">
        <v>79</v>
      </c>
      <c r="F7" s="30" t="s">
        <v>84</v>
      </c>
    </row>
    <row r="8" spans="2:15" x14ac:dyDescent="0.2">
      <c r="C8" s="1" t="s">
        <v>32</v>
      </c>
      <c r="D8" s="4">
        <v>800</v>
      </c>
      <c r="E8" s="24" t="s">
        <v>79</v>
      </c>
      <c r="F8" s="31" t="s">
        <v>85</v>
      </c>
    </row>
    <row r="9" spans="2:15" x14ac:dyDescent="0.2">
      <c r="C9" s="1" t="s">
        <v>33</v>
      </c>
      <c r="D9" s="4">
        <v>588</v>
      </c>
      <c r="E9" s="24" t="s">
        <v>79</v>
      </c>
      <c r="F9" s="30" t="s">
        <v>86</v>
      </c>
    </row>
    <row r="10" spans="2:15" x14ac:dyDescent="0.2">
      <c r="E10" s="20"/>
      <c r="F10" s="29"/>
    </row>
    <row r="11" spans="2:15" x14ac:dyDescent="0.2">
      <c r="C11" s="1" t="s">
        <v>15</v>
      </c>
      <c r="D11" s="5">
        <v>0.50600000000000001</v>
      </c>
      <c r="E11" s="26" t="s">
        <v>80</v>
      </c>
      <c r="F11" s="29" t="s">
        <v>95</v>
      </c>
    </row>
    <row r="12" spans="2:15" x14ac:dyDescent="0.2">
      <c r="C12" s="1" t="s">
        <v>38</v>
      </c>
      <c r="D12" s="3">
        <f>D7*D11</f>
        <v>5741.5820000000003</v>
      </c>
      <c r="E12" s="27" t="s">
        <v>82</v>
      </c>
      <c r="F12" s="29" t="s">
        <v>90</v>
      </c>
    </row>
    <row r="13" spans="2:15" x14ac:dyDescent="0.2">
      <c r="C13" s="1" t="s">
        <v>34</v>
      </c>
      <c r="D13" s="3">
        <v>3.22</v>
      </c>
      <c r="E13" s="26" t="s">
        <v>80</v>
      </c>
      <c r="F13" s="32" t="s">
        <v>96</v>
      </c>
    </row>
    <row r="14" spans="2:15" x14ac:dyDescent="0.2">
      <c r="C14" s="1" t="s">
        <v>35</v>
      </c>
      <c r="D14" s="3">
        <f>D8*D13</f>
        <v>2576</v>
      </c>
      <c r="E14" s="27" t="s">
        <v>82</v>
      </c>
      <c r="F14" s="32" t="s">
        <v>92</v>
      </c>
    </row>
    <row r="15" spans="2:15" x14ac:dyDescent="0.2">
      <c r="C15" s="1" t="s">
        <v>14</v>
      </c>
      <c r="D15" s="3">
        <v>1500</v>
      </c>
      <c r="E15" s="25" t="s">
        <v>79</v>
      </c>
      <c r="F15" s="29" t="s">
        <v>91</v>
      </c>
    </row>
    <row r="16" spans="2:15" x14ac:dyDescent="0.2">
      <c r="C16" s="1" t="s">
        <v>16</v>
      </c>
      <c r="D16" s="6">
        <f>D14-D15</f>
        <v>1076</v>
      </c>
      <c r="E16" s="27" t="s">
        <v>82</v>
      </c>
      <c r="F16" s="32" t="s">
        <v>93</v>
      </c>
    </row>
    <row r="17" spans="2:15" x14ac:dyDescent="0.2">
      <c r="C17" s="1" t="s">
        <v>36</v>
      </c>
      <c r="D17" s="6">
        <v>2.27</v>
      </c>
      <c r="E17" s="26" t="s">
        <v>80</v>
      </c>
      <c r="F17" s="32" t="s">
        <v>97</v>
      </c>
    </row>
    <row r="18" spans="2:15" x14ac:dyDescent="0.2">
      <c r="C18" s="1" t="s">
        <v>37</v>
      </c>
      <c r="D18" s="6">
        <f>D8*D17</f>
        <v>1816</v>
      </c>
      <c r="E18" s="27" t="s">
        <v>82</v>
      </c>
      <c r="F18" s="32" t="s">
        <v>94</v>
      </c>
    </row>
    <row r="19" spans="2:15" x14ac:dyDescent="0.2">
      <c r="C19" s="1" t="s">
        <v>24</v>
      </c>
      <c r="D19" s="6">
        <f>D14+D18+D12</f>
        <v>10133.582</v>
      </c>
      <c r="E19" s="27" t="s">
        <v>82</v>
      </c>
      <c r="F19" s="32" t="s">
        <v>98</v>
      </c>
    </row>
    <row r="20" spans="2:15" x14ac:dyDescent="0.2">
      <c r="C20" s="1" t="s">
        <v>17</v>
      </c>
      <c r="D20" s="6">
        <f>D7-D19</f>
        <v>1213.4179999999997</v>
      </c>
      <c r="E20" s="27" t="s">
        <v>82</v>
      </c>
      <c r="F20" s="32" t="s">
        <v>99</v>
      </c>
    </row>
    <row r="21" spans="2:15" x14ac:dyDescent="0.2">
      <c r="F21" s="29"/>
    </row>
    <row r="22" spans="2:15" x14ac:dyDescent="0.2">
      <c r="C22" s="1" t="s">
        <v>19</v>
      </c>
      <c r="D22" s="5">
        <f>(D15+0.2*D16)/D19</f>
        <v>0.16925900436785335</v>
      </c>
      <c r="E22" s="26" t="s">
        <v>80</v>
      </c>
      <c r="F22" s="32" t="s">
        <v>100</v>
      </c>
    </row>
    <row r="23" spans="2:15" x14ac:dyDescent="0.2">
      <c r="C23" s="1" t="s">
        <v>18</v>
      </c>
      <c r="D23" s="5">
        <f>(0.8*D16+0.5*D18)/D19</f>
        <v>0.17454834825434878</v>
      </c>
      <c r="E23" s="26" t="s">
        <v>80</v>
      </c>
      <c r="F23" s="32" t="s">
        <v>101</v>
      </c>
    </row>
    <row r="24" spans="2:15" x14ac:dyDescent="0.2">
      <c r="C24" s="1" t="s">
        <v>20</v>
      </c>
      <c r="D24" s="5">
        <f>1-D22-D23</f>
        <v>0.65619264737779792</v>
      </c>
      <c r="E24" s="26" t="s">
        <v>80</v>
      </c>
      <c r="F24" s="32" t="s">
        <v>102</v>
      </c>
    </row>
    <row r="25" spans="2:15" x14ac:dyDescent="0.2">
      <c r="D25" s="5"/>
      <c r="F25" s="29"/>
    </row>
    <row r="26" spans="2:15" x14ac:dyDescent="0.2">
      <c r="C26" s="1" t="s">
        <v>22</v>
      </c>
      <c r="D26" s="7">
        <v>0.25</v>
      </c>
      <c r="E26" s="25" t="s">
        <v>79</v>
      </c>
      <c r="F26" s="30" t="s">
        <v>88</v>
      </c>
    </row>
    <row r="28" spans="2:15" x14ac:dyDescent="0.2">
      <c r="B28" s="33" t="s">
        <v>1</v>
      </c>
      <c r="C28" s="34"/>
      <c r="D28" s="34"/>
      <c r="E28" s="35" t="s">
        <v>78</v>
      </c>
      <c r="F28" s="35" t="s">
        <v>87</v>
      </c>
      <c r="G28" s="34"/>
      <c r="H28" s="34"/>
      <c r="I28" s="34"/>
      <c r="J28" s="34"/>
      <c r="K28" s="34"/>
      <c r="L28" s="34"/>
      <c r="M28" s="34"/>
      <c r="N28" s="34"/>
      <c r="O28" s="34"/>
    </row>
    <row r="29" spans="2:15" x14ac:dyDescent="0.2">
      <c r="C29" s="1" t="s">
        <v>39</v>
      </c>
      <c r="D29" s="5">
        <v>0.15</v>
      </c>
      <c r="E29" s="24" t="s">
        <v>79</v>
      </c>
      <c r="F29" s="29" t="s">
        <v>89</v>
      </c>
    </row>
    <row r="30" spans="2:15" x14ac:dyDescent="0.2">
      <c r="C30" s="1" t="s">
        <v>23</v>
      </c>
      <c r="D30" s="1">
        <f>_xlfn.CEILING.MATH(1/D29)</f>
        <v>7</v>
      </c>
      <c r="E30" s="28" t="s">
        <v>82</v>
      </c>
      <c r="F30" s="29" t="s">
        <v>103</v>
      </c>
    </row>
    <row r="31" spans="2:15" x14ac:dyDescent="0.2">
      <c r="C31" s="1" t="s">
        <v>56</v>
      </c>
      <c r="D31" s="5">
        <v>0.2</v>
      </c>
      <c r="E31" s="26" t="s">
        <v>80</v>
      </c>
      <c r="F31" s="32" t="s">
        <v>104</v>
      </c>
    </row>
    <row r="32" spans="2:15" x14ac:dyDescent="0.2">
      <c r="C32" s="1" t="s">
        <v>59</v>
      </c>
      <c r="D32" s="5">
        <v>0.1</v>
      </c>
      <c r="E32" s="26" t="s">
        <v>80</v>
      </c>
      <c r="F32" s="32" t="s">
        <v>105</v>
      </c>
    </row>
    <row r="33" spans="2:15" x14ac:dyDescent="0.2">
      <c r="C33" s="1" t="s">
        <v>40</v>
      </c>
      <c r="D33" s="3">
        <f>D24*D19/D8</f>
        <v>8.3119775000000011</v>
      </c>
      <c r="E33" s="27" t="s">
        <v>82</v>
      </c>
      <c r="F33" s="32" t="s">
        <v>106</v>
      </c>
    </row>
    <row r="34" spans="2:15" x14ac:dyDescent="0.2">
      <c r="C34" s="1" t="s">
        <v>57</v>
      </c>
      <c r="D34" s="5">
        <v>0.2</v>
      </c>
      <c r="E34" s="26" t="s">
        <v>80</v>
      </c>
      <c r="F34" s="32" t="s">
        <v>107</v>
      </c>
    </row>
    <row r="35" spans="2:15" x14ac:dyDescent="0.2">
      <c r="C35" s="1" t="s">
        <v>58</v>
      </c>
      <c r="D35" s="5">
        <v>0.05</v>
      </c>
      <c r="E35" s="26" t="s">
        <v>80</v>
      </c>
      <c r="F35" s="32" t="s">
        <v>108</v>
      </c>
    </row>
    <row r="37" spans="2:15" x14ac:dyDescent="0.2">
      <c r="B37" s="33" t="s">
        <v>2</v>
      </c>
      <c r="C37" s="34"/>
      <c r="D37" s="34"/>
      <c r="E37" s="35" t="s">
        <v>78</v>
      </c>
      <c r="F37" s="34"/>
      <c r="G37" s="34"/>
      <c r="H37" s="34"/>
      <c r="I37" s="34"/>
      <c r="J37" s="34"/>
      <c r="K37" s="34"/>
      <c r="L37" s="34"/>
      <c r="M37" s="34"/>
      <c r="N37" s="34"/>
      <c r="O37" s="34"/>
    </row>
    <row r="38" spans="2:15" x14ac:dyDescent="0.2">
      <c r="C38" s="1" t="s">
        <v>25</v>
      </c>
      <c r="D38" s="3">
        <f>D22*D19/(D8-D9)</f>
        <v>8.090566037735849</v>
      </c>
      <c r="E38" s="27" t="s">
        <v>82</v>
      </c>
      <c r="F38" s="32" t="s">
        <v>110</v>
      </c>
    </row>
    <row r="39" spans="2:15" x14ac:dyDescent="0.2">
      <c r="C39" s="1" t="s">
        <v>26</v>
      </c>
      <c r="D39" s="5">
        <v>0.2</v>
      </c>
      <c r="E39" s="26" t="s">
        <v>80</v>
      </c>
      <c r="F39" s="32" t="s">
        <v>111</v>
      </c>
    </row>
    <row r="40" spans="2:15" x14ac:dyDescent="0.2">
      <c r="C40" s="1" t="s">
        <v>65</v>
      </c>
      <c r="D40" s="5">
        <v>0.02</v>
      </c>
      <c r="E40" s="26" t="s">
        <v>80</v>
      </c>
      <c r="F40" s="32" t="s">
        <v>112</v>
      </c>
    </row>
    <row r="42" spans="2:15" x14ac:dyDescent="0.2">
      <c r="B42" s="33" t="s">
        <v>27</v>
      </c>
      <c r="C42" s="34"/>
      <c r="D42" s="34"/>
      <c r="E42" s="35" t="s">
        <v>78</v>
      </c>
      <c r="F42" s="34"/>
      <c r="G42" s="34"/>
      <c r="H42" s="34"/>
      <c r="I42" s="34"/>
      <c r="J42" s="34"/>
      <c r="K42" s="34"/>
      <c r="L42" s="34"/>
      <c r="M42" s="34"/>
      <c r="N42" s="34"/>
      <c r="O42" s="34"/>
    </row>
    <row r="43" spans="2:15" x14ac:dyDescent="0.2">
      <c r="C43" s="1" t="s">
        <v>28</v>
      </c>
      <c r="D43" s="8">
        <v>0.02</v>
      </c>
      <c r="E43" s="25" t="s">
        <v>79</v>
      </c>
      <c r="F43" s="29" t="s">
        <v>109</v>
      </c>
    </row>
    <row r="44" spans="2:15" x14ac:dyDescent="0.2">
      <c r="C44" s="1" t="s">
        <v>29</v>
      </c>
      <c r="D44" s="8">
        <v>1.4999999999999999E-2</v>
      </c>
      <c r="E44" s="25" t="s">
        <v>79</v>
      </c>
      <c r="F44" s="29" t="s">
        <v>109</v>
      </c>
    </row>
    <row r="45" spans="2:15" x14ac:dyDescent="0.2">
      <c r="C45" s="1" t="s">
        <v>30</v>
      </c>
      <c r="D45" s="5">
        <v>0.12</v>
      </c>
      <c r="E45" s="26" t="s">
        <v>80</v>
      </c>
      <c r="F45" s="32" t="s">
        <v>117</v>
      </c>
    </row>
    <row r="46" spans="2:15" x14ac:dyDescent="0.2">
      <c r="C46" s="1" t="s">
        <v>31</v>
      </c>
      <c r="D46" s="5">
        <v>0.05</v>
      </c>
      <c r="E46" s="26" t="s">
        <v>80</v>
      </c>
      <c r="F46" s="32" t="s">
        <v>113</v>
      </c>
    </row>
    <row r="48" spans="2:15" x14ac:dyDescent="0.2">
      <c r="B48" s="18" t="s">
        <v>83</v>
      </c>
      <c r="C48" s="19"/>
      <c r="D48" s="19"/>
      <c r="E48" s="19"/>
      <c r="F48" s="19"/>
      <c r="G48" s="19"/>
      <c r="H48" s="19"/>
      <c r="I48" s="19"/>
      <c r="J48" s="19"/>
      <c r="K48" s="19"/>
      <c r="L48" s="19"/>
      <c r="M48" s="19"/>
      <c r="N48" s="19"/>
      <c r="O48" s="19"/>
    </row>
    <row r="49" spans="2:15" x14ac:dyDescent="0.2">
      <c r="B49" s="33" t="s">
        <v>6</v>
      </c>
      <c r="C49" s="34"/>
      <c r="D49" s="36" t="s">
        <v>41</v>
      </c>
      <c r="E49" s="35" t="s">
        <v>42</v>
      </c>
      <c r="F49" s="35">
        <v>1</v>
      </c>
      <c r="G49" s="35">
        <v>2</v>
      </c>
      <c r="H49" s="35">
        <v>3</v>
      </c>
      <c r="I49" s="35">
        <v>4</v>
      </c>
      <c r="J49" s="35">
        <v>5</v>
      </c>
      <c r="K49" s="35">
        <v>6</v>
      </c>
      <c r="L49" s="35">
        <v>7</v>
      </c>
      <c r="M49" s="35"/>
      <c r="N49" s="35"/>
      <c r="O49" s="35"/>
    </row>
    <row r="50" spans="2:15" x14ac:dyDescent="0.2">
      <c r="C50" s="1" t="s">
        <v>12</v>
      </c>
      <c r="D50" s="9" t="s">
        <v>50</v>
      </c>
      <c r="E50" s="12">
        <f>D7/D8</f>
        <v>14.18375</v>
      </c>
      <c r="F50" s="12">
        <f>E50*(1+F51)</f>
        <v>17.020499999999998</v>
      </c>
      <c r="G50" s="12">
        <f t="shared" ref="G50:L50" si="0">F50*(1+G51)</f>
        <v>20.424599999999998</v>
      </c>
      <c r="H50" s="12">
        <f t="shared" si="0"/>
        <v>24.509519999999998</v>
      </c>
      <c r="I50" s="12">
        <f t="shared" si="0"/>
        <v>29.411423999999997</v>
      </c>
      <c r="J50" s="12">
        <f t="shared" si="0"/>
        <v>34.313327999999998</v>
      </c>
      <c r="K50" s="12">
        <f t="shared" si="0"/>
        <v>38.888438399999998</v>
      </c>
      <c r="L50" s="12">
        <f t="shared" si="0"/>
        <v>42.777282239999998</v>
      </c>
      <c r="M50" s="10"/>
      <c r="N50" s="10"/>
      <c r="O50" s="10"/>
    </row>
    <row r="51" spans="2:15" x14ac:dyDescent="0.2">
      <c r="C51" s="1" t="s">
        <v>53</v>
      </c>
      <c r="D51" s="9" t="s">
        <v>55</v>
      </c>
      <c r="E51" s="10"/>
      <c r="F51" s="21">
        <f>$D$31</f>
        <v>0.2</v>
      </c>
      <c r="G51" s="21">
        <f t="shared" ref="G51:I51" si="1">$D$31</f>
        <v>0.2</v>
      </c>
      <c r="H51" s="21">
        <f t="shared" si="1"/>
        <v>0.2</v>
      </c>
      <c r="I51" s="21">
        <f t="shared" si="1"/>
        <v>0.2</v>
      </c>
      <c r="J51" s="21">
        <f>I51-($D$31-$D$32)/3</f>
        <v>0.16666666666666669</v>
      </c>
      <c r="K51" s="21">
        <f>J51-($D$31-$D$32)/3</f>
        <v>0.13333333333333336</v>
      </c>
      <c r="L51" s="21">
        <f>D32</f>
        <v>0.1</v>
      </c>
      <c r="M51" s="11"/>
      <c r="N51" s="11"/>
      <c r="O51" s="7"/>
    </row>
    <row r="52" spans="2:15" x14ac:dyDescent="0.2">
      <c r="C52" s="1" t="s">
        <v>43</v>
      </c>
      <c r="D52" s="9" t="s">
        <v>50</v>
      </c>
      <c r="E52" s="12">
        <f>D33</f>
        <v>8.3119775000000011</v>
      </c>
      <c r="F52" s="12">
        <f>E52*(1+F53)</f>
        <v>9.9743730000000017</v>
      </c>
      <c r="G52" s="12">
        <f t="shared" ref="G52:L52" si="2">F52*(1+G53)</f>
        <v>11.969247600000001</v>
      </c>
      <c r="H52" s="12">
        <f t="shared" si="2"/>
        <v>14.363097120000001</v>
      </c>
      <c r="I52" s="12">
        <f t="shared" si="2"/>
        <v>17.235716543999999</v>
      </c>
      <c r="J52" s="12">
        <f t="shared" si="2"/>
        <v>19.821074025599998</v>
      </c>
      <c r="K52" s="12">
        <f t="shared" si="2"/>
        <v>21.803181428159998</v>
      </c>
      <c r="L52" s="12">
        <f t="shared" si="2"/>
        <v>22.893340499567998</v>
      </c>
      <c r="M52" s="13"/>
      <c r="N52" s="13"/>
      <c r="O52" s="13"/>
    </row>
    <row r="53" spans="2:15" x14ac:dyDescent="0.2">
      <c r="C53" s="1" t="s">
        <v>54</v>
      </c>
      <c r="D53" s="9" t="s">
        <v>55</v>
      </c>
      <c r="F53" s="21">
        <f>$D$34</f>
        <v>0.2</v>
      </c>
      <c r="G53" s="21">
        <f t="shared" ref="G53:I53" si="3">$D$34</f>
        <v>0.2</v>
      </c>
      <c r="H53" s="21">
        <f t="shared" si="3"/>
        <v>0.2</v>
      </c>
      <c r="I53" s="21">
        <f t="shared" si="3"/>
        <v>0.2</v>
      </c>
      <c r="J53" s="21">
        <f>I53-($D$34-$D$35)/3</f>
        <v>0.15</v>
      </c>
      <c r="K53" s="21">
        <f>J53-($D$34-$D$35)/3</f>
        <v>9.9999999999999978E-2</v>
      </c>
      <c r="L53" s="21">
        <f>D35</f>
        <v>0.05</v>
      </c>
      <c r="M53" s="11"/>
      <c r="N53" s="11"/>
      <c r="O53" s="7"/>
    </row>
    <row r="54" spans="2:15" x14ac:dyDescent="0.2">
      <c r="C54" s="1" t="s">
        <v>44</v>
      </c>
      <c r="D54" s="9" t="s">
        <v>50</v>
      </c>
      <c r="E54" s="12">
        <f>E50-E52</f>
        <v>5.8717724999999987</v>
      </c>
      <c r="F54" s="12">
        <f t="shared" ref="F54:L54" si="4">F50-F52</f>
        <v>7.0461269999999967</v>
      </c>
      <c r="G54" s="12">
        <f t="shared" si="4"/>
        <v>8.4553523999999971</v>
      </c>
      <c r="H54" s="12">
        <f t="shared" si="4"/>
        <v>10.146422879999998</v>
      </c>
      <c r="I54" s="12">
        <f t="shared" si="4"/>
        <v>12.175707455999998</v>
      </c>
      <c r="J54" s="12">
        <f t="shared" si="4"/>
        <v>14.492253974400001</v>
      </c>
      <c r="K54" s="12">
        <f t="shared" si="4"/>
        <v>17.08525697184</v>
      </c>
      <c r="L54" s="12">
        <f t="shared" si="4"/>
        <v>19.883941740432</v>
      </c>
      <c r="M54" s="13"/>
      <c r="N54" s="13"/>
      <c r="O54" s="13"/>
    </row>
    <row r="55" spans="2:15" x14ac:dyDescent="0.2">
      <c r="C55" s="1" t="s">
        <v>45</v>
      </c>
      <c r="D55" s="9" t="s">
        <v>50</v>
      </c>
      <c r="E55" s="12">
        <f>E54*(1-$D$26)</f>
        <v>4.403829374999999</v>
      </c>
      <c r="F55" s="12">
        <f t="shared" ref="F55:L55" si="5">F54*(1-$D$26)</f>
        <v>5.2845952499999971</v>
      </c>
      <c r="G55" s="12">
        <f t="shared" si="5"/>
        <v>6.3415142999999983</v>
      </c>
      <c r="H55" s="12">
        <f t="shared" si="5"/>
        <v>7.6098171599999986</v>
      </c>
      <c r="I55" s="12">
        <f t="shared" si="5"/>
        <v>9.1317805919999984</v>
      </c>
      <c r="J55" s="12">
        <f t="shared" si="5"/>
        <v>10.8691904808</v>
      </c>
      <c r="K55" s="12">
        <f t="shared" si="5"/>
        <v>12.813942728880001</v>
      </c>
      <c r="L55" s="12">
        <f t="shared" si="5"/>
        <v>14.912956305324</v>
      </c>
      <c r="M55" s="13"/>
      <c r="N55" s="13"/>
      <c r="O55" s="13"/>
    </row>
    <row r="56" spans="2:15" x14ac:dyDescent="0.2">
      <c r="C56" s="1" t="s">
        <v>46</v>
      </c>
      <c r="D56" s="9" t="s">
        <v>50</v>
      </c>
      <c r="E56" s="13"/>
      <c r="F56" s="12">
        <f>F55/(1+$D$45)^F49</f>
        <v>4.7183886160714259</v>
      </c>
      <c r="G56" s="12">
        <f t="shared" ref="G56:L56" si="6">G55/(1+$D$45)^G49</f>
        <v>5.0554163743622427</v>
      </c>
      <c r="H56" s="12">
        <f t="shared" si="6"/>
        <v>5.4165175439595457</v>
      </c>
      <c r="I56" s="12">
        <f t="shared" si="6"/>
        <v>5.8034116542423702</v>
      </c>
      <c r="J56" s="12">
        <f t="shared" si="6"/>
        <v>6.1674705787268742</v>
      </c>
      <c r="K56" s="12">
        <f t="shared" si="6"/>
        <v>6.4919421714344505</v>
      </c>
      <c r="L56" s="12">
        <f t="shared" si="6"/>
        <v>6.7458640830666887</v>
      </c>
      <c r="M56" s="13"/>
      <c r="N56" s="13"/>
      <c r="O56" s="13"/>
    </row>
    <row r="57" spans="2:15" x14ac:dyDescent="0.2">
      <c r="C57" s="2" t="s">
        <v>48</v>
      </c>
      <c r="D57" s="9" t="s">
        <v>50</v>
      </c>
      <c r="E57" s="37">
        <f>SUM(F56:O56)</f>
        <v>40.3990110218636</v>
      </c>
      <c r="F57" s="50" t="s">
        <v>114</v>
      </c>
      <c r="G57" s="13"/>
      <c r="H57" s="13"/>
      <c r="I57" s="13"/>
      <c r="J57" s="13"/>
      <c r="K57" s="13"/>
      <c r="L57" s="13"/>
    </row>
    <row r="58" spans="2:15" x14ac:dyDescent="0.2">
      <c r="C58" s="39" t="s">
        <v>47</v>
      </c>
      <c r="D58" s="38" t="s">
        <v>51</v>
      </c>
      <c r="E58" s="40">
        <v>800</v>
      </c>
      <c r="F58" s="40"/>
      <c r="G58" s="40"/>
      <c r="H58" s="40"/>
      <c r="I58" s="40"/>
      <c r="J58" s="40"/>
      <c r="K58" s="40"/>
      <c r="L58" s="40"/>
      <c r="M58" s="39"/>
      <c r="N58" s="39"/>
      <c r="O58" s="39"/>
    </row>
    <row r="59" spans="2:15" x14ac:dyDescent="0.2">
      <c r="C59" s="2" t="s">
        <v>49</v>
      </c>
      <c r="D59" s="9" t="s">
        <v>52</v>
      </c>
      <c r="E59" s="37">
        <f>E57*E58</f>
        <v>32319.208817490879</v>
      </c>
      <c r="F59" s="13"/>
      <c r="G59" s="13"/>
      <c r="H59" s="13"/>
      <c r="I59" s="13"/>
      <c r="J59" s="13"/>
      <c r="K59" s="13"/>
      <c r="L59" s="13"/>
    </row>
    <row r="61" spans="2:15" x14ac:dyDescent="0.2">
      <c r="B61" s="33" t="s">
        <v>5</v>
      </c>
      <c r="C61" s="34"/>
      <c r="D61" s="34"/>
      <c r="E61" s="34"/>
      <c r="F61" s="34"/>
      <c r="G61" s="34"/>
      <c r="H61" s="34"/>
      <c r="I61" s="34"/>
      <c r="J61" s="34"/>
      <c r="K61" s="34"/>
      <c r="L61" s="34"/>
      <c r="M61" s="34"/>
      <c r="N61" s="34"/>
      <c r="O61" s="34"/>
    </row>
    <row r="62" spans="2:15" x14ac:dyDescent="0.2">
      <c r="C62" s="1" t="s">
        <v>48</v>
      </c>
      <c r="D62" s="23">
        <f>E57</f>
        <v>40.3990110218636</v>
      </c>
    </row>
    <row r="63" spans="2:15" x14ac:dyDescent="0.2">
      <c r="C63" s="39" t="s">
        <v>68</v>
      </c>
      <c r="D63" s="42">
        <f>D38</f>
        <v>8.090566037735849</v>
      </c>
      <c r="E63" s="39"/>
      <c r="F63" s="39"/>
      <c r="G63" s="39"/>
      <c r="H63" s="39"/>
      <c r="I63" s="39"/>
      <c r="J63" s="39"/>
      <c r="K63" s="39"/>
      <c r="L63" s="39"/>
      <c r="M63" s="39"/>
      <c r="N63" s="39"/>
      <c r="O63" s="39"/>
    </row>
    <row r="64" spans="2:15" x14ac:dyDescent="0.2">
      <c r="C64" s="2" t="s">
        <v>60</v>
      </c>
      <c r="D64" s="41">
        <f>D62-D63</f>
        <v>32.308444984127753</v>
      </c>
      <c r="E64" s="51" t="s">
        <v>115</v>
      </c>
    </row>
    <row r="66" spans="2:15" x14ac:dyDescent="0.2">
      <c r="B66" s="33" t="s">
        <v>61</v>
      </c>
      <c r="C66" s="34"/>
      <c r="D66" s="36" t="s">
        <v>41</v>
      </c>
      <c r="E66" s="35" t="s">
        <v>42</v>
      </c>
      <c r="F66" s="35">
        <v>1</v>
      </c>
      <c r="G66" s="35">
        <v>2</v>
      </c>
      <c r="H66" s="35">
        <v>3</v>
      </c>
      <c r="I66" s="35">
        <v>4</v>
      </c>
      <c r="J66" s="35">
        <v>5</v>
      </c>
      <c r="K66" s="35">
        <v>6</v>
      </c>
      <c r="L66" s="35">
        <v>7</v>
      </c>
      <c r="M66" s="35">
        <v>8</v>
      </c>
      <c r="N66" s="35">
        <v>9</v>
      </c>
      <c r="O66" s="35">
        <v>10</v>
      </c>
    </row>
    <row r="67" spans="2:15" x14ac:dyDescent="0.2">
      <c r="B67" s="2"/>
      <c r="C67" s="1" t="s">
        <v>66</v>
      </c>
      <c r="D67" s="9" t="s">
        <v>55</v>
      </c>
      <c r="E67" s="14"/>
      <c r="F67" s="22">
        <f>$D$39</f>
        <v>0.2</v>
      </c>
      <c r="G67" s="22">
        <f t="shared" ref="G67:J67" si="7">$D$39</f>
        <v>0.2</v>
      </c>
      <c r="H67" s="22">
        <f t="shared" si="7"/>
        <v>0.2</v>
      </c>
      <c r="I67" s="22">
        <f t="shared" si="7"/>
        <v>0.2</v>
      </c>
      <c r="J67" s="22">
        <f t="shared" si="7"/>
        <v>0.2</v>
      </c>
      <c r="K67" s="22">
        <f>J67-($D$39-$D$40)/5</f>
        <v>0.16400000000000001</v>
      </c>
      <c r="L67" s="22">
        <f t="shared" ref="L67:N67" si="8">K67-($D$39-$D$40)/5</f>
        <v>0.128</v>
      </c>
      <c r="M67" s="22">
        <f t="shared" si="8"/>
        <v>9.1999999999999998E-2</v>
      </c>
      <c r="N67" s="22">
        <f t="shared" si="8"/>
        <v>5.5999999999999994E-2</v>
      </c>
      <c r="O67" s="22">
        <f>D40</f>
        <v>0.02</v>
      </c>
    </row>
    <row r="68" spans="2:15" x14ac:dyDescent="0.2">
      <c r="C68" s="1" t="s">
        <v>4</v>
      </c>
      <c r="D68" s="9" t="s">
        <v>51</v>
      </c>
      <c r="E68" s="12">
        <v>800</v>
      </c>
      <c r="F68" s="12">
        <f>E68*(1+F67)</f>
        <v>960</v>
      </c>
      <c r="G68" s="12">
        <f t="shared" ref="G68:J68" si="9">F68*(1+G67)</f>
        <v>1152</v>
      </c>
      <c r="H68" s="12">
        <f t="shared" si="9"/>
        <v>1382.3999999999999</v>
      </c>
      <c r="I68" s="12">
        <f t="shared" si="9"/>
        <v>1658.8799999999999</v>
      </c>
      <c r="J68" s="12">
        <f t="shared" si="9"/>
        <v>1990.6559999999997</v>
      </c>
      <c r="K68" s="12">
        <f t="shared" ref="K68" si="10">J68*(1+K67)</f>
        <v>2317.1235839999995</v>
      </c>
      <c r="L68" s="12">
        <f t="shared" ref="L68" si="11">K68*(1+L67)</f>
        <v>2613.7154027519996</v>
      </c>
      <c r="M68" s="12">
        <f t="shared" ref="M68" si="12">L68*(1+M67)</f>
        <v>2854.1772198051835</v>
      </c>
      <c r="N68" s="12">
        <f t="shared" ref="N68" si="13">M68*(1+N67)</f>
        <v>3014.011144114274</v>
      </c>
      <c r="O68" s="12">
        <f t="shared" ref="O68" si="14">N68*(1+O67)</f>
        <v>3074.2913669965596</v>
      </c>
    </row>
    <row r="69" spans="2:15" x14ac:dyDescent="0.2">
      <c r="C69" s="1" t="s">
        <v>3</v>
      </c>
      <c r="D69" s="9" t="s">
        <v>51</v>
      </c>
      <c r="E69" s="12">
        <v>0</v>
      </c>
      <c r="F69" s="12">
        <f>F68-E68</f>
        <v>160</v>
      </c>
      <c r="G69" s="12">
        <f t="shared" ref="G69:J69" si="15">G68-F68</f>
        <v>192</v>
      </c>
      <c r="H69" s="12">
        <f t="shared" si="15"/>
        <v>230.39999999999986</v>
      </c>
      <c r="I69" s="12">
        <f t="shared" si="15"/>
        <v>276.48</v>
      </c>
      <c r="J69" s="12">
        <f t="shared" si="15"/>
        <v>331.77599999999984</v>
      </c>
      <c r="K69" s="12">
        <f t="shared" ref="K69" si="16">K68-J68</f>
        <v>326.46758399999976</v>
      </c>
      <c r="L69" s="12">
        <f t="shared" ref="L69" si="17">L68-K68</f>
        <v>296.59181875200011</v>
      </c>
      <c r="M69" s="12">
        <f t="shared" ref="M69" si="18">M68-L68</f>
        <v>240.46181705318395</v>
      </c>
      <c r="N69" s="12">
        <f t="shared" ref="N69" si="19">N68-M68</f>
        <v>159.83392430909043</v>
      </c>
      <c r="O69" s="12">
        <f t="shared" ref="O69" si="20">O68-N68</f>
        <v>60.28022288228567</v>
      </c>
    </row>
    <row r="70" spans="2:15" x14ac:dyDescent="0.2">
      <c r="C70" s="1" t="s">
        <v>62</v>
      </c>
      <c r="D70" s="9" t="s">
        <v>50</v>
      </c>
      <c r="E70" s="12">
        <f>D64</f>
        <v>32.308444984127753</v>
      </c>
      <c r="F70" s="12">
        <f>E70*(1+$D$44)</f>
        <v>32.793071658889666</v>
      </c>
      <c r="G70" s="12">
        <f t="shared" ref="G70:O70" si="21">F70*(1+$D$44)</f>
        <v>33.284967733773009</v>
      </c>
      <c r="H70" s="12">
        <f t="shared" si="21"/>
        <v>33.784242249779602</v>
      </c>
      <c r="I70" s="12">
        <f t="shared" si="21"/>
        <v>34.291005883526296</v>
      </c>
      <c r="J70" s="12">
        <f t="shared" si="21"/>
        <v>34.80537097177919</v>
      </c>
      <c r="K70" s="12">
        <f t="shared" si="21"/>
        <v>35.327451536355873</v>
      </c>
      <c r="L70" s="12">
        <f t="shared" si="21"/>
        <v>35.857363309401208</v>
      </c>
      <c r="M70" s="12">
        <f t="shared" si="21"/>
        <v>36.395223759042224</v>
      </c>
      <c r="N70" s="12">
        <f t="shared" si="21"/>
        <v>36.941152115427855</v>
      </c>
      <c r="O70" s="12">
        <f t="shared" si="21"/>
        <v>37.495269397159269</v>
      </c>
    </row>
    <row r="71" spans="2:15" x14ac:dyDescent="0.2">
      <c r="C71" s="1" t="s">
        <v>7</v>
      </c>
      <c r="D71" s="9" t="s">
        <v>64</v>
      </c>
      <c r="E71" s="12"/>
      <c r="F71" s="12">
        <f>F69*F70</f>
        <v>5246.8914654223463</v>
      </c>
      <c r="G71" s="12">
        <f t="shared" ref="G71:O71" si="22">G69*G70</f>
        <v>6390.7138048844172</v>
      </c>
      <c r="H71" s="12">
        <f t="shared" si="22"/>
        <v>7783.8894143492162</v>
      </c>
      <c r="I71" s="12">
        <f t="shared" si="22"/>
        <v>9480.7773066773516</v>
      </c>
      <c r="J71" s="12">
        <f t="shared" si="22"/>
        <v>11547.586759533007</v>
      </c>
      <c r="K71" s="12">
        <f t="shared" si="22"/>
        <v>11533.267751951182</v>
      </c>
      <c r="L71" s="12">
        <f t="shared" si="22"/>
        <v>10635.000599586541</v>
      </c>
      <c r="M71" s="12">
        <f t="shared" si="22"/>
        <v>8751.6616371565051</v>
      </c>
      <c r="N71" s="12">
        <f t="shared" si="22"/>
        <v>5904.4493111078918</v>
      </c>
      <c r="O71" s="12">
        <f t="shared" si="22"/>
        <v>2260.223196292106</v>
      </c>
    </row>
    <row r="72" spans="2:15" x14ac:dyDescent="0.2">
      <c r="C72" s="1" t="s">
        <v>63</v>
      </c>
      <c r="D72" s="9" t="s">
        <v>64</v>
      </c>
      <c r="E72" s="12"/>
      <c r="F72" s="12"/>
      <c r="G72" s="12"/>
      <c r="H72" s="12"/>
      <c r="I72" s="12"/>
      <c r="J72" s="12"/>
      <c r="K72" s="12"/>
      <c r="L72" s="12"/>
      <c r="M72" s="12"/>
      <c r="N72" s="12"/>
      <c r="O72" s="12">
        <f>O68*D40*O70*(1+D44)/(D45-D40)</f>
        <v>23400.090751212098</v>
      </c>
    </row>
    <row r="73" spans="2:15" x14ac:dyDescent="0.2">
      <c r="C73" s="39" t="s">
        <v>71</v>
      </c>
      <c r="D73" s="38" t="s">
        <v>64</v>
      </c>
      <c r="E73" s="43"/>
      <c r="F73" s="43">
        <f t="shared" ref="F73:N73" si="23">F71/(1+$D$45)^F66</f>
        <v>4684.7245226985233</v>
      </c>
      <c r="G73" s="43">
        <f t="shared" si="23"/>
        <v>5094.6379184346433</v>
      </c>
      <c r="H73" s="43">
        <f t="shared" si="23"/>
        <v>5540.4187362976709</v>
      </c>
      <c r="I73" s="43">
        <f t="shared" si="23"/>
        <v>6025.2053757237209</v>
      </c>
      <c r="J73" s="43">
        <f t="shared" si="23"/>
        <v>6552.4108460995421</v>
      </c>
      <c r="K73" s="43">
        <f t="shared" si="23"/>
        <v>5843.1123720092637</v>
      </c>
      <c r="L73" s="43">
        <f t="shared" si="23"/>
        <v>4810.734176330363</v>
      </c>
      <c r="M73" s="43">
        <f t="shared" si="23"/>
        <v>3534.6493521979796</v>
      </c>
      <c r="N73" s="43">
        <f t="shared" si="23"/>
        <v>2129.2036135810872</v>
      </c>
      <c r="O73" s="43">
        <f>(O71+O72)/(1+D45)^O66</f>
        <v>8261.934333611307</v>
      </c>
    </row>
    <row r="74" spans="2:15" x14ac:dyDescent="0.2">
      <c r="C74" s="2" t="s">
        <v>67</v>
      </c>
      <c r="D74" s="9" t="s">
        <v>64</v>
      </c>
      <c r="E74" s="44">
        <f>SUM(F73:O73)</f>
        <v>52477.031246984101</v>
      </c>
      <c r="F74" s="12"/>
      <c r="G74" s="12"/>
      <c r="H74" s="12"/>
      <c r="I74" s="12"/>
      <c r="J74" s="12"/>
      <c r="K74" s="12"/>
      <c r="L74" s="12"/>
      <c r="M74" s="12"/>
      <c r="N74" s="12"/>
      <c r="O74" s="12"/>
    </row>
    <row r="76" spans="2:15" x14ac:dyDescent="0.2">
      <c r="B76" s="18" t="s">
        <v>81</v>
      </c>
      <c r="C76" s="19"/>
      <c r="D76" s="19"/>
      <c r="E76" s="19"/>
      <c r="F76" s="19"/>
      <c r="G76" s="19"/>
      <c r="H76" s="19"/>
      <c r="I76" s="19"/>
      <c r="J76" s="19"/>
      <c r="K76" s="19"/>
      <c r="L76" s="19"/>
      <c r="M76" s="19"/>
      <c r="N76" s="19"/>
      <c r="O76" s="19"/>
    </row>
    <row r="77" spans="2:15" x14ac:dyDescent="0.2">
      <c r="B77" s="33" t="s">
        <v>69</v>
      </c>
      <c r="C77" s="34"/>
      <c r="D77" s="36" t="s">
        <v>41</v>
      </c>
      <c r="E77" s="35" t="s">
        <v>42</v>
      </c>
      <c r="F77" s="35">
        <v>1</v>
      </c>
      <c r="G77" s="35">
        <v>2</v>
      </c>
      <c r="H77" s="35">
        <v>3</v>
      </c>
      <c r="I77" s="35">
        <v>4</v>
      </c>
      <c r="J77" s="35">
        <v>5</v>
      </c>
      <c r="K77" s="35">
        <v>6</v>
      </c>
      <c r="L77" s="35">
        <v>7</v>
      </c>
      <c r="M77" s="35">
        <v>8</v>
      </c>
      <c r="N77" s="35">
        <v>9</v>
      </c>
      <c r="O77" s="35">
        <v>10</v>
      </c>
    </row>
    <row r="78" spans="2:15" x14ac:dyDescent="0.2">
      <c r="C78" s="17" t="s">
        <v>8</v>
      </c>
      <c r="D78" s="15" t="s">
        <v>64</v>
      </c>
      <c r="E78" s="12">
        <f>-D23*D19</f>
        <v>-1768.8000000000004</v>
      </c>
      <c r="F78" s="13">
        <f>E78*(1+$D$46)</f>
        <v>-1857.2400000000005</v>
      </c>
      <c r="G78" s="13">
        <f t="shared" ref="G78:O78" si="24">F78*(1+$D$46)</f>
        <v>-1950.1020000000005</v>
      </c>
      <c r="H78" s="13">
        <f t="shared" si="24"/>
        <v>-2047.6071000000006</v>
      </c>
      <c r="I78" s="13">
        <f t="shared" si="24"/>
        <v>-2149.9874550000009</v>
      </c>
      <c r="J78" s="13">
        <f t="shared" si="24"/>
        <v>-2257.4868277500009</v>
      </c>
      <c r="K78" s="13">
        <f t="shared" si="24"/>
        <v>-2370.3611691375008</v>
      </c>
      <c r="L78" s="13">
        <f t="shared" si="24"/>
        <v>-2488.8792275943761</v>
      </c>
      <c r="M78" s="13">
        <f t="shared" si="24"/>
        <v>-2613.323188974095</v>
      </c>
      <c r="N78" s="13">
        <f t="shared" si="24"/>
        <v>-2743.9893484228</v>
      </c>
      <c r="O78" s="13">
        <f t="shared" si="24"/>
        <v>-2881.1888158439401</v>
      </c>
    </row>
    <row r="79" spans="2:15" x14ac:dyDescent="0.2">
      <c r="C79" s="17" t="s">
        <v>9</v>
      </c>
      <c r="D79" s="15" t="s">
        <v>64</v>
      </c>
      <c r="E79" s="13">
        <f>E78*(1-$D$26)</f>
        <v>-1326.6000000000004</v>
      </c>
      <c r="F79" s="13">
        <f t="shared" ref="F79:O79" si="25">F78*(1-$D$26)</f>
        <v>-1392.9300000000003</v>
      </c>
      <c r="G79" s="13">
        <f t="shared" si="25"/>
        <v>-1462.5765000000004</v>
      </c>
      <c r="H79" s="13">
        <f t="shared" si="25"/>
        <v>-1535.7053250000004</v>
      </c>
      <c r="I79" s="13">
        <f t="shared" si="25"/>
        <v>-1612.4905912500008</v>
      </c>
      <c r="J79" s="13">
        <f t="shared" si="25"/>
        <v>-1693.1151208125007</v>
      </c>
      <c r="K79" s="13">
        <f t="shared" si="25"/>
        <v>-1777.7708768531256</v>
      </c>
      <c r="L79" s="13">
        <f t="shared" si="25"/>
        <v>-1866.659420695782</v>
      </c>
      <c r="M79" s="13">
        <f t="shared" si="25"/>
        <v>-1959.9923917305714</v>
      </c>
      <c r="N79" s="13">
        <f t="shared" si="25"/>
        <v>-2057.9920113171002</v>
      </c>
      <c r="O79" s="13">
        <f t="shared" si="25"/>
        <v>-2160.8916118829552</v>
      </c>
    </row>
    <row r="80" spans="2:15" x14ac:dyDescent="0.2">
      <c r="C80" s="17" t="s">
        <v>70</v>
      </c>
      <c r="D80" s="15" t="s">
        <v>64</v>
      </c>
      <c r="E80" s="13"/>
      <c r="F80" s="13"/>
      <c r="G80" s="13"/>
      <c r="H80" s="13"/>
      <c r="I80" s="13"/>
      <c r="J80" s="13"/>
      <c r="K80" s="13"/>
      <c r="L80" s="13"/>
      <c r="M80" s="13"/>
      <c r="N80" s="13"/>
      <c r="O80" s="13">
        <f>O79*(1+D40)/(D45-D40)</f>
        <v>-22041.094441206144</v>
      </c>
    </row>
    <row r="81" spans="2:15" x14ac:dyDescent="0.2">
      <c r="C81" s="45" t="s">
        <v>72</v>
      </c>
      <c r="D81" s="46" t="s">
        <v>64</v>
      </c>
      <c r="E81" s="40"/>
      <c r="F81" s="40">
        <f>F79/((1+$D$45)^F77)</f>
        <v>-1243.6875000000002</v>
      </c>
      <c r="G81" s="40">
        <f t="shared" ref="G81:N81" si="26">G79/((1+$D$45)^G77)</f>
        <v>-1165.95703125</v>
      </c>
      <c r="H81" s="40">
        <f t="shared" si="26"/>
        <v>-1093.084716796875</v>
      </c>
      <c r="I81" s="40">
        <f t="shared" si="26"/>
        <v>-1024.7669219970705</v>
      </c>
      <c r="J81" s="40">
        <f t="shared" si="26"/>
        <v>-960.71898937225353</v>
      </c>
      <c r="K81" s="40">
        <f t="shared" si="26"/>
        <v>-900.67405253648747</v>
      </c>
      <c r="L81" s="40">
        <f t="shared" si="26"/>
        <v>-844.38192425295711</v>
      </c>
      <c r="M81" s="40">
        <f t="shared" si="26"/>
        <v>-791.60805398714729</v>
      </c>
      <c r="N81" s="40">
        <f t="shared" si="26"/>
        <v>-742.13255061295069</v>
      </c>
      <c r="O81" s="40">
        <f>(O80+O79)/(1+D45)^O77</f>
        <v>-7792.3917814359811</v>
      </c>
    </row>
    <row r="82" spans="2:15" x14ac:dyDescent="0.2">
      <c r="C82" s="47" t="s">
        <v>10</v>
      </c>
      <c r="D82" s="16" t="s">
        <v>64</v>
      </c>
      <c r="E82" s="37">
        <f>SUM(F81:O81)</f>
        <v>-16559.403522241722</v>
      </c>
      <c r="F82" s="13"/>
      <c r="G82" s="13"/>
      <c r="H82" s="13"/>
      <c r="I82" s="13"/>
      <c r="J82" s="13"/>
      <c r="K82" s="13"/>
      <c r="L82" s="13"/>
      <c r="M82" s="13"/>
      <c r="N82" s="13"/>
      <c r="O82" s="13"/>
    </row>
    <row r="84" spans="2:15" x14ac:dyDescent="0.2">
      <c r="B84" s="33" t="s">
        <v>77</v>
      </c>
      <c r="C84" s="34"/>
      <c r="D84" s="34"/>
      <c r="E84" s="34"/>
      <c r="F84" s="34"/>
      <c r="G84" s="34"/>
      <c r="H84" s="34"/>
      <c r="I84" s="34"/>
      <c r="J84" s="34"/>
      <c r="K84" s="34"/>
      <c r="L84" s="34"/>
      <c r="M84" s="34"/>
      <c r="N84" s="34"/>
      <c r="O84" s="34"/>
    </row>
    <row r="85" spans="2:15" x14ac:dyDescent="0.2">
      <c r="C85" s="17" t="s">
        <v>74</v>
      </c>
      <c r="D85" s="23">
        <f>E59</f>
        <v>32319.208817490879</v>
      </c>
    </row>
    <row r="86" spans="2:15" x14ac:dyDescent="0.2">
      <c r="C86" s="17" t="s">
        <v>75</v>
      </c>
      <c r="D86" s="23">
        <f>E74</f>
        <v>52477.031246984101</v>
      </c>
    </row>
    <row r="87" spans="2:15" x14ac:dyDescent="0.2">
      <c r="C87" s="39" t="s">
        <v>73</v>
      </c>
      <c r="D87" s="48">
        <f>E82</f>
        <v>-16559.403522241722</v>
      </c>
      <c r="E87" s="39"/>
      <c r="F87" s="39"/>
      <c r="G87" s="39"/>
      <c r="H87" s="39"/>
      <c r="I87" s="39"/>
      <c r="J87" s="39"/>
      <c r="K87" s="39"/>
      <c r="L87" s="39"/>
      <c r="M87" s="39"/>
      <c r="N87" s="39"/>
      <c r="O87" s="39"/>
    </row>
    <row r="88" spans="2:15" x14ac:dyDescent="0.2">
      <c r="C88" s="47" t="s">
        <v>76</v>
      </c>
      <c r="D88" s="49">
        <f>SUM(D85:D87)</f>
        <v>68236.836542233272</v>
      </c>
    </row>
  </sheetData>
  <hyperlinks>
    <hyperlink ref="F7" r:id="rId1" location=":~:text=%E6%8A%96%E9%9F%B3%E6%97%A9%E5%B7%B2%E7%BB%8F%E6%88%90%E4%B8%BA,%E4%BA%86800%2D900%20%E4%BA%BF%E6%94%B6%E5%85%A5%E3%80%82" xr:uid="{8606E202-6A1F-4902-B9D8-A5652D23E150}"/>
    <hyperlink ref="F8" r:id="rId2" xr:uid="{C921289B-995F-4D14-9611-E3828409D18D}"/>
    <hyperlink ref="F9" r:id="rId3" xr:uid="{F540D25D-2B06-4731-88DC-488100EE7192}"/>
    <hyperlink ref="F26" r:id="rId4" xr:uid="{813685CD-541C-4EB7-941E-2C02F261D88D}"/>
  </hyperlinks>
  <pageMargins left="0.7" right="0.7" top="0.75" bottom="0.75" header="0.3" footer="0.3"/>
  <pageSetup orientation="portrait" horizontalDpi="0" verticalDpi="0"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User Value (Base)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Aswath Damodaran</dc:creator>
  <cp:lastModifiedBy>Microsoft Office User</cp:lastModifiedBy>
  <dcterms:created xsi:type="dcterms:W3CDTF">2017-06-26T12:13:33Z</dcterms:created>
  <dcterms:modified xsi:type="dcterms:W3CDTF">2020-07-01T00:49:15Z</dcterms:modified>
</cp:coreProperties>
</file>