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urja Newatia\Desktop\Mathematical Finance\"/>
    </mc:Choice>
  </mc:AlternateContent>
  <xr:revisionPtr revIDLastSave="0" documentId="13_ncr:1_{346DBB0A-AAFD-4C74-A28F-617C830FBC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Y1" sheetId="1" r:id="rId1"/>
    <sheet name="Y2" sheetId="4" r:id="rId2"/>
    <sheet name="Y3" sheetId="5" r:id="rId3"/>
    <sheet name="Y4" sheetId="6" r:id="rId4"/>
    <sheet name="Y5" sheetId="7" r:id="rId5"/>
    <sheet name="PD" sheetId="8" r:id="rId6"/>
  </sheets>
  <definedNames>
    <definedName name="Matrixa">#REF!</definedName>
    <definedName name="solver_adj" localSheetId="0" hidden="1">'Y1'!$D$163:$D$174</definedName>
    <definedName name="solver_adj" localSheetId="1" hidden="1">'Y2'!$D$72:$D$83</definedName>
    <definedName name="solver_adj" localSheetId="2" hidden="1">'Y3'!$D$163:$D$174</definedName>
    <definedName name="solver_adj" localSheetId="3" hidden="1">'Y4'!$D$163:$D$174</definedName>
    <definedName name="solver_adj" localSheetId="4" hidden="1">'Y5'!$D$163:$D$174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'Y1'!$B$160</definedName>
    <definedName name="solver_opt" localSheetId="1" hidden="1">'Y2'!$B$69</definedName>
    <definedName name="solver_opt" localSheetId="2" hidden="1">'Y3'!$B$160</definedName>
    <definedName name="solver_opt" localSheetId="3" hidden="1">'Y4'!$B$160</definedName>
    <definedName name="solver_opt" localSheetId="4" hidden="1">'Y5'!$B$160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uri="GoogleSheetsCustomDataVersion2">
      <go:sheetsCustomData xmlns:go="http://customooxmlschemas.google.com/" r:id="rId9" roundtripDataChecksum="QPFPMuktQtP7U3cQLH6E7oL7XAeYkB9T8Tcp8vLLlS4="/>
    </ext>
  </extLst>
</workbook>
</file>

<file path=xl/calcChain.xml><?xml version="1.0" encoding="utf-8"?>
<calcChain xmlns="http://schemas.openxmlformats.org/spreadsheetml/2006/main">
  <c r="B6" i="8" l="1"/>
  <c r="B5" i="8"/>
  <c r="B4" i="8"/>
  <c r="B3" i="8"/>
  <c r="B2" i="8"/>
  <c r="B176" i="5"/>
  <c r="B177" i="5" s="1"/>
  <c r="K174" i="7"/>
  <c r="C174" i="7"/>
  <c r="K173" i="7"/>
  <c r="C173" i="7"/>
  <c r="K172" i="7"/>
  <c r="C172" i="7"/>
  <c r="K171" i="7"/>
  <c r="C171" i="7"/>
  <c r="K170" i="7"/>
  <c r="C170" i="7"/>
  <c r="K169" i="7"/>
  <c r="C169" i="7"/>
  <c r="K168" i="7"/>
  <c r="C168" i="7"/>
  <c r="K167" i="7"/>
  <c r="C167" i="7"/>
  <c r="K166" i="7"/>
  <c r="C166" i="7"/>
  <c r="K165" i="7"/>
  <c r="C165" i="7"/>
  <c r="K164" i="7"/>
  <c r="C164" i="7"/>
  <c r="F163" i="7"/>
  <c r="F164" i="7" s="1"/>
  <c r="K156" i="7"/>
  <c r="C156" i="7"/>
  <c r="K155" i="7"/>
  <c r="C155" i="7"/>
  <c r="K154" i="7"/>
  <c r="C154" i="7"/>
  <c r="K153" i="7"/>
  <c r="C153" i="7"/>
  <c r="K152" i="7"/>
  <c r="C152" i="7"/>
  <c r="K151" i="7"/>
  <c r="C151" i="7"/>
  <c r="K150" i="7"/>
  <c r="C150" i="7"/>
  <c r="K149" i="7"/>
  <c r="C149" i="7"/>
  <c r="K148" i="7"/>
  <c r="C148" i="7"/>
  <c r="K147" i="7"/>
  <c r="C147" i="7"/>
  <c r="K146" i="7"/>
  <c r="C146" i="7"/>
  <c r="F145" i="7"/>
  <c r="F146" i="7" s="1"/>
  <c r="K138" i="7"/>
  <c r="C138" i="7"/>
  <c r="K137" i="7"/>
  <c r="C137" i="7"/>
  <c r="K136" i="7"/>
  <c r="C136" i="7"/>
  <c r="K135" i="7"/>
  <c r="C135" i="7"/>
  <c r="K134" i="7"/>
  <c r="C134" i="7"/>
  <c r="K133" i="7"/>
  <c r="C133" i="7"/>
  <c r="K132" i="7"/>
  <c r="C132" i="7"/>
  <c r="K131" i="7"/>
  <c r="C131" i="7"/>
  <c r="K130" i="7"/>
  <c r="C130" i="7"/>
  <c r="K129" i="7"/>
  <c r="C129" i="7"/>
  <c r="K128" i="7"/>
  <c r="C128" i="7"/>
  <c r="F127" i="7"/>
  <c r="F128" i="7" s="1"/>
  <c r="K120" i="7"/>
  <c r="C120" i="7"/>
  <c r="K119" i="7"/>
  <c r="C119" i="7"/>
  <c r="K118" i="7"/>
  <c r="C118" i="7"/>
  <c r="K117" i="7"/>
  <c r="C117" i="7"/>
  <c r="K116" i="7"/>
  <c r="C116" i="7"/>
  <c r="K115" i="7"/>
  <c r="C115" i="7"/>
  <c r="K114" i="7"/>
  <c r="C114" i="7"/>
  <c r="K113" i="7"/>
  <c r="C113" i="7"/>
  <c r="K112" i="7"/>
  <c r="C112" i="7"/>
  <c r="K111" i="7"/>
  <c r="C111" i="7"/>
  <c r="K110" i="7"/>
  <c r="C110" i="7"/>
  <c r="F109" i="7"/>
  <c r="F110" i="7" s="1"/>
  <c r="K102" i="7"/>
  <c r="C102" i="7"/>
  <c r="K101" i="7"/>
  <c r="C101" i="7"/>
  <c r="K100" i="7"/>
  <c r="C100" i="7"/>
  <c r="K99" i="7"/>
  <c r="C99" i="7"/>
  <c r="K98" i="7"/>
  <c r="C98" i="7"/>
  <c r="K97" i="7"/>
  <c r="C97" i="7"/>
  <c r="K96" i="7"/>
  <c r="C96" i="7"/>
  <c r="K95" i="7"/>
  <c r="C95" i="7"/>
  <c r="K94" i="7"/>
  <c r="C94" i="7"/>
  <c r="K93" i="7"/>
  <c r="C93" i="7"/>
  <c r="K92" i="7"/>
  <c r="C92" i="7"/>
  <c r="F91" i="7"/>
  <c r="F92" i="7" s="1"/>
  <c r="K83" i="7"/>
  <c r="C83" i="7"/>
  <c r="K82" i="7"/>
  <c r="C82" i="7"/>
  <c r="K81" i="7"/>
  <c r="C81" i="7"/>
  <c r="K80" i="7"/>
  <c r="C80" i="7"/>
  <c r="K79" i="7"/>
  <c r="C79" i="7"/>
  <c r="K78" i="7"/>
  <c r="C78" i="7"/>
  <c r="K77" i="7"/>
  <c r="C77" i="7"/>
  <c r="K76" i="7"/>
  <c r="C76" i="7"/>
  <c r="K75" i="7"/>
  <c r="C75" i="7"/>
  <c r="K74" i="7"/>
  <c r="C74" i="7"/>
  <c r="K73" i="7"/>
  <c r="C73" i="7"/>
  <c r="F72" i="7"/>
  <c r="F73" i="7" s="1"/>
  <c r="K64" i="7"/>
  <c r="C64" i="7"/>
  <c r="K63" i="7"/>
  <c r="C63" i="7"/>
  <c r="K62" i="7"/>
  <c r="C62" i="7"/>
  <c r="K61" i="7"/>
  <c r="C61" i="7"/>
  <c r="K60" i="7"/>
  <c r="C60" i="7"/>
  <c r="K59" i="7"/>
  <c r="C59" i="7"/>
  <c r="K58" i="7"/>
  <c r="C58" i="7"/>
  <c r="K57" i="7"/>
  <c r="C57" i="7"/>
  <c r="K56" i="7"/>
  <c r="C56" i="7"/>
  <c r="K55" i="7"/>
  <c r="C55" i="7"/>
  <c r="K54" i="7"/>
  <c r="C54" i="7"/>
  <c r="F53" i="7"/>
  <c r="F54" i="7" s="1"/>
  <c r="K46" i="7"/>
  <c r="C46" i="7"/>
  <c r="K45" i="7"/>
  <c r="C45" i="7"/>
  <c r="K44" i="7"/>
  <c r="C44" i="7"/>
  <c r="K43" i="7"/>
  <c r="C43" i="7"/>
  <c r="K42" i="7"/>
  <c r="C42" i="7"/>
  <c r="K41" i="7"/>
  <c r="C41" i="7"/>
  <c r="K40" i="7"/>
  <c r="C40" i="7"/>
  <c r="K39" i="7"/>
  <c r="C39" i="7"/>
  <c r="K38" i="7"/>
  <c r="C38" i="7"/>
  <c r="K37" i="7"/>
  <c r="C37" i="7"/>
  <c r="B25" i="7" s="1"/>
  <c r="B31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K36" i="7"/>
  <c r="B49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C36" i="7"/>
  <c r="F35" i="7"/>
  <c r="F36" i="7" s="1"/>
  <c r="D28" i="7"/>
  <c r="C28" i="7"/>
  <c r="B28" i="7"/>
  <c r="B24" i="7"/>
  <c r="C20" i="7"/>
  <c r="B20" i="7"/>
  <c r="D13" i="7"/>
  <c r="D12" i="7"/>
  <c r="D11" i="7"/>
  <c r="D10" i="7"/>
  <c r="D9" i="7"/>
  <c r="D8" i="7"/>
  <c r="D7" i="7"/>
  <c r="D6" i="7"/>
  <c r="D5" i="7"/>
  <c r="D4" i="7"/>
  <c r="D3" i="7"/>
  <c r="D2" i="7"/>
  <c r="K174" i="6"/>
  <c r="C174" i="6"/>
  <c r="K173" i="6"/>
  <c r="C173" i="6"/>
  <c r="K172" i="6"/>
  <c r="C172" i="6"/>
  <c r="K171" i="6"/>
  <c r="C171" i="6"/>
  <c r="K170" i="6"/>
  <c r="C170" i="6"/>
  <c r="K169" i="6"/>
  <c r="C169" i="6"/>
  <c r="K168" i="6"/>
  <c r="C168" i="6"/>
  <c r="K167" i="6"/>
  <c r="C167" i="6"/>
  <c r="K166" i="6"/>
  <c r="C166" i="6"/>
  <c r="K165" i="6"/>
  <c r="C165" i="6"/>
  <c r="K164" i="6"/>
  <c r="C164" i="6"/>
  <c r="K156" i="6"/>
  <c r="C156" i="6"/>
  <c r="K155" i="6"/>
  <c r="C155" i="6"/>
  <c r="K154" i="6"/>
  <c r="C154" i="6"/>
  <c r="K153" i="6"/>
  <c r="C153" i="6"/>
  <c r="K152" i="6"/>
  <c r="C152" i="6"/>
  <c r="K151" i="6"/>
  <c r="C151" i="6"/>
  <c r="K150" i="6"/>
  <c r="C150" i="6"/>
  <c r="K149" i="6"/>
  <c r="C149" i="6"/>
  <c r="K148" i="6"/>
  <c r="C148" i="6"/>
  <c r="K147" i="6"/>
  <c r="C147" i="6"/>
  <c r="K146" i="6"/>
  <c r="C146" i="6"/>
  <c r="K138" i="6"/>
  <c r="C138" i="6"/>
  <c r="K137" i="6"/>
  <c r="C137" i="6"/>
  <c r="K136" i="6"/>
  <c r="C136" i="6"/>
  <c r="K135" i="6"/>
  <c r="C135" i="6"/>
  <c r="K134" i="6"/>
  <c r="C134" i="6"/>
  <c r="K133" i="6"/>
  <c r="C133" i="6"/>
  <c r="K132" i="6"/>
  <c r="C132" i="6"/>
  <c r="K131" i="6"/>
  <c r="C131" i="6"/>
  <c r="K130" i="6"/>
  <c r="C130" i="6"/>
  <c r="K129" i="6"/>
  <c r="C129" i="6"/>
  <c r="K128" i="6"/>
  <c r="C128" i="6"/>
  <c r="K120" i="6"/>
  <c r="C120" i="6"/>
  <c r="K119" i="6"/>
  <c r="C119" i="6"/>
  <c r="K118" i="6"/>
  <c r="C118" i="6"/>
  <c r="K117" i="6"/>
  <c r="C117" i="6"/>
  <c r="K116" i="6"/>
  <c r="C116" i="6"/>
  <c r="K115" i="6"/>
  <c r="C115" i="6"/>
  <c r="K114" i="6"/>
  <c r="C114" i="6"/>
  <c r="K113" i="6"/>
  <c r="C113" i="6"/>
  <c r="K112" i="6"/>
  <c r="C112" i="6"/>
  <c r="K111" i="6"/>
  <c r="C111" i="6"/>
  <c r="K110" i="6"/>
  <c r="C110" i="6"/>
  <c r="K102" i="6"/>
  <c r="C102" i="6"/>
  <c r="K101" i="6"/>
  <c r="C101" i="6"/>
  <c r="K100" i="6"/>
  <c r="C100" i="6"/>
  <c r="K99" i="6"/>
  <c r="C99" i="6"/>
  <c r="K98" i="6"/>
  <c r="C98" i="6"/>
  <c r="K97" i="6"/>
  <c r="C97" i="6"/>
  <c r="K96" i="6"/>
  <c r="C96" i="6"/>
  <c r="K95" i="6"/>
  <c r="C95" i="6"/>
  <c r="K94" i="6"/>
  <c r="C94" i="6"/>
  <c r="K93" i="6"/>
  <c r="C93" i="6"/>
  <c r="K92" i="6"/>
  <c r="C92" i="6"/>
  <c r="K83" i="6"/>
  <c r="C83" i="6"/>
  <c r="K82" i="6"/>
  <c r="C82" i="6"/>
  <c r="K81" i="6"/>
  <c r="C81" i="6"/>
  <c r="K80" i="6"/>
  <c r="C80" i="6"/>
  <c r="K79" i="6"/>
  <c r="C79" i="6"/>
  <c r="K78" i="6"/>
  <c r="C78" i="6"/>
  <c r="K77" i="6"/>
  <c r="C77" i="6"/>
  <c r="K76" i="6"/>
  <c r="C76" i="6"/>
  <c r="K75" i="6"/>
  <c r="C75" i="6"/>
  <c r="K74" i="6"/>
  <c r="C74" i="6"/>
  <c r="K73" i="6"/>
  <c r="C73" i="6"/>
  <c r="F72" i="6"/>
  <c r="F73" i="6" s="1"/>
  <c r="K64" i="6"/>
  <c r="C64" i="6"/>
  <c r="K63" i="6"/>
  <c r="C63" i="6"/>
  <c r="K62" i="6"/>
  <c r="C62" i="6"/>
  <c r="K61" i="6"/>
  <c r="C61" i="6"/>
  <c r="K60" i="6"/>
  <c r="C60" i="6"/>
  <c r="K59" i="6"/>
  <c r="C59" i="6"/>
  <c r="K58" i="6"/>
  <c r="C58" i="6"/>
  <c r="K57" i="6"/>
  <c r="C57" i="6"/>
  <c r="K56" i="6"/>
  <c r="C56" i="6"/>
  <c r="K55" i="6"/>
  <c r="C55" i="6"/>
  <c r="K54" i="6"/>
  <c r="C54" i="6"/>
  <c r="K46" i="6"/>
  <c r="C46" i="6"/>
  <c r="K45" i="6"/>
  <c r="C45" i="6"/>
  <c r="K44" i="6"/>
  <c r="C44" i="6"/>
  <c r="K43" i="6"/>
  <c r="C43" i="6"/>
  <c r="K42" i="6"/>
  <c r="C42" i="6"/>
  <c r="K41" i="6"/>
  <c r="C41" i="6"/>
  <c r="K40" i="6"/>
  <c r="C40" i="6"/>
  <c r="K39" i="6"/>
  <c r="C39" i="6"/>
  <c r="K38" i="6"/>
  <c r="C38" i="6"/>
  <c r="K37" i="6"/>
  <c r="C37" i="6"/>
  <c r="K36" i="6"/>
  <c r="C36" i="6"/>
  <c r="F35" i="6"/>
  <c r="C28" i="6"/>
  <c r="F163" i="6" s="1"/>
  <c r="B28" i="6"/>
  <c r="F145" i="6" s="1"/>
  <c r="B25" i="6"/>
  <c r="B31" i="6" s="1"/>
  <c r="E35" i="6" s="1"/>
  <c r="B24" i="6"/>
  <c r="D28" i="6" s="1"/>
  <c r="C20" i="6"/>
  <c r="B20" i="6"/>
  <c r="D13" i="6"/>
  <c r="D12" i="6"/>
  <c r="D11" i="6"/>
  <c r="D10" i="6"/>
  <c r="D9" i="6"/>
  <c r="D8" i="6"/>
  <c r="D7" i="6"/>
  <c r="D6" i="6"/>
  <c r="D5" i="6"/>
  <c r="D4" i="6"/>
  <c r="D3" i="6"/>
  <c r="D2" i="6"/>
  <c r="K174" i="5"/>
  <c r="C174" i="5"/>
  <c r="K173" i="5"/>
  <c r="C173" i="5"/>
  <c r="K172" i="5"/>
  <c r="C172" i="5"/>
  <c r="K171" i="5"/>
  <c r="C171" i="5"/>
  <c r="K170" i="5"/>
  <c r="C170" i="5"/>
  <c r="K169" i="5"/>
  <c r="C169" i="5"/>
  <c r="K168" i="5"/>
  <c r="C168" i="5"/>
  <c r="K167" i="5"/>
  <c r="C167" i="5"/>
  <c r="K166" i="5"/>
  <c r="C166" i="5"/>
  <c r="K165" i="5"/>
  <c r="C165" i="5"/>
  <c r="K164" i="5"/>
  <c r="C164" i="5"/>
  <c r="K156" i="5"/>
  <c r="C156" i="5"/>
  <c r="K155" i="5"/>
  <c r="C155" i="5"/>
  <c r="K154" i="5"/>
  <c r="C154" i="5"/>
  <c r="K153" i="5"/>
  <c r="C153" i="5"/>
  <c r="K152" i="5"/>
  <c r="C152" i="5"/>
  <c r="K151" i="5"/>
  <c r="C151" i="5"/>
  <c r="K150" i="5"/>
  <c r="C150" i="5"/>
  <c r="K149" i="5"/>
  <c r="C149" i="5"/>
  <c r="K148" i="5"/>
  <c r="C148" i="5"/>
  <c r="K147" i="5"/>
  <c r="C147" i="5"/>
  <c r="K146" i="5"/>
  <c r="C146" i="5"/>
  <c r="K138" i="5"/>
  <c r="C138" i="5"/>
  <c r="K137" i="5"/>
  <c r="C137" i="5"/>
  <c r="K136" i="5"/>
  <c r="C136" i="5"/>
  <c r="K135" i="5"/>
  <c r="C135" i="5"/>
  <c r="K134" i="5"/>
  <c r="C134" i="5"/>
  <c r="K133" i="5"/>
  <c r="C133" i="5"/>
  <c r="K132" i="5"/>
  <c r="C132" i="5"/>
  <c r="K131" i="5"/>
  <c r="C131" i="5"/>
  <c r="K130" i="5"/>
  <c r="C130" i="5"/>
  <c r="K129" i="5"/>
  <c r="C129" i="5"/>
  <c r="K128" i="5"/>
  <c r="C128" i="5"/>
  <c r="K120" i="5"/>
  <c r="C120" i="5"/>
  <c r="K119" i="5"/>
  <c r="C119" i="5"/>
  <c r="K118" i="5"/>
  <c r="C118" i="5"/>
  <c r="K117" i="5"/>
  <c r="C117" i="5"/>
  <c r="K116" i="5"/>
  <c r="C116" i="5"/>
  <c r="K115" i="5"/>
  <c r="C115" i="5"/>
  <c r="K114" i="5"/>
  <c r="C114" i="5"/>
  <c r="K113" i="5"/>
  <c r="C113" i="5"/>
  <c r="K112" i="5"/>
  <c r="C112" i="5"/>
  <c r="K111" i="5"/>
  <c r="C111" i="5"/>
  <c r="K110" i="5"/>
  <c r="C110" i="5"/>
  <c r="K102" i="5"/>
  <c r="C102" i="5"/>
  <c r="K101" i="5"/>
  <c r="C101" i="5"/>
  <c r="K100" i="5"/>
  <c r="C100" i="5"/>
  <c r="K99" i="5"/>
  <c r="C99" i="5"/>
  <c r="K98" i="5"/>
  <c r="C98" i="5"/>
  <c r="K97" i="5"/>
  <c r="C97" i="5"/>
  <c r="K96" i="5"/>
  <c r="C96" i="5"/>
  <c r="K95" i="5"/>
  <c r="C95" i="5"/>
  <c r="K94" i="5"/>
  <c r="C94" i="5"/>
  <c r="K93" i="5"/>
  <c r="C93" i="5"/>
  <c r="K92" i="5"/>
  <c r="C92" i="5"/>
  <c r="K83" i="5"/>
  <c r="C83" i="5"/>
  <c r="K82" i="5"/>
  <c r="C82" i="5"/>
  <c r="K81" i="5"/>
  <c r="C81" i="5"/>
  <c r="K80" i="5"/>
  <c r="C80" i="5"/>
  <c r="K79" i="5"/>
  <c r="C79" i="5"/>
  <c r="K78" i="5"/>
  <c r="C78" i="5"/>
  <c r="K77" i="5"/>
  <c r="C77" i="5"/>
  <c r="K76" i="5"/>
  <c r="C76" i="5"/>
  <c r="K75" i="5"/>
  <c r="C75" i="5"/>
  <c r="K74" i="5"/>
  <c r="C74" i="5"/>
  <c r="K73" i="5"/>
  <c r="C73" i="5"/>
  <c r="K64" i="5"/>
  <c r="C64" i="5"/>
  <c r="K63" i="5"/>
  <c r="C63" i="5"/>
  <c r="K62" i="5"/>
  <c r="C62" i="5"/>
  <c r="K61" i="5"/>
  <c r="C61" i="5"/>
  <c r="K60" i="5"/>
  <c r="C60" i="5"/>
  <c r="K59" i="5"/>
  <c r="C59" i="5"/>
  <c r="K58" i="5"/>
  <c r="C58" i="5"/>
  <c r="K57" i="5"/>
  <c r="C57" i="5"/>
  <c r="K56" i="5"/>
  <c r="C56" i="5"/>
  <c r="K55" i="5"/>
  <c r="C55" i="5"/>
  <c r="K54" i="5"/>
  <c r="C54" i="5"/>
  <c r="K46" i="5"/>
  <c r="C46" i="5"/>
  <c r="K45" i="5"/>
  <c r="C45" i="5"/>
  <c r="K44" i="5"/>
  <c r="C44" i="5"/>
  <c r="K43" i="5"/>
  <c r="C43" i="5"/>
  <c r="K42" i="5"/>
  <c r="C42" i="5"/>
  <c r="K41" i="5"/>
  <c r="C41" i="5"/>
  <c r="K40" i="5"/>
  <c r="C40" i="5"/>
  <c r="K39" i="5"/>
  <c r="C39" i="5"/>
  <c r="K38" i="5"/>
  <c r="C38" i="5"/>
  <c r="K37" i="5"/>
  <c r="C37" i="5"/>
  <c r="B25" i="5" s="1"/>
  <c r="B31" i="5" s="1"/>
  <c r="E35" i="5" s="1"/>
  <c r="K36" i="5"/>
  <c r="C36" i="5"/>
  <c r="F35" i="5"/>
  <c r="F36" i="5" s="1"/>
  <c r="D28" i="5"/>
  <c r="C28" i="5"/>
  <c r="F163" i="5" s="1"/>
  <c r="B28" i="5"/>
  <c r="F145" i="5" s="1"/>
  <c r="B24" i="5"/>
  <c r="C20" i="5"/>
  <c r="B20" i="5"/>
  <c r="D13" i="5"/>
  <c r="D12" i="5"/>
  <c r="D11" i="5"/>
  <c r="D10" i="5"/>
  <c r="D9" i="5"/>
  <c r="D8" i="5"/>
  <c r="D7" i="5"/>
  <c r="D6" i="5"/>
  <c r="D5" i="5"/>
  <c r="D4" i="5"/>
  <c r="D3" i="5"/>
  <c r="D2" i="5"/>
  <c r="B176" i="4"/>
  <c r="C36" i="4"/>
  <c r="B25" i="4"/>
  <c r="B31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B24" i="4"/>
  <c r="B49" i="4"/>
  <c r="K174" i="4"/>
  <c r="C174" i="4"/>
  <c r="K173" i="4"/>
  <c r="C173" i="4"/>
  <c r="K172" i="4"/>
  <c r="C172" i="4"/>
  <c r="K171" i="4"/>
  <c r="C171" i="4"/>
  <c r="K170" i="4"/>
  <c r="C170" i="4"/>
  <c r="K169" i="4"/>
  <c r="C169" i="4"/>
  <c r="K168" i="4"/>
  <c r="C168" i="4"/>
  <c r="K167" i="4"/>
  <c r="C167" i="4"/>
  <c r="K166" i="4"/>
  <c r="C166" i="4"/>
  <c r="K165" i="4"/>
  <c r="C165" i="4"/>
  <c r="K164" i="4"/>
  <c r="C164" i="4"/>
  <c r="K156" i="4"/>
  <c r="C156" i="4"/>
  <c r="K155" i="4"/>
  <c r="C155" i="4"/>
  <c r="K154" i="4"/>
  <c r="C154" i="4"/>
  <c r="K153" i="4"/>
  <c r="C153" i="4"/>
  <c r="K152" i="4"/>
  <c r="C152" i="4"/>
  <c r="K151" i="4"/>
  <c r="C151" i="4"/>
  <c r="K150" i="4"/>
  <c r="C150" i="4"/>
  <c r="K149" i="4"/>
  <c r="C149" i="4"/>
  <c r="K148" i="4"/>
  <c r="C148" i="4"/>
  <c r="K147" i="4"/>
  <c r="C147" i="4"/>
  <c r="K146" i="4"/>
  <c r="B159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C146" i="4"/>
  <c r="K138" i="4"/>
  <c r="C138" i="4"/>
  <c r="K137" i="4"/>
  <c r="C137" i="4"/>
  <c r="K136" i="4"/>
  <c r="C136" i="4"/>
  <c r="K135" i="4"/>
  <c r="C135" i="4"/>
  <c r="K134" i="4"/>
  <c r="C134" i="4"/>
  <c r="K133" i="4"/>
  <c r="C133" i="4"/>
  <c r="K132" i="4"/>
  <c r="C132" i="4"/>
  <c r="K131" i="4"/>
  <c r="C131" i="4"/>
  <c r="K130" i="4"/>
  <c r="B141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C130" i="4"/>
  <c r="K129" i="4"/>
  <c r="C129" i="4"/>
  <c r="K128" i="4"/>
  <c r="C128" i="4"/>
  <c r="K120" i="4"/>
  <c r="C120" i="4"/>
  <c r="K119" i="4"/>
  <c r="C119" i="4"/>
  <c r="K118" i="4"/>
  <c r="C118" i="4"/>
  <c r="K117" i="4"/>
  <c r="C117" i="4"/>
  <c r="K116" i="4"/>
  <c r="C116" i="4"/>
  <c r="K115" i="4"/>
  <c r="C115" i="4"/>
  <c r="K114" i="4"/>
  <c r="C114" i="4"/>
  <c r="K113" i="4"/>
  <c r="C113" i="4"/>
  <c r="K112" i="4"/>
  <c r="B123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C112" i="4"/>
  <c r="K111" i="4"/>
  <c r="C111" i="4"/>
  <c r="K110" i="4"/>
  <c r="C110" i="4"/>
  <c r="K102" i="4"/>
  <c r="C102" i="4"/>
  <c r="K101" i="4"/>
  <c r="C101" i="4"/>
  <c r="K100" i="4"/>
  <c r="C100" i="4"/>
  <c r="K99" i="4"/>
  <c r="C99" i="4"/>
  <c r="K98" i="4"/>
  <c r="C98" i="4"/>
  <c r="K97" i="4"/>
  <c r="C97" i="4"/>
  <c r="K96" i="4"/>
  <c r="C96" i="4"/>
  <c r="K95" i="4"/>
  <c r="C95" i="4"/>
  <c r="K94" i="4"/>
  <c r="C94" i="4"/>
  <c r="K93" i="4"/>
  <c r="B105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C93" i="4"/>
  <c r="K92" i="4"/>
  <c r="C92" i="4"/>
  <c r="K83" i="4"/>
  <c r="C83" i="4"/>
  <c r="K82" i="4"/>
  <c r="C82" i="4"/>
  <c r="K81" i="4"/>
  <c r="C81" i="4"/>
  <c r="K80" i="4"/>
  <c r="C80" i="4"/>
  <c r="K79" i="4"/>
  <c r="C79" i="4"/>
  <c r="K78" i="4"/>
  <c r="C78" i="4"/>
  <c r="K77" i="4"/>
  <c r="C77" i="4"/>
  <c r="K76" i="4"/>
  <c r="C76" i="4"/>
  <c r="K75" i="4"/>
  <c r="C75" i="4"/>
  <c r="K74" i="4"/>
  <c r="C74" i="4"/>
  <c r="K73" i="4"/>
  <c r="C73" i="4"/>
  <c r="K64" i="4"/>
  <c r="C64" i="4"/>
  <c r="K63" i="4"/>
  <c r="C63" i="4"/>
  <c r="K62" i="4"/>
  <c r="C62" i="4"/>
  <c r="K61" i="4"/>
  <c r="C61" i="4"/>
  <c r="K60" i="4"/>
  <c r="C60" i="4"/>
  <c r="K59" i="4"/>
  <c r="C59" i="4"/>
  <c r="K58" i="4"/>
  <c r="C58" i="4"/>
  <c r="K57" i="4"/>
  <c r="C57" i="4"/>
  <c r="K56" i="4"/>
  <c r="C56" i="4"/>
  <c r="K55" i="4"/>
  <c r="C55" i="4"/>
  <c r="K54" i="4"/>
  <c r="C54" i="4"/>
  <c r="F53" i="4"/>
  <c r="F54" i="4" s="1"/>
  <c r="K46" i="4"/>
  <c r="C46" i="4"/>
  <c r="K45" i="4"/>
  <c r="C45" i="4"/>
  <c r="K44" i="4"/>
  <c r="C44" i="4"/>
  <c r="K43" i="4"/>
  <c r="C43" i="4"/>
  <c r="K42" i="4"/>
  <c r="C42" i="4"/>
  <c r="K41" i="4"/>
  <c r="C41" i="4"/>
  <c r="K40" i="4"/>
  <c r="C40" i="4"/>
  <c r="K39" i="4"/>
  <c r="C39" i="4"/>
  <c r="K38" i="4"/>
  <c r="C38" i="4"/>
  <c r="K37" i="4"/>
  <c r="C37" i="4"/>
  <c r="K36" i="4"/>
  <c r="F35" i="4"/>
  <c r="F36" i="4" s="1"/>
  <c r="D28" i="4"/>
  <c r="C28" i="4"/>
  <c r="F163" i="4" s="1"/>
  <c r="B28" i="4"/>
  <c r="F145" i="4" s="1"/>
  <c r="C20" i="4"/>
  <c r="B20" i="4"/>
  <c r="D13" i="4"/>
  <c r="D12" i="4"/>
  <c r="D11" i="4"/>
  <c r="D10" i="4"/>
  <c r="D9" i="4"/>
  <c r="D8" i="4"/>
  <c r="D7" i="4"/>
  <c r="D6" i="4"/>
  <c r="D5" i="4"/>
  <c r="D4" i="4"/>
  <c r="D3" i="4"/>
  <c r="D2" i="4"/>
  <c r="B176" i="1"/>
  <c r="B177" i="1" s="1"/>
  <c r="F163" i="1"/>
  <c r="F164" i="1" s="1"/>
  <c r="B159" i="1"/>
  <c r="K174" i="1"/>
  <c r="C174" i="1"/>
  <c r="K173" i="1"/>
  <c r="C173" i="1"/>
  <c r="K172" i="1"/>
  <c r="C172" i="1"/>
  <c r="K171" i="1"/>
  <c r="C171" i="1"/>
  <c r="K170" i="1"/>
  <c r="C170" i="1"/>
  <c r="K169" i="1"/>
  <c r="C169" i="1"/>
  <c r="K168" i="1"/>
  <c r="C168" i="1"/>
  <c r="K167" i="1"/>
  <c r="C167" i="1"/>
  <c r="K166" i="1"/>
  <c r="C166" i="1"/>
  <c r="K165" i="1"/>
  <c r="C165" i="1"/>
  <c r="K164" i="1"/>
  <c r="C164" i="1"/>
  <c r="E163" i="1"/>
  <c r="F145" i="1"/>
  <c r="F146" i="1" s="1"/>
  <c r="K156" i="1"/>
  <c r="C156" i="1"/>
  <c r="K155" i="1"/>
  <c r="C155" i="1"/>
  <c r="K154" i="1"/>
  <c r="C154" i="1"/>
  <c r="K153" i="1"/>
  <c r="C153" i="1"/>
  <c r="K152" i="1"/>
  <c r="C152" i="1"/>
  <c r="K151" i="1"/>
  <c r="C151" i="1"/>
  <c r="K150" i="1"/>
  <c r="C150" i="1"/>
  <c r="K149" i="1"/>
  <c r="C149" i="1"/>
  <c r="K148" i="1"/>
  <c r="C148" i="1"/>
  <c r="K147" i="1"/>
  <c r="C147" i="1"/>
  <c r="K146" i="1"/>
  <c r="C146" i="1"/>
  <c r="B141" i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F127" i="1"/>
  <c r="B123" i="1"/>
  <c r="K138" i="1"/>
  <c r="C138" i="1"/>
  <c r="K137" i="1"/>
  <c r="C137" i="1"/>
  <c r="K136" i="1"/>
  <c r="C136" i="1"/>
  <c r="K135" i="1"/>
  <c r="C135" i="1"/>
  <c r="K134" i="1"/>
  <c r="C134" i="1"/>
  <c r="K133" i="1"/>
  <c r="C133" i="1"/>
  <c r="K132" i="1"/>
  <c r="C132" i="1"/>
  <c r="K131" i="1"/>
  <c r="C131" i="1"/>
  <c r="K130" i="1"/>
  <c r="C130" i="1"/>
  <c r="K129" i="1"/>
  <c r="C129" i="1"/>
  <c r="K128" i="1"/>
  <c r="C128" i="1"/>
  <c r="F128" i="1"/>
  <c r="E127" i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F109" i="1"/>
  <c r="K120" i="1"/>
  <c r="C120" i="1"/>
  <c r="K119" i="1"/>
  <c r="C119" i="1"/>
  <c r="K118" i="1"/>
  <c r="C118" i="1"/>
  <c r="K117" i="1"/>
  <c r="C117" i="1"/>
  <c r="K116" i="1"/>
  <c r="C116" i="1"/>
  <c r="K115" i="1"/>
  <c r="C115" i="1"/>
  <c r="K114" i="1"/>
  <c r="C114" i="1"/>
  <c r="K113" i="1"/>
  <c r="C113" i="1"/>
  <c r="K112" i="1"/>
  <c r="C112" i="1"/>
  <c r="K111" i="1"/>
  <c r="C111" i="1"/>
  <c r="K110" i="1"/>
  <c r="C110" i="1"/>
  <c r="F110" i="1"/>
  <c r="E109" i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B105" i="1"/>
  <c r="F92" i="1"/>
  <c r="F93" i="1"/>
  <c r="F94" i="1" s="1"/>
  <c r="F95" i="1" s="1"/>
  <c r="F96" i="1" s="1"/>
  <c r="F97" i="1" s="1"/>
  <c r="F98" i="1" s="1"/>
  <c r="F99" i="1" s="1"/>
  <c r="F100" i="1" s="1"/>
  <c r="F101" i="1" s="1"/>
  <c r="F102" i="1" s="1"/>
  <c r="F91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C92" i="1"/>
  <c r="E91" i="1"/>
  <c r="B68" i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B87" i="1"/>
  <c r="F72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F53" i="1"/>
  <c r="B49" i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F54" i="1"/>
  <c r="F36" i="1"/>
  <c r="E35" i="1"/>
  <c r="B159" i="7" l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B141" i="7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B123" i="7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B105" i="7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B87" i="7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B68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B159" i="6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B141" i="6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B123" i="6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B105" i="6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B87" i="6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B68" i="6"/>
  <c r="B49" i="6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B159" i="5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B141" i="5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B123" i="5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B105" i="5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B87" i="5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B68" i="5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B49" i="5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F129" i="7"/>
  <c r="F111" i="7"/>
  <c r="F93" i="7"/>
  <c r="F74" i="7"/>
  <c r="G54" i="7"/>
  <c r="F55" i="7"/>
  <c r="G36" i="7"/>
  <c r="F37" i="7"/>
  <c r="F165" i="7"/>
  <c r="F147" i="7"/>
  <c r="G35" i="7"/>
  <c r="G53" i="7"/>
  <c r="F146" i="6"/>
  <c r="F164" i="6"/>
  <c r="E36" i="6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G35" i="6"/>
  <c r="F74" i="6"/>
  <c r="F53" i="6"/>
  <c r="F91" i="6"/>
  <c r="F109" i="6"/>
  <c r="F127" i="6"/>
  <c r="F36" i="6"/>
  <c r="F146" i="5"/>
  <c r="F164" i="5"/>
  <c r="F37" i="5"/>
  <c r="E36" i="5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G35" i="5"/>
  <c r="F53" i="5"/>
  <c r="F72" i="5"/>
  <c r="F91" i="5"/>
  <c r="F109" i="5"/>
  <c r="F127" i="5"/>
  <c r="B87" i="4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B68" i="4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53" i="4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F146" i="4"/>
  <c r="G145" i="4"/>
  <c r="F164" i="4"/>
  <c r="G163" i="4"/>
  <c r="F55" i="4"/>
  <c r="F37" i="4"/>
  <c r="G36" i="4"/>
  <c r="F72" i="4"/>
  <c r="F91" i="4"/>
  <c r="F109" i="4"/>
  <c r="F127" i="4"/>
  <c r="G35" i="4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G163" i="1"/>
  <c r="G164" i="1"/>
  <c r="F165" i="1"/>
  <c r="G146" i="1"/>
  <c r="F147" i="1"/>
  <c r="G145" i="1"/>
  <c r="G128" i="1"/>
  <c r="F129" i="1"/>
  <c r="G127" i="1"/>
  <c r="G110" i="1"/>
  <c r="F111" i="1"/>
  <c r="G109" i="1"/>
  <c r="G92" i="1"/>
  <c r="G91" i="1"/>
  <c r="G72" i="1"/>
  <c r="H72" i="1"/>
  <c r="I72" i="1" s="1"/>
  <c r="J72" i="1" s="1"/>
  <c r="F73" i="1"/>
  <c r="G54" i="1"/>
  <c r="F55" i="1"/>
  <c r="G53" i="1"/>
  <c r="G163" i="7" l="1"/>
  <c r="H163" i="7" s="1"/>
  <c r="I163" i="7" s="1"/>
  <c r="J163" i="7" s="1"/>
  <c r="G164" i="7"/>
  <c r="H164" i="7" s="1"/>
  <c r="I164" i="7" s="1"/>
  <c r="J164" i="7" s="1"/>
  <c r="G145" i="7"/>
  <c r="H145" i="7" s="1"/>
  <c r="I145" i="7" s="1"/>
  <c r="J145" i="7" s="1"/>
  <c r="G146" i="7"/>
  <c r="H146" i="7" s="1"/>
  <c r="I146" i="7" s="1"/>
  <c r="J146" i="7" s="1"/>
  <c r="G127" i="7"/>
  <c r="H127" i="7" s="1"/>
  <c r="I127" i="7" s="1"/>
  <c r="J127" i="7" s="1"/>
  <c r="G128" i="7"/>
  <c r="H128" i="7" s="1"/>
  <c r="I128" i="7" s="1"/>
  <c r="J128" i="7" s="1"/>
  <c r="G109" i="7"/>
  <c r="H109" i="7" s="1"/>
  <c r="I109" i="7" s="1"/>
  <c r="J109" i="7" s="1"/>
  <c r="G110" i="7"/>
  <c r="H110" i="7" s="1"/>
  <c r="I110" i="7" s="1"/>
  <c r="J110" i="7" s="1"/>
  <c r="G92" i="7"/>
  <c r="H92" i="7" s="1"/>
  <c r="I92" i="7" s="1"/>
  <c r="J92" i="7" s="1"/>
  <c r="G91" i="7"/>
  <c r="H91" i="7" s="1"/>
  <c r="I91" i="7" s="1"/>
  <c r="J91" i="7" s="1"/>
  <c r="G72" i="7"/>
  <c r="H72" i="7" s="1"/>
  <c r="I72" i="7" s="1"/>
  <c r="J72" i="7" s="1"/>
  <c r="G73" i="7"/>
  <c r="H73" i="7" s="1"/>
  <c r="I73" i="7" s="1"/>
  <c r="J73" i="7" s="1"/>
  <c r="G163" i="6"/>
  <c r="H163" i="6" s="1"/>
  <c r="I163" i="6" s="1"/>
  <c r="J163" i="6" s="1"/>
  <c r="G145" i="6"/>
  <c r="H145" i="6" s="1"/>
  <c r="I145" i="6" s="1"/>
  <c r="J145" i="6" s="1"/>
  <c r="G73" i="6"/>
  <c r="H73" i="6" s="1"/>
  <c r="I73" i="6" s="1"/>
  <c r="J73" i="6" s="1"/>
  <c r="G72" i="6"/>
  <c r="H72" i="6" s="1"/>
  <c r="I72" i="6" s="1"/>
  <c r="J72" i="6" s="1"/>
  <c r="G163" i="5"/>
  <c r="H163" i="5" s="1"/>
  <c r="I163" i="5" s="1"/>
  <c r="J163" i="5" s="1"/>
  <c r="G145" i="5"/>
  <c r="H145" i="5" s="1"/>
  <c r="I145" i="5" s="1"/>
  <c r="J145" i="5" s="1"/>
  <c r="G74" i="7"/>
  <c r="F75" i="7"/>
  <c r="H36" i="7"/>
  <c r="I36" i="7" s="1"/>
  <c r="J36" i="7" s="1"/>
  <c r="G37" i="7"/>
  <c r="F38" i="7"/>
  <c r="G93" i="7"/>
  <c r="F94" i="7"/>
  <c r="G55" i="7"/>
  <c r="F56" i="7"/>
  <c r="H35" i="7"/>
  <c r="I35" i="7" s="1"/>
  <c r="J35" i="7" s="1"/>
  <c r="G111" i="7"/>
  <c r="F112" i="7"/>
  <c r="H53" i="7"/>
  <c r="I53" i="7" s="1"/>
  <c r="J53" i="7" s="1"/>
  <c r="G147" i="7"/>
  <c r="F148" i="7"/>
  <c r="G165" i="7"/>
  <c r="F166" i="7"/>
  <c r="G129" i="7"/>
  <c r="F130" i="7"/>
  <c r="H54" i="7"/>
  <c r="I54" i="7" s="1"/>
  <c r="J54" i="7" s="1"/>
  <c r="H35" i="6"/>
  <c r="I35" i="6" s="1"/>
  <c r="J35" i="6" s="1"/>
  <c r="F75" i="6"/>
  <c r="G164" i="6"/>
  <c r="F165" i="6"/>
  <c r="F54" i="6"/>
  <c r="G53" i="6"/>
  <c r="F92" i="6"/>
  <c r="G91" i="6"/>
  <c r="G36" i="6"/>
  <c r="F37" i="6"/>
  <c r="F128" i="6"/>
  <c r="G127" i="6"/>
  <c r="F110" i="6"/>
  <c r="G109" i="6"/>
  <c r="G146" i="6"/>
  <c r="F147" i="6"/>
  <c r="F92" i="5"/>
  <c r="G91" i="5"/>
  <c r="F54" i="5"/>
  <c r="G53" i="5"/>
  <c r="H35" i="5"/>
  <c r="I35" i="5" s="1"/>
  <c r="J35" i="5" s="1"/>
  <c r="G37" i="5"/>
  <c r="F38" i="5"/>
  <c r="G36" i="5"/>
  <c r="G164" i="5"/>
  <c r="F165" i="5"/>
  <c r="F110" i="5"/>
  <c r="G109" i="5"/>
  <c r="F73" i="5"/>
  <c r="G72" i="5"/>
  <c r="F128" i="5"/>
  <c r="G127" i="5"/>
  <c r="G146" i="5"/>
  <c r="F147" i="5"/>
  <c r="G53" i="4"/>
  <c r="H53" i="4" s="1"/>
  <c r="I53" i="4" s="1"/>
  <c r="J53" i="4" s="1"/>
  <c r="G54" i="4"/>
  <c r="H54" i="4" s="1"/>
  <c r="I54" i="4" s="1"/>
  <c r="J54" i="4" s="1"/>
  <c r="F128" i="4"/>
  <c r="G127" i="4"/>
  <c r="F110" i="4"/>
  <c r="G109" i="4"/>
  <c r="H36" i="4"/>
  <c r="I36" i="4" s="1"/>
  <c r="J36" i="4" s="1"/>
  <c r="G37" i="4"/>
  <c r="F38" i="4"/>
  <c r="G55" i="4"/>
  <c r="F56" i="4"/>
  <c r="F73" i="4"/>
  <c r="G72" i="4"/>
  <c r="F92" i="4"/>
  <c r="G91" i="4"/>
  <c r="H163" i="4"/>
  <c r="I163" i="4" s="1"/>
  <c r="J163" i="4" s="1"/>
  <c r="G164" i="4"/>
  <c r="F165" i="4"/>
  <c r="H145" i="4"/>
  <c r="I145" i="4" s="1"/>
  <c r="J145" i="4" s="1"/>
  <c r="H35" i="4"/>
  <c r="I35" i="4" s="1"/>
  <c r="J35" i="4" s="1"/>
  <c r="G146" i="4"/>
  <c r="F147" i="4"/>
  <c r="G165" i="1"/>
  <c r="F166" i="1"/>
  <c r="H163" i="1"/>
  <c r="I163" i="1" s="1"/>
  <c r="J163" i="1" s="1"/>
  <c r="H164" i="1"/>
  <c r="I164" i="1" s="1"/>
  <c r="J164" i="1" s="1"/>
  <c r="H145" i="1"/>
  <c r="I145" i="1" s="1"/>
  <c r="J145" i="1" s="1"/>
  <c r="G147" i="1"/>
  <c r="F148" i="1"/>
  <c r="H146" i="1"/>
  <c r="I146" i="1" s="1"/>
  <c r="J146" i="1" s="1"/>
  <c r="H128" i="1"/>
  <c r="I128" i="1" s="1"/>
  <c r="J128" i="1" s="1"/>
  <c r="H127" i="1"/>
  <c r="I127" i="1" s="1"/>
  <c r="J127" i="1" s="1"/>
  <c r="G129" i="1"/>
  <c r="F130" i="1"/>
  <c r="G111" i="1"/>
  <c r="F112" i="1"/>
  <c r="H109" i="1"/>
  <c r="I109" i="1" s="1"/>
  <c r="J109" i="1" s="1"/>
  <c r="H110" i="1"/>
  <c r="I110" i="1" s="1"/>
  <c r="J110" i="1" s="1"/>
  <c r="H91" i="1"/>
  <c r="I91" i="1" s="1"/>
  <c r="J91" i="1" s="1"/>
  <c r="G93" i="1"/>
  <c r="H92" i="1"/>
  <c r="I92" i="1" s="1"/>
  <c r="J92" i="1" s="1"/>
  <c r="G73" i="1"/>
  <c r="F74" i="1"/>
  <c r="H54" i="1"/>
  <c r="I54" i="1" s="1"/>
  <c r="J54" i="1" s="1"/>
  <c r="F56" i="1"/>
  <c r="G55" i="1"/>
  <c r="H53" i="1"/>
  <c r="I53" i="1" s="1"/>
  <c r="J53" i="1" s="1"/>
  <c r="G74" i="6" l="1"/>
  <c r="H74" i="6" s="1"/>
  <c r="I74" i="6" s="1"/>
  <c r="J74" i="6" s="1"/>
  <c r="G112" i="7"/>
  <c r="F113" i="7"/>
  <c r="H111" i="7"/>
  <c r="I111" i="7" s="1"/>
  <c r="J111" i="7" s="1"/>
  <c r="F39" i="7"/>
  <c r="G38" i="7"/>
  <c r="H147" i="7"/>
  <c r="I147" i="7" s="1"/>
  <c r="J147" i="7" s="1"/>
  <c r="H37" i="7"/>
  <c r="I37" i="7" s="1"/>
  <c r="J37" i="7" s="1"/>
  <c r="F149" i="7"/>
  <c r="G148" i="7"/>
  <c r="F131" i="7"/>
  <c r="G130" i="7"/>
  <c r="F57" i="7"/>
  <c r="G56" i="7"/>
  <c r="H55" i="7"/>
  <c r="I55" i="7" s="1"/>
  <c r="J55" i="7" s="1"/>
  <c r="G94" i="7"/>
  <c r="F95" i="7"/>
  <c r="H129" i="7"/>
  <c r="I129" i="7" s="1"/>
  <c r="J129" i="7" s="1"/>
  <c r="F167" i="7"/>
  <c r="G166" i="7"/>
  <c r="F76" i="7"/>
  <c r="G75" i="7"/>
  <c r="H165" i="7"/>
  <c r="I165" i="7" s="1"/>
  <c r="J165" i="7" s="1"/>
  <c r="H93" i="7"/>
  <c r="I93" i="7" s="1"/>
  <c r="J93" i="7" s="1"/>
  <c r="H74" i="7"/>
  <c r="I74" i="7" s="1"/>
  <c r="J74" i="7" s="1"/>
  <c r="F76" i="6"/>
  <c r="G75" i="6"/>
  <c r="H127" i="6"/>
  <c r="I127" i="6" s="1"/>
  <c r="J127" i="6" s="1"/>
  <c r="G128" i="6"/>
  <c r="F129" i="6"/>
  <c r="G37" i="6"/>
  <c r="F38" i="6"/>
  <c r="G165" i="6"/>
  <c r="F166" i="6"/>
  <c r="H164" i="6"/>
  <c r="I164" i="6" s="1"/>
  <c r="J164" i="6" s="1"/>
  <c r="H91" i="6"/>
  <c r="I91" i="6" s="1"/>
  <c r="J91" i="6" s="1"/>
  <c r="G92" i="6"/>
  <c r="F93" i="6"/>
  <c r="H109" i="6"/>
  <c r="I109" i="6" s="1"/>
  <c r="J109" i="6" s="1"/>
  <c r="G110" i="6"/>
  <c r="F111" i="6"/>
  <c r="G147" i="6"/>
  <c r="F148" i="6"/>
  <c r="H53" i="6"/>
  <c r="I53" i="6" s="1"/>
  <c r="J53" i="6" s="1"/>
  <c r="H36" i="6"/>
  <c r="I36" i="6" s="1"/>
  <c r="J36" i="6" s="1"/>
  <c r="H146" i="6"/>
  <c r="I146" i="6" s="1"/>
  <c r="J146" i="6" s="1"/>
  <c r="G54" i="6"/>
  <c r="F55" i="6"/>
  <c r="H146" i="5"/>
  <c r="I146" i="5" s="1"/>
  <c r="J146" i="5" s="1"/>
  <c r="G147" i="5"/>
  <c r="F148" i="5"/>
  <c r="H127" i="5"/>
  <c r="I127" i="5" s="1"/>
  <c r="J127" i="5" s="1"/>
  <c r="G128" i="5"/>
  <c r="F129" i="5"/>
  <c r="H37" i="5"/>
  <c r="I37" i="5" s="1"/>
  <c r="J37" i="5" s="1"/>
  <c r="H72" i="5"/>
  <c r="I72" i="5" s="1"/>
  <c r="J72" i="5" s="1"/>
  <c r="H53" i="5"/>
  <c r="I53" i="5" s="1"/>
  <c r="J53" i="5" s="1"/>
  <c r="H164" i="5"/>
  <c r="I164" i="5" s="1"/>
  <c r="J164" i="5" s="1"/>
  <c r="H36" i="5"/>
  <c r="I36" i="5" s="1"/>
  <c r="J36" i="5" s="1"/>
  <c r="F39" i="5"/>
  <c r="G38" i="5"/>
  <c r="G73" i="5"/>
  <c r="F74" i="5"/>
  <c r="H109" i="5"/>
  <c r="I109" i="5" s="1"/>
  <c r="J109" i="5" s="1"/>
  <c r="G54" i="5"/>
  <c r="F55" i="5"/>
  <c r="G110" i="5"/>
  <c r="F111" i="5"/>
  <c r="H91" i="5"/>
  <c r="I91" i="5" s="1"/>
  <c r="J91" i="5" s="1"/>
  <c r="G165" i="5"/>
  <c r="F166" i="5"/>
  <c r="G92" i="5"/>
  <c r="F93" i="5"/>
  <c r="H72" i="4"/>
  <c r="I72" i="4" s="1"/>
  <c r="J72" i="4" s="1"/>
  <c r="G73" i="4"/>
  <c r="F74" i="4"/>
  <c r="F57" i="4"/>
  <c r="G56" i="4"/>
  <c r="H55" i="4"/>
  <c r="I55" i="4" s="1"/>
  <c r="J55" i="4" s="1"/>
  <c r="F39" i="4"/>
  <c r="G38" i="4"/>
  <c r="H37" i="4"/>
  <c r="I37" i="4" s="1"/>
  <c r="J37" i="4" s="1"/>
  <c r="G165" i="4"/>
  <c r="F166" i="4"/>
  <c r="H109" i="4"/>
  <c r="I109" i="4" s="1"/>
  <c r="J109" i="4" s="1"/>
  <c r="H164" i="4"/>
  <c r="I164" i="4" s="1"/>
  <c r="J164" i="4" s="1"/>
  <c r="G147" i="4"/>
  <c r="F148" i="4"/>
  <c r="H146" i="4"/>
  <c r="I146" i="4" s="1"/>
  <c r="J146" i="4" s="1"/>
  <c r="G110" i="4"/>
  <c r="F111" i="4"/>
  <c r="H91" i="4"/>
  <c r="I91" i="4" s="1"/>
  <c r="J91" i="4" s="1"/>
  <c r="H127" i="4"/>
  <c r="I127" i="4" s="1"/>
  <c r="J127" i="4" s="1"/>
  <c r="G92" i="4"/>
  <c r="F93" i="4"/>
  <c r="G128" i="4"/>
  <c r="F129" i="4"/>
  <c r="F167" i="1"/>
  <c r="G166" i="1"/>
  <c r="H165" i="1"/>
  <c r="I165" i="1" s="1"/>
  <c r="J165" i="1" s="1"/>
  <c r="F149" i="1"/>
  <c r="G148" i="1"/>
  <c r="H147" i="1"/>
  <c r="I147" i="1" s="1"/>
  <c r="J147" i="1" s="1"/>
  <c r="G130" i="1"/>
  <c r="F131" i="1"/>
  <c r="H129" i="1"/>
  <c r="I129" i="1" s="1"/>
  <c r="J129" i="1" s="1"/>
  <c r="F113" i="1"/>
  <c r="G112" i="1"/>
  <c r="H111" i="1"/>
  <c r="I111" i="1" s="1"/>
  <c r="J111" i="1" s="1"/>
  <c r="G94" i="1"/>
  <c r="H93" i="1"/>
  <c r="I93" i="1" s="1"/>
  <c r="J93" i="1" s="1"/>
  <c r="F75" i="1"/>
  <c r="G74" i="1"/>
  <c r="H73" i="1"/>
  <c r="I73" i="1" s="1"/>
  <c r="J73" i="1" s="1"/>
  <c r="H55" i="1"/>
  <c r="I55" i="1" s="1"/>
  <c r="J55" i="1" s="1"/>
  <c r="F57" i="1"/>
  <c r="G56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C28" i="1"/>
  <c r="B28" i="1"/>
  <c r="B24" i="1" s="1"/>
  <c r="D28" i="1" s="1"/>
  <c r="B25" i="1"/>
  <c r="B31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C20" i="1"/>
  <c r="B20" i="1"/>
  <c r="D13" i="1"/>
  <c r="D12" i="1"/>
  <c r="D11" i="1"/>
  <c r="D10" i="1"/>
  <c r="D9" i="1"/>
  <c r="D8" i="1"/>
  <c r="D7" i="1"/>
  <c r="D6" i="1"/>
  <c r="D5" i="1"/>
  <c r="D4" i="1"/>
  <c r="D3" i="1"/>
  <c r="D2" i="1"/>
  <c r="G39" i="7" l="1"/>
  <c r="F40" i="7"/>
  <c r="H75" i="7"/>
  <c r="I75" i="7" s="1"/>
  <c r="J75" i="7" s="1"/>
  <c r="G57" i="7"/>
  <c r="F58" i="7"/>
  <c r="H130" i="7"/>
  <c r="I130" i="7" s="1"/>
  <c r="J130" i="7" s="1"/>
  <c r="G113" i="7"/>
  <c r="F114" i="7"/>
  <c r="H112" i="7"/>
  <c r="I112" i="7" s="1"/>
  <c r="J112" i="7" s="1"/>
  <c r="H148" i="7"/>
  <c r="I148" i="7" s="1"/>
  <c r="J148" i="7" s="1"/>
  <c r="H56" i="7"/>
  <c r="I56" i="7" s="1"/>
  <c r="J56" i="7" s="1"/>
  <c r="G76" i="7"/>
  <c r="F77" i="7"/>
  <c r="G131" i="7"/>
  <c r="F132" i="7"/>
  <c r="G167" i="7"/>
  <c r="F168" i="7"/>
  <c r="G149" i="7"/>
  <c r="F150" i="7"/>
  <c r="H166" i="7"/>
  <c r="I166" i="7" s="1"/>
  <c r="J166" i="7" s="1"/>
  <c r="H94" i="7"/>
  <c r="I94" i="7" s="1"/>
  <c r="J94" i="7" s="1"/>
  <c r="G95" i="7"/>
  <c r="F96" i="7"/>
  <c r="H38" i="7"/>
  <c r="I38" i="7" s="1"/>
  <c r="J38" i="7" s="1"/>
  <c r="H54" i="6"/>
  <c r="I54" i="6" s="1"/>
  <c r="J54" i="6" s="1"/>
  <c r="G129" i="6"/>
  <c r="F130" i="6"/>
  <c r="H128" i="6"/>
  <c r="I128" i="6" s="1"/>
  <c r="J128" i="6" s="1"/>
  <c r="H92" i="6"/>
  <c r="I92" i="6" s="1"/>
  <c r="J92" i="6" s="1"/>
  <c r="G55" i="6"/>
  <c r="F56" i="6"/>
  <c r="H75" i="6"/>
  <c r="I75" i="6" s="1"/>
  <c r="J75" i="6" s="1"/>
  <c r="F149" i="6"/>
  <c r="G148" i="6"/>
  <c r="F167" i="6"/>
  <c r="G166" i="6"/>
  <c r="G76" i="6"/>
  <c r="F77" i="6"/>
  <c r="H147" i="6"/>
  <c r="I147" i="6" s="1"/>
  <c r="J147" i="6" s="1"/>
  <c r="H165" i="6"/>
  <c r="I165" i="6" s="1"/>
  <c r="J165" i="6" s="1"/>
  <c r="H37" i="6"/>
  <c r="I37" i="6" s="1"/>
  <c r="J37" i="6" s="1"/>
  <c r="F94" i="6"/>
  <c r="G93" i="6"/>
  <c r="G111" i="6"/>
  <c r="F112" i="6"/>
  <c r="H110" i="6"/>
  <c r="I110" i="6" s="1"/>
  <c r="J110" i="6" s="1"/>
  <c r="F39" i="6"/>
  <c r="G38" i="6"/>
  <c r="H92" i="5"/>
  <c r="I92" i="5" s="1"/>
  <c r="J92" i="5" s="1"/>
  <c r="H73" i="5"/>
  <c r="I73" i="5" s="1"/>
  <c r="J73" i="5" s="1"/>
  <c r="F167" i="5"/>
  <c r="G166" i="5"/>
  <c r="H38" i="5"/>
  <c r="I38" i="5" s="1"/>
  <c r="J38" i="5" s="1"/>
  <c r="G129" i="5"/>
  <c r="F130" i="5"/>
  <c r="H165" i="5"/>
  <c r="I165" i="5" s="1"/>
  <c r="J165" i="5" s="1"/>
  <c r="G39" i="5"/>
  <c r="F40" i="5"/>
  <c r="H128" i="5"/>
  <c r="I128" i="5" s="1"/>
  <c r="J128" i="5" s="1"/>
  <c r="F149" i="5"/>
  <c r="G148" i="5"/>
  <c r="H147" i="5"/>
  <c r="I147" i="5" s="1"/>
  <c r="J147" i="5" s="1"/>
  <c r="G111" i="5"/>
  <c r="F112" i="5"/>
  <c r="H110" i="5"/>
  <c r="I110" i="5" s="1"/>
  <c r="J110" i="5" s="1"/>
  <c r="F56" i="5"/>
  <c r="G55" i="5"/>
  <c r="H54" i="5"/>
  <c r="I54" i="5" s="1"/>
  <c r="J54" i="5" s="1"/>
  <c r="G93" i="5"/>
  <c r="F94" i="5"/>
  <c r="G74" i="5"/>
  <c r="F75" i="5"/>
  <c r="G129" i="4"/>
  <c r="F130" i="4"/>
  <c r="F149" i="4"/>
  <c r="G148" i="4"/>
  <c r="H128" i="4"/>
  <c r="I128" i="4" s="1"/>
  <c r="J128" i="4" s="1"/>
  <c r="H147" i="4"/>
  <c r="I147" i="4" s="1"/>
  <c r="J147" i="4" s="1"/>
  <c r="H56" i="4"/>
  <c r="I56" i="4" s="1"/>
  <c r="J56" i="4" s="1"/>
  <c r="G93" i="4"/>
  <c r="F94" i="4"/>
  <c r="H92" i="4"/>
  <c r="I92" i="4" s="1"/>
  <c r="J92" i="4" s="1"/>
  <c r="G57" i="4"/>
  <c r="F58" i="4"/>
  <c r="G74" i="4"/>
  <c r="F75" i="4"/>
  <c r="H73" i="4"/>
  <c r="I73" i="4" s="1"/>
  <c r="J73" i="4" s="1"/>
  <c r="F167" i="4"/>
  <c r="G166" i="4"/>
  <c r="H165" i="4"/>
  <c r="I165" i="4" s="1"/>
  <c r="J165" i="4" s="1"/>
  <c r="G111" i="4"/>
  <c r="F112" i="4"/>
  <c r="H110" i="4"/>
  <c r="I110" i="4" s="1"/>
  <c r="J110" i="4" s="1"/>
  <c r="H38" i="4"/>
  <c r="I38" i="4" s="1"/>
  <c r="J38" i="4" s="1"/>
  <c r="F40" i="4"/>
  <c r="G39" i="4"/>
  <c r="H166" i="1"/>
  <c r="I166" i="1" s="1"/>
  <c r="J166" i="1" s="1"/>
  <c r="G167" i="1"/>
  <c r="F168" i="1"/>
  <c r="H148" i="1"/>
  <c r="I148" i="1" s="1"/>
  <c r="J148" i="1" s="1"/>
  <c r="G149" i="1"/>
  <c r="F150" i="1"/>
  <c r="G131" i="1"/>
  <c r="F132" i="1"/>
  <c r="H130" i="1"/>
  <c r="I130" i="1" s="1"/>
  <c r="J130" i="1" s="1"/>
  <c r="H112" i="1"/>
  <c r="I112" i="1" s="1"/>
  <c r="J112" i="1" s="1"/>
  <c r="G113" i="1"/>
  <c r="F114" i="1"/>
  <c r="H94" i="1"/>
  <c r="I94" i="1" s="1"/>
  <c r="J94" i="1" s="1"/>
  <c r="G95" i="1"/>
  <c r="H74" i="1"/>
  <c r="I74" i="1" s="1"/>
  <c r="J74" i="1" s="1"/>
  <c r="F76" i="1"/>
  <c r="G75" i="1"/>
  <c r="H56" i="1"/>
  <c r="I56" i="1" s="1"/>
  <c r="J56" i="1" s="1"/>
  <c r="G57" i="1"/>
  <c r="F58" i="1"/>
  <c r="F35" i="1"/>
  <c r="H131" i="7" l="1"/>
  <c r="I131" i="7" s="1"/>
  <c r="J131" i="7" s="1"/>
  <c r="G96" i="7"/>
  <c r="F97" i="7"/>
  <c r="G58" i="7"/>
  <c r="F59" i="7"/>
  <c r="G40" i="7"/>
  <c r="F41" i="7"/>
  <c r="H39" i="7"/>
  <c r="I39" i="7" s="1"/>
  <c r="J39" i="7" s="1"/>
  <c r="G150" i="7"/>
  <c r="F151" i="7"/>
  <c r="H149" i="7"/>
  <c r="I149" i="7" s="1"/>
  <c r="J149" i="7" s="1"/>
  <c r="G168" i="7"/>
  <c r="F169" i="7"/>
  <c r="G114" i="7"/>
  <c r="F115" i="7"/>
  <c r="H167" i="7"/>
  <c r="I167" i="7" s="1"/>
  <c r="J167" i="7" s="1"/>
  <c r="H113" i="7"/>
  <c r="I113" i="7" s="1"/>
  <c r="J113" i="7" s="1"/>
  <c r="G132" i="7"/>
  <c r="F133" i="7"/>
  <c r="G77" i="7"/>
  <c r="F78" i="7"/>
  <c r="H95" i="7"/>
  <c r="I95" i="7" s="1"/>
  <c r="J95" i="7" s="1"/>
  <c r="H76" i="7"/>
  <c r="I76" i="7" s="1"/>
  <c r="J76" i="7" s="1"/>
  <c r="H57" i="7"/>
  <c r="I57" i="7" s="1"/>
  <c r="J57" i="7" s="1"/>
  <c r="G167" i="6"/>
  <c r="F168" i="6"/>
  <c r="H129" i="6"/>
  <c r="I129" i="6" s="1"/>
  <c r="J129" i="6" s="1"/>
  <c r="H111" i="6"/>
  <c r="I111" i="6" s="1"/>
  <c r="J111" i="6" s="1"/>
  <c r="F131" i="6"/>
  <c r="G130" i="6"/>
  <c r="F95" i="6"/>
  <c r="G94" i="6"/>
  <c r="F113" i="6"/>
  <c r="G112" i="6"/>
  <c r="H166" i="6"/>
  <c r="I166" i="6" s="1"/>
  <c r="J166" i="6" s="1"/>
  <c r="H93" i="6"/>
  <c r="I93" i="6" s="1"/>
  <c r="J93" i="6" s="1"/>
  <c r="G149" i="6"/>
  <c r="F150" i="6"/>
  <c r="F57" i="6"/>
  <c r="G56" i="6"/>
  <c r="H38" i="6"/>
  <c r="I38" i="6" s="1"/>
  <c r="J38" i="6" s="1"/>
  <c r="G39" i="6"/>
  <c r="F40" i="6"/>
  <c r="H148" i="6"/>
  <c r="I148" i="6" s="1"/>
  <c r="J148" i="6" s="1"/>
  <c r="H55" i="6"/>
  <c r="I55" i="6" s="1"/>
  <c r="J55" i="6" s="1"/>
  <c r="G77" i="6"/>
  <c r="F78" i="6"/>
  <c r="H76" i="6"/>
  <c r="I76" i="6" s="1"/>
  <c r="J76" i="6" s="1"/>
  <c r="G149" i="5"/>
  <c r="F150" i="5"/>
  <c r="G167" i="5"/>
  <c r="F168" i="5"/>
  <c r="F57" i="5"/>
  <c r="G56" i="5"/>
  <c r="H55" i="5"/>
  <c r="I55" i="5" s="1"/>
  <c r="J55" i="5" s="1"/>
  <c r="G40" i="5"/>
  <c r="F41" i="5"/>
  <c r="H39" i="5"/>
  <c r="I39" i="5" s="1"/>
  <c r="J39" i="5" s="1"/>
  <c r="F113" i="5"/>
  <c r="G112" i="5"/>
  <c r="F131" i="5"/>
  <c r="G130" i="5"/>
  <c r="F76" i="5"/>
  <c r="G75" i="5"/>
  <c r="H129" i="5"/>
  <c r="I129" i="5" s="1"/>
  <c r="J129" i="5" s="1"/>
  <c r="H74" i="5"/>
  <c r="I74" i="5" s="1"/>
  <c r="J74" i="5" s="1"/>
  <c r="H111" i="5"/>
  <c r="I111" i="5" s="1"/>
  <c r="J111" i="5" s="1"/>
  <c r="F95" i="5"/>
  <c r="G94" i="5"/>
  <c r="H93" i="5"/>
  <c r="I93" i="5" s="1"/>
  <c r="J93" i="5" s="1"/>
  <c r="H148" i="5"/>
  <c r="I148" i="5" s="1"/>
  <c r="J148" i="5" s="1"/>
  <c r="H166" i="5"/>
  <c r="I166" i="5" s="1"/>
  <c r="J166" i="5" s="1"/>
  <c r="G58" i="4"/>
  <c r="F59" i="4"/>
  <c r="H148" i="4"/>
  <c r="I148" i="4" s="1"/>
  <c r="J148" i="4" s="1"/>
  <c r="H57" i="4"/>
  <c r="I57" i="4" s="1"/>
  <c r="J57" i="4" s="1"/>
  <c r="G149" i="4"/>
  <c r="F150" i="4"/>
  <c r="F131" i="4"/>
  <c r="G130" i="4"/>
  <c r="H111" i="4"/>
  <c r="I111" i="4" s="1"/>
  <c r="J111" i="4" s="1"/>
  <c r="H129" i="4"/>
  <c r="I129" i="4" s="1"/>
  <c r="J129" i="4" s="1"/>
  <c r="F95" i="4"/>
  <c r="G94" i="4"/>
  <c r="H93" i="4"/>
  <c r="I93" i="4" s="1"/>
  <c r="J93" i="4" s="1"/>
  <c r="F113" i="4"/>
  <c r="G112" i="4"/>
  <c r="H166" i="4"/>
  <c r="I166" i="4" s="1"/>
  <c r="J166" i="4" s="1"/>
  <c r="G167" i="4"/>
  <c r="F168" i="4"/>
  <c r="H39" i="4"/>
  <c r="I39" i="4" s="1"/>
  <c r="J39" i="4" s="1"/>
  <c r="G40" i="4"/>
  <c r="F41" i="4"/>
  <c r="F76" i="4"/>
  <c r="G75" i="4"/>
  <c r="H74" i="4"/>
  <c r="I74" i="4" s="1"/>
  <c r="J74" i="4" s="1"/>
  <c r="G168" i="1"/>
  <c r="F169" i="1"/>
  <c r="H167" i="1"/>
  <c r="I167" i="1" s="1"/>
  <c r="J167" i="1" s="1"/>
  <c r="G150" i="1"/>
  <c r="F151" i="1"/>
  <c r="H149" i="1"/>
  <c r="I149" i="1" s="1"/>
  <c r="J149" i="1" s="1"/>
  <c r="G132" i="1"/>
  <c r="F133" i="1"/>
  <c r="H131" i="1"/>
  <c r="I131" i="1" s="1"/>
  <c r="J131" i="1" s="1"/>
  <c r="G114" i="1"/>
  <c r="F115" i="1"/>
  <c r="H113" i="1"/>
  <c r="I113" i="1" s="1"/>
  <c r="J113" i="1" s="1"/>
  <c r="H95" i="1"/>
  <c r="I95" i="1" s="1"/>
  <c r="J95" i="1" s="1"/>
  <c r="G96" i="1"/>
  <c r="H75" i="1"/>
  <c r="I75" i="1" s="1"/>
  <c r="J75" i="1" s="1"/>
  <c r="G76" i="1"/>
  <c r="F77" i="1"/>
  <c r="G58" i="1"/>
  <c r="F59" i="1"/>
  <c r="H57" i="1"/>
  <c r="I57" i="1" s="1"/>
  <c r="J57" i="1" s="1"/>
  <c r="G35" i="1"/>
  <c r="H114" i="7" l="1"/>
  <c r="I114" i="7" s="1"/>
  <c r="J114" i="7" s="1"/>
  <c r="H58" i="7"/>
  <c r="I58" i="7" s="1"/>
  <c r="J58" i="7" s="1"/>
  <c r="F170" i="7"/>
  <c r="G169" i="7"/>
  <c r="F98" i="7"/>
  <c r="G97" i="7"/>
  <c r="H168" i="7"/>
  <c r="I168" i="7" s="1"/>
  <c r="J168" i="7" s="1"/>
  <c r="G78" i="7"/>
  <c r="F79" i="7"/>
  <c r="F152" i="7"/>
  <c r="G151" i="7"/>
  <c r="H132" i="7"/>
  <c r="I132" i="7" s="1"/>
  <c r="J132" i="7" s="1"/>
  <c r="H96" i="7"/>
  <c r="I96" i="7" s="1"/>
  <c r="J96" i="7" s="1"/>
  <c r="H77" i="7"/>
  <c r="I77" i="7" s="1"/>
  <c r="J77" i="7" s="1"/>
  <c r="F134" i="7"/>
  <c r="G133" i="7"/>
  <c r="H150" i="7"/>
  <c r="I150" i="7" s="1"/>
  <c r="J150" i="7" s="1"/>
  <c r="F42" i="7"/>
  <c r="G41" i="7"/>
  <c r="H40" i="7"/>
  <c r="I40" i="7" s="1"/>
  <c r="J40" i="7" s="1"/>
  <c r="F116" i="7"/>
  <c r="G115" i="7"/>
  <c r="G59" i="7"/>
  <c r="F60" i="7"/>
  <c r="G168" i="6"/>
  <c r="F169" i="6"/>
  <c r="H167" i="6"/>
  <c r="I167" i="6" s="1"/>
  <c r="J167" i="6" s="1"/>
  <c r="F41" i="6"/>
  <c r="G40" i="6"/>
  <c r="H112" i="6"/>
  <c r="I112" i="6" s="1"/>
  <c r="J112" i="6" s="1"/>
  <c r="G113" i="6"/>
  <c r="F114" i="6"/>
  <c r="H39" i="6"/>
  <c r="I39" i="6" s="1"/>
  <c r="J39" i="6" s="1"/>
  <c r="H94" i="6"/>
  <c r="I94" i="6" s="1"/>
  <c r="J94" i="6" s="1"/>
  <c r="G95" i="6"/>
  <c r="F96" i="6"/>
  <c r="H77" i="6"/>
  <c r="I77" i="6" s="1"/>
  <c r="J77" i="6" s="1"/>
  <c r="H130" i="6"/>
  <c r="I130" i="6" s="1"/>
  <c r="J130" i="6" s="1"/>
  <c r="H56" i="6"/>
  <c r="I56" i="6" s="1"/>
  <c r="J56" i="6" s="1"/>
  <c r="G57" i="6"/>
  <c r="F58" i="6"/>
  <c r="G131" i="6"/>
  <c r="F132" i="6"/>
  <c r="F79" i="6"/>
  <c r="G78" i="6"/>
  <c r="F151" i="6"/>
  <c r="G150" i="6"/>
  <c r="H149" i="6"/>
  <c r="I149" i="6" s="1"/>
  <c r="J149" i="6" s="1"/>
  <c r="G131" i="5"/>
  <c r="F132" i="5"/>
  <c r="H167" i="5"/>
  <c r="I167" i="5" s="1"/>
  <c r="J167" i="5" s="1"/>
  <c r="H130" i="5"/>
  <c r="I130" i="5" s="1"/>
  <c r="J130" i="5" s="1"/>
  <c r="H94" i="5"/>
  <c r="I94" i="5" s="1"/>
  <c r="J94" i="5" s="1"/>
  <c r="H112" i="5"/>
  <c r="I112" i="5" s="1"/>
  <c r="J112" i="5" s="1"/>
  <c r="G150" i="5"/>
  <c r="F151" i="5"/>
  <c r="G113" i="5"/>
  <c r="F114" i="5"/>
  <c r="G168" i="5"/>
  <c r="F169" i="5"/>
  <c r="G95" i="5"/>
  <c r="F96" i="5"/>
  <c r="F42" i="5"/>
  <c r="G41" i="5"/>
  <c r="H40" i="5"/>
  <c r="I40" i="5" s="1"/>
  <c r="J40" i="5" s="1"/>
  <c r="H75" i="5"/>
  <c r="I75" i="5" s="1"/>
  <c r="J75" i="5" s="1"/>
  <c r="H149" i="5"/>
  <c r="I149" i="5" s="1"/>
  <c r="J149" i="5" s="1"/>
  <c r="H56" i="5"/>
  <c r="I56" i="5" s="1"/>
  <c r="J56" i="5" s="1"/>
  <c r="G76" i="5"/>
  <c r="F77" i="5"/>
  <c r="G57" i="5"/>
  <c r="F58" i="5"/>
  <c r="F42" i="4"/>
  <c r="G41" i="4"/>
  <c r="H94" i="4"/>
  <c r="I94" i="4" s="1"/>
  <c r="J94" i="4" s="1"/>
  <c r="H40" i="4"/>
  <c r="I40" i="4" s="1"/>
  <c r="J40" i="4" s="1"/>
  <c r="G95" i="4"/>
  <c r="F96" i="4"/>
  <c r="F60" i="4"/>
  <c r="G59" i="4"/>
  <c r="H58" i="4"/>
  <c r="I58" i="4" s="1"/>
  <c r="J58" i="4" s="1"/>
  <c r="H167" i="4"/>
  <c r="I167" i="4" s="1"/>
  <c r="J167" i="4" s="1"/>
  <c r="H130" i="4"/>
  <c r="I130" i="4" s="1"/>
  <c r="J130" i="4" s="1"/>
  <c r="G131" i="4"/>
  <c r="F132" i="4"/>
  <c r="G150" i="4"/>
  <c r="F151" i="4"/>
  <c r="H112" i="4"/>
  <c r="I112" i="4" s="1"/>
  <c r="J112" i="4" s="1"/>
  <c r="G113" i="4"/>
  <c r="F114" i="4"/>
  <c r="H149" i="4"/>
  <c r="I149" i="4" s="1"/>
  <c r="J149" i="4" s="1"/>
  <c r="H75" i="4"/>
  <c r="I75" i="4" s="1"/>
  <c r="J75" i="4" s="1"/>
  <c r="G168" i="4"/>
  <c r="F169" i="4"/>
  <c r="G76" i="4"/>
  <c r="F77" i="4"/>
  <c r="F170" i="1"/>
  <c r="G169" i="1"/>
  <c r="H168" i="1"/>
  <c r="I168" i="1" s="1"/>
  <c r="J168" i="1" s="1"/>
  <c r="F152" i="1"/>
  <c r="G151" i="1"/>
  <c r="H150" i="1"/>
  <c r="I150" i="1" s="1"/>
  <c r="J150" i="1" s="1"/>
  <c r="F134" i="1"/>
  <c r="G133" i="1"/>
  <c r="H132" i="1"/>
  <c r="I132" i="1" s="1"/>
  <c r="J132" i="1" s="1"/>
  <c r="F116" i="1"/>
  <c r="G115" i="1"/>
  <c r="H114" i="1"/>
  <c r="I114" i="1" s="1"/>
  <c r="J114" i="1" s="1"/>
  <c r="G97" i="1"/>
  <c r="H96" i="1"/>
  <c r="I96" i="1" s="1"/>
  <c r="J96" i="1" s="1"/>
  <c r="F78" i="1"/>
  <c r="G77" i="1"/>
  <c r="H76" i="1"/>
  <c r="I76" i="1" s="1"/>
  <c r="J76" i="1" s="1"/>
  <c r="F60" i="1"/>
  <c r="G59" i="1"/>
  <c r="H58" i="1"/>
  <c r="I58" i="1" s="1"/>
  <c r="J58" i="1" s="1"/>
  <c r="H35" i="1"/>
  <c r="I35" i="1" s="1"/>
  <c r="J35" i="1" s="1"/>
  <c r="F37" i="1"/>
  <c r="G36" i="1"/>
  <c r="G79" i="7" l="1"/>
  <c r="F80" i="7"/>
  <c r="G42" i="7"/>
  <c r="F43" i="7"/>
  <c r="H78" i="7"/>
  <c r="I78" i="7" s="1"/>
  <c r="J78" i="7" s="1"/>
  <c r="H133" i="7"/>
  <c r="I133" i="7" s="1"/>
  <c r="J133" i="7" s="1"/>
  <c r="H97" i="7"/>
  <c r="I97" i="7" s="1"/>
  <c r="J97" i="7" s="1"/>
  <c r="G152" i="7"/>
  <c r="F153" i="7"/>
  <c r="G134" i="7"/>
  <c r="F135" i="7"/>
  <c r="G60" i="7"/>
  <c r="F61" i="7"/>
  <c r="H59" i="7"/>
  <c r="I59" i="7" s="1"/>
  <c r="J59" i="7" s="1"/>
  <c r="G98" i="7"/>
  <c r="F99" i="7"/>
  <c r="H115" i="7"/>
  <c r="I115" i="7" s="1"/>
  <c r="J115" i="7" s="1"/>
  <c r="H169" i="7"/>
  <c r="I169" i="7" s="1"/>
  <c r="J169" i="7" s="1"/>
  <c r="G170" i="7"/>
  <c r="F171" i="7"/>
  <c r="G116" i="7"/>
  <c r="F117" i="7"/>
  <c r="H41" i="7"/>
  <c r="I41" i="7" s="1"/>
  <c r="J41" i="7" s="1"/>
  <c r="H151" i="7"/>
  <c r="I151" i="7" s="1"/>
  <c r="J151" i="7" s="1"/>
  <c r="H40" i="6"/>
  <c r="I40" i="6" s="1"/>
  <c r="J40" i="6" s="1"/>
  <c r="H150" i="6"/>
  <c r="I150" i="6" s="1"/>
  <c r="J150" i="6" s="1"/>
  <c r="H78" i="6"/>
  <c r="I78" i="6" s="1"/>
  <c r="J78" i="6" s="1"/>
  <c r="G96" i="6"/>
  <c r="F97" i="6"/>
  <c r="F152" i="6"/>
  <c r="G151" i="6"/>
  <c r="F170" i="6"/>
  <c r="G169" i="6"/>
  <c r="G132" i="6"/>
  <c r="F133" i="6"/>
  <c r="H131" i="6"/>
  <c r="I131" i="6" s="1"/>
  <c r="J131" i="6" s="1"/>
  <c r="H168" i="6"/>
  <c r="I168" i="6" s="1"/>
  <c r="J168" i="6" s="1"/>
  <c r="F59" i="6"/>
  <c r="G58" i="6"/>
  <c r="G79" i="6"/>
  <c r="F80" i="6"/>
  <c r="F42" i="6"/>
  <c r="G41" i="6"/>
  <c r="H95" i="6"/>
  <c r="I95" i="6" s="1"/>
  <c r="J95" i="6" s="1"/>
  <c r="H57" i="6"/>
  <c r="I57" i="6" s="1"/>
  <c r="J57" i="6" s="1"/>
  <c r="G114" i="6"/>
  <c r="F115" i="6"/>
  <c r="H113" i="6"/>
  <c r="I113" i="6" s="1"/>
  <c r="J113" i="6" s="1"/>
  <c r="G77" i="5"/>
  <c r="F78" i="5"/>
  <c r="H95" i="5"/>
  <c r="I95" i="5" s="1"/>
  <c r="J95" i="5" s="1"/>
  <c r="G132" i="5"/>
  <c r="F133" i="5"/>
  <c r="H57" i="5"/>
  <c r="I57" i="5" s="1"/>
  <c r="J57" i="5" s="1"/>
  <c r="H131" i="5"/>
  <c r="I131" i="5" s="1"/>
  <c r="J131" i="5" s="1"/>
  <c r="G42" i="5"/>
  <c r="F43" i="5"/>
  <c r="H76" i="5"/>
  <c r="I76" i="5" s="1"/>
  <c r="J76" i="5" s="1"/>
  <c r="G114" i="5"/>
  <c r="F115" i="5"/>
  <c r="H113" i="5"/>
  <c r="I113" i="5" s="1"/>
  <c r="J113" i="5" s="1"/>
  <c r="F152" i="5"/>
  <c r="G151" i="5"/>
  <c r="F170" i="5"/>
  <c r="G169" i="5"/>
  <c r="H168" i="5"/>
  <c r="I168" i="5" s="1"/>
  <c r="J168" i="5" s="1"/>
  <c r="G96" i="5"/>
  <c r="F97" i="5"/>
  <c r="H150" i="5"/>
  <c r="I150" i="5" s="1"/>
  <c r="J150" i="5" s="1"/>
  <c r="G58" i="5"/>
  <c r="F59" i="5"/>
  <c r="H41" i="5"/>
  <c r="I41" i="5" s="1"/>
  <c r="J41" i="5" s="1"/>
  <c r="G77" i="4"/>
  <c r="F78" i="4"/>
  <c r="F152" i="4"/>
  <c r="G151" i="4"/>
  <c r="G96" i="4"/>
  <c r="F97" i="4"/>
  <c r="H76" i="4"/>
  <c r="I76" i="4" s="1"/>
  <c r="J76" i="4" s="1"/>
  <c r="H150" i="4"/>
  <c r="I150" i="4" s="1"/>
  <c r="J150" i="4" s="1"/>
  <c r="H95" i="4"/>
  <c r="I95" i="4" s="1"/>
  <c r="J95" i="4" s="1"/>
  <c r="F170" i="4"/>
  <c r="G169" i="4"/>
  <c r="G132" i="4"/>
  <c r="F133" i="4"/>
  <c r="H168" i="4"/>
  <c r="I168" i="4" s="1"/>
  <c r="J168" i="4" s="1"/>
  <c r="H131" i="4"/>
  <c r="I131" i="4" s="1"/>
  <c r="J131" i="4" s="1"/>
  <c r="H41" i="4"/>
  <c r="I41" i="4" s="1"/>
  <c r="J41" i="4" s="1"/>
  <c r="G42" i="4"/>
  <c r="F43" i="4"/>
  <c r="G114" i="4"/>
  <c r="F115" i="4"/>
  <c r="H113" i="4"/>
  <c r="I113" i="4" s="1"/>
  <c r="J113" i="4" s="1"/>
  <c r="H59" i="4"/>
  <c r="I59" i="4" s="1"/>
  <c r="J59" i="4" s="1"/>
  <c r="G60" i="4"/>
  <c r="F61" i="4"/>
  <c r="H169" i="1"/>
  <c r="I169" i="1" s="1"/>
  <c r="J169" i="1" s="1"/>
  <c r="G170" i="1"/>
  <c r="F171" i="1"/>
  <c r="H151" i="1"/>
  <c r="I151" i="1" s="1"/>
  <c r="J151" i="1" s="1"/>
  <c r="G152" i="1"/>
  <c r="F153" i="1"/>
  <c r="H133" i="1"/>
  <c r="I133" i="1" s="1"/>
  <c r="J133" i="1" s="1"/>
  <c r="G134" i="1"/>
  <c r="F135" i="1"/>
  <c r="H115" i="1"/>
  <c r="I115" i="1" s="1"/>
  <c r="J115" i="1" s="1"/>
  <c r="G116" i="1"/>
  <c r="F117" i="1"/>
  <c r="H97" i="1"/>
  <c r="I97" i="1" s="1"/>
  <c r="J97" i="1" s="1"/>
  <c r="G98" i="1"/>
  <c r="H77" i="1"/>
  <c r="I77" i="1" s="1"/>
  <c r="J77" i="1" s="1"/>
  <c r="F79" i="1"/>
  <c r="G78" i="1"/>
  <c r="G60" i="1"/>
  <c r="F61" i="1"/>
  <c r="H59" i="1"/>
  <c r="I59" i="1" s="1"/>
  <c r="J59" i="1" s="1"/>
  <c r="H36" i="1"/>
  <c r="I36" i="1" s="1"/>
  <c r="J36" i="1" s="1"/>
  <c r="G37" i="1"/>
  <c r="F38" i="1"/>
  <c r="G153" i="7" l="1"/>
  <c r="F154" i="7"/>
  <c r="H98" i="7"/>
  <c r="I98" i="7" s="1"/>
  <c r="J98" i="7" s="1"/>
  <c r="H170" i="7"/>
  <c r="I170" i="7" s="1"/>
  <c r="J170" i="7" s="1"/>
  <c r="H152" i="7"/>
  <c r="I152" i="7" s="1"/>
  <c r="J152" i="7" s="1"/>
  <c r="G99" i="7"/>
  <c r="F100" i="7"/>
  <c r="G117" i="7"/>
  <c r="F118" i="7"/>
  <c r="G61" i="7"/>
  <c r="F62" i="7"/>
  <c r="G43" i="7"/>
  <c r="F44" i="7"/>
  <c r="H116" i="7"/>
  <c r="I116" i="7" s="1"/>
  <c r="J116" i="7" s="1"/>
  <c r="H60" i="7"/>
  <c r="I60" i="7" s="1"/>
  <c r="J60" i="7" s="1"/>
  <c r="H42" i="7"/>
  <c r="I42" i="7" s="1"/>
  <c r="J42" i="7" s="1"/>
  <c r="G171" i="7"/>
  <c r="F172" i="7"/>
  <c r="G135" i="7"/>
  <c r="F136" i="7"/>
  <c r="G80" i="7"/>
  <c r="F81" i="7"/>
  <c r="H134" i="7"/>
  <c r="I134" i="7" s="1"/>
  <c r="J134" i="7" s="1"/>
  <c r="H79" i="7"/>
  <c r="I79" i="7" s="1"/>
  <c r="J79" i="7" s="1"/>
  <c r="G170" i="6"/>
  <c r="F171" i="6"/>
  <c r="H41" i="6"/>
  <c r="I41" i="6" s="1"/>
  <c r="J41" i="6" s="1"/>
  <c r="F116" i="6"/>
  <c r="G115" i="6"/>
  <c r="H114" i="6"/>
  <c r="I114" i="6" s="1"/>
  <c r="J114" i="6" s="1"/>
  <c r="H79" i="6"/>
  <c r="I79" i="6" s="1"/>
  <c r="J79" i="6" s="1"/>
  <c r="H169" i="6"/>
  <c r="I169" i="6" s="1"/>
  <c r="J169" i="6" s="1"/>
  <c r="H151" i="6"/>
  <c r="I151" i="6" s="1"/>
  <c r="J151" i="6" s="1"/>
  <c r="G152" i="6"/>
  <c r="F153" i="6"/>
  <c r="F98" i="6"/>
  <c r="G97" i="6"/>
  <c r="F60" i="6"/>
  <c r="G59" i="6"/>
  <c r="G42" i="6"/>
  <c r="F43" i="6"/>
  <c r="G80" i="6"/>
  <c r="F81" i="6"/>
  <c r="H58" i="6"/>
  <c r="I58" i="6" s="1"/>
  <c r="J58" i="6" s="1"/>
  <c r="H96" i="6"/>
  <c r="I96" i="6" s="1"/>
  <c r="J96" i="6" s="1"/>
  <c r="F134" i="6"/>
  <c r="G133" i="6"/>
  <c r="H132" i="6"/>
  <c r="I132" i="6" s="1"/>
  <c r="J132" i="6" s="1"/>
  <c r="H42" i="5"/>
  <c r="I42" i="5" s="1"/>
  <c r="J42" i="5" s="1"/>
  <c r="H169" i="5"/>
  <c r="I169" i="5" s="1"/>
  <c r="J169" i="5" s="1"/>
  <c r="H151" i="5"/>
  <c r="I151" i="5" s="1"/>
  <c r="J151" i="5" s="1"/>
  <c r="G43" i="5"/>
  <c r="F44" i="5"/>
  <c r="F134" i="5"/>
  <c r="G133" i="5"/>
  <c r="G170" i="5"/>
  <c r="F171" i="5"/>
  <c r="H58" i="5"/>
  <c r="I58" i="5" s="1"/>
  <c r="J58" i="5" s="1"/>
  <c r="H132" i="5"/>
  <c r="I132" i="5" s="1"/>
  <c r="J132" i="5" s="1"/>
  <c r="G152" i="5"/>
  <c r="F153" i="5"/>
  <c r="F60" i="5"/>
  <c r="G59" i="5"/>
  <c r="F116" i="5"/>
  <c r="G115" i="5"/>
  <c r="H114" i="5"/>
  <c r="I114" i="5" s="1"/>
  <c r="J114" i="5" s="1"/>
  <c r="F98" i="5"/>
  <c r="G97" i="5"/>
  <c r="F79" i="5"/>
  <c r="G78" i="5"/>
  <c r="H96" i="5"/>
  <c r="I96" i="5" s="1"/>
  <c r="J96" i="5" s="1"/>
  <c r="H77" i="5"/>
  <c r="I77" i="5" s="1"/>
  <c r="J77" i="5" s="1"/>
  <c r="G43" i="4"/>
  <c r="F44" i="4"/>
  <c r="H42" i="4"/>
  <c r="I42" i="4" s="1"/>
  <c r="J42" i="4" s="1"/>
  <c r="F116" i="4"/>
  <c r="G115" i="4"/>
  <c r="F98" i="4"/>
  <c r="G97" i="4"/>
  <c r="H96" i="4"/>
  <c r="I96" i="4" s="1"/>
  <c r="J96" i="4" s="1"/>
  <c r="G61" i="4"/>
  <c r="F62" i="4"/>
  <c r="H60" i="4"/>
  <c r="I60" i="4" s="1"/>
  <c r="J60" i="4" s="1"/>
  <c r="F134" i="4"/>
  <c r="G133" i="4"/>
  <c r="H151" i="4"/>
  <c r="I151" i="4" s="1"/>
  <c r="J151" i="4" s="1"/>
  <c r="H132" i="4"/>
  <c r="I132" i="4" s="1"/>
  <c r="J132" i="4" s="1"/>
  <c r="G152" i="4"/>
  <c r="F153" i="4"/>
  <c r="H169" i="4"/>
  <c r="I169" i="4" s="1"/>
  <c r="J169" i="4" s="1"/>
  <c r="F79" i="4"/>
  <c r="G78" i="4"/>
  <c r="H114" i="4"/>
  <c r="I114" i="4" s="1"/>
  <c r="J114" i="4" s="1"/>
  <c r="G170" i="4"/>
  <c r="F171" i="4"/>
  <c r="H77" i="4"/>
  <c r="I77" i="4" s="1"/>
  <c r="J77" i="4" s="1"/>
  <c r="G171" i="1"/>
  <c r="F172" i="1"/>
  <c r="H170" i="1"/>
  <c r="I170" i="1" s="1"/>
  <c r="J170" i="1" s="1"/>
  <c r="H152" i="1"/>
  <c r="I152" i="1" s="1"/>
  <c r="J152" i="1" s="1"/>
  <c r="G153" i="1"/>
  <c r="F154" i="1"/>
  <c r="G135" i="1"/>
  <c r="F136" i="1"/>
  <c r="H134" i="1"/>
  <c r="I134" i="1" s="1"/>
  <c r="J134" i="1" s="1"/>
  <c r="G117" i="1"/>
  <c r="F118" i="1"/>
  <c r="H116" i="1"/>
  <c r="I116" i="1" s="1"/>
  <c r="J116" i="1" s="1"/>
  <c r="H98" i="1"/>
  <c r="I98" i="1" s="1"/>
  <c r="J98" i="1" s="1"/>
  <c r="G99" i="1"/>
  <c r="G79" i="1"/>
  <c r="F80" i="1"/>
  <c r="H78" i="1"/>
  <c r="I78" i="1" s="1"/>
  <c r="J78" i="1" s="1"/>
  <c r="H60" i="1"/>
  <c r="I60" i="1" s="1"/>
  <c r="J60" i="1" s="1"/>
  <c r="F62" i="1"/>
  <c r="G61" i="1"/>
  <c r="F39" i="1"/>
  <c r="G38" i="1"/>
  <c r="H37" i="1"/>
  <c r="I37" i="1" s="1"/>
  <c r="J37" i="1" s="1"/>
  <c r="F173" i="7" l="1"/>
  <c r="G172" i="7"/>
  <c r="F119" i="7"/>
  <c r="G118" i="7"/>
  <c r="H171" i="7"/>
  <c r="I171" i="7" s="1"/>
  <c r="J171" i="7" s="1"/>
  <c r="F82" i="7"/>
  <c r="G81" i="7"/>
  <c r="F45" i="7"/>
  <c r="G44" i="7"/>
  <c r="H117" i="7"/>
  <c r="I117" i="7" s="1"/>
  <c r="J117" i="7" s="1"/>
  <c r="H99" i="7"/>
  <c r="I99" i="7" s="1"/>
  <c r="J99" i="7" s="1"/>
  <c r="H80" i="7"/>
  <c r="I80" i="7" s="1"/>
  <c r="J80" i="7" s="1"/>
  <c r="H43" i="7"/>
  <c r="I43" i="7" s="1"/>
  <c r="J43" i="7" s="1"/>
  <c r="G100" i="7"/>
  <c r="F101" i="7"/>
  <c r="F137" i="7"/>
  <c r="G136" i="7"/>
  <c r="F63" i="7"/>
  <c r="G62" i="7"/>
  <c r="F155" i="7"/>
  <c r="G154" i="7"/>
  <c r="H135" i="7"/>
  <c r="I135" i="7" s="1"/>
  <c r="J135" i="7" s="1"/>
  <c r="H61" i="7"/>
  <c r="I61" i="7" s="1"/>
  <c r="J61" i="7" s="1"/>
  <c r="H153" i="7"/>
  <c r="I153" i="7" s="1"/>
  <c r="J153" i="7" s="1"/>
  <c r="F82" i="6"/>
  <c r="G81" i="6"/>
  <c r="G43" i="6"/>
  <c r="F44" i="6"/>
  <c r="H80" i="6"/>
  <c r="I80" i="6" s="1"/>
  <c r="J80" i="6" s="1"/>
  <c r="G116" i="6"/>
  <c r="F117" i="6"/>
  <c r="H42" i="6"/>
  <c r="I42" i="6" s="1"/>
  <c r="J42" i="6" s="1"/>
  <c r="G60" i="6"/>
  <c r="F61" i="6"/>
  <c r="H133" i="6"/>
  <c r="I133" i="6" s="1"/>
  <c r="J133" i="6" s="1"/>
  <c r="H97" i="6"/>
  <c r="I97" i="6" s="1"/>
  <c r="J97" i="6" s="1"/>
  <c r="G98" i="6"/>
  <c r="F99" i="6"/>
  <c r="H152" i="6"/>
  <c r="I152" i="6" s="1"/>
  <c r="J152" i="6" s="1"/>
  <c r="H59" i="6"/>
  <c r="I59" i="6" s="1"/>
  <c r="J59" i="6" s="1"/>
  <c r="H115" i="6"/>
  <c r="I115" i="6" s="1"/>
  <c r="J115" i="6" s="1"/>
  <c r="G134" i="6"/>
  <c r="F135" i="6"/>
  <c r="G153" i="6"/>
  <c r="F154" i="6"/>
  <c r="G171" i="6"/>
  <c r="F172" i="6"/>
  <c r="H170" i="6"/>
  <c r="I170" i="6" s="1"/>
  <c r="J170" i="6" s="1"/>
  <c r="H170" i="5"/>
  <c r="I170" i="5" s="1"/>
  <c r="J170" i="5" s="1"/>
  <c r="H133" i="5"/>
  <c r="I133" i="5" s="1"/>
  <c r="J133" i="5" s="1"/>
  <c r="H115" i="5"/>
  <c r="I115" i="5" s="1"/>
  <c r="J115" i="5" s="1"/>
  <c r="F45" i="5"/>
  <c r="G44" i="5"/>
  <c r="G60" i="5"/>
  <c r="F61" i="5"/>
  <c r="H152" i="5"/>
  <c r="I152" i="5" s="1"/>
  <c r="J152" i="5" s="1"/>
  <c r="G171" i="5"/>
  <c r="F172" i="5"/>
  <c r="G134" i="5"/>
  <c r="F135" i="5"/>
  <c r="G116" i="5"/>
  <c r="F117" i="5"/>
  <c r="H59" i="5"/>
  <c r="I59" i="5" s="1"/>
  <c r="J59" i="5" s="1"/>
  <c r="H43" i="5"/>
  <c r="I43" i="5" s="1"/>
  <c r="J43" i="5" s="1"/>
  <c r="G153" i="5"/>
  <c r="F154" i="5"/>
  <c r="H78" i="5"/>
  <c r="I78" i="5" s="1"/>
  <c r="J78" i="5" s="1"/>
  <c r="G79" i="5"/>
  <c r="F80" i="5"/>
  <c r="H97" i="5"/>
  <c r="I97" i="5" s="1"/>
  <c r="J97" i="5" s="1"/>
  <c r="G98" i="5"/>
  <c r="F99" i="5"/>
  <c r="F63" i="4"/>
  <c r="G62" i="4"/>
  <c r="H61" i="4"/>
  <c r="I61" i="4" s="1"/>
  <c r="J61" i="4" s="1"/>
  <c r="G79" i="4"/>
  <c r="F80" i="4"/>
  <c r="G153" i="4"/>
  <c r="F154" i="4"/>
  <c r="H152" i="4"/>
  <c r="I152" i="4" s="1"/>
  <c r="J152" i="4" s="1"/>
  <c r="H97" i="4"/>
  <c r="I97" i="4" s="1"/>
  <c r="J97" i="4" s="1"/>
  <c r="G98" i="4"/>
  <c r="F99" i="4"/>
  <c r="H115" i="4"/>
  <c r="I115" i="4" s="1"/>
  <c r="J115" i="4" s="1"/>
  <c r="G116" i="4"/>
  <c r="F117" i="4"/>
  <c r="G171" i="4"/>
  <c r="F172" i="4"/>
  <c r="H170" i="4"/>
  <c r="I170" i="4" s="1"/>
  <c r="J170" i="4" s="1"/>
  <c r="H133" i="4"/>
  <c r="I133" i="4" s="1"/>
  <c r="J133" i="4" s="1"/>
  <c r="G134" i="4"/>
  <c r="F135" i="4"/>
  <c r="H78" i="4"/>
  <c r="I78" i="4" s="1"/>
  <c r="J78" i="4" s="1"/>
  <c r="F45" i="4"/>
  <c r="G44" i="4"/>
  <c r="H43" i="4"/>
  <c r="I43" i="4" s="1"/>
  <c r="J43" i="4" s="1"/>
  <c r="F173" i="1"/>
  <c r="G172" i="1"/>
  <c r="H171" i="1"/>
  <c r="I171" i="1" s="1"/>
  <c r="J171" i="1" s="1"/>
  <c r="H153" i="1"/>
  <c r="I153" i="1" s="1"/>
  <c r="J153" i="1" s="1"/>
  <c r="F155" i="1"/>
  <c r="G154" i="1"/>
  <c r="H135" i="1"/>
  <c r="I135" i="1" s="1"/>
  <c r="J135" i="1" s="1"/>
  <c r="G136" i="1"/>
  <c r="F137" i="1"/>
  <c r="F119" i="1"/>
  <c r="G118" i="1"/>
  <c r="H117" i="1"/>
  <c r="I117" i="1" s="1"/>
  <c r="J117" i="1" s="1"/>
  <c r="G100" i="1"/>
  <c r="H99" i="1"/>
  <c r="I99" i="1" s="1"/>
  <c r="J99" i="1" s="1"/>
  <c r="G80" i="1"/>
  <c r="F81" i="1"/>
  <c r="H79" i="1"/>
  <c r="I79" i="1" s="1"/>
  <c r="J79" i="1" s="1"/>
  <c r="H61" i="1"/>
  <c r="I61" i="1" s="1"/>
  <c r="J61" i="1" s="1"/>
  <c r="F63" i="1"/>
  <c r="G62" i="1"/>
  <c r="H38" i="1"/>
  <c r="I38" i="1" s="1"/>
  <c r="J38" i="1" s="1"/>
  <c r="F40" i="1"/>
  <c r="G39" i="1"/>
  <c r="H44" i="7" l="1"/>
  <c r="I44" i="7" s="1"/>
  <c r="J44" i="7" s="1"/>
  <c r="G63" i="7"/>
  <c r="F64" i="7"/>
  <c r="G64" i="7" s="1"/>
  <c r="H81" i="7"/>
  <c r="I81" i="7" s="1"/>
  <c r="J81" i="7" s="1"/>
  <c r="H100" i="7"/>
  <c r="I100" i="7" s="1"/>
  <c r="J100" i="7" s="1"/>
  <c r="H62" i="7"/>
  <c r="I62" i="7" s="1"/>
  <c r="J62" i="7" s="1"/>
  <c r="G82" i="7"/>
  <c r="F83" i="7"/>
  <c r="G83" i="7" s="1"/>
  <c r="H136" i="7"/>
  <c r="I136" i="7" s="1"/>
  <c r="J136" i="7" s="1"/>
  <c r="G101" i="7"/>
  <c r="F102" i="7"/>
  <c r="G102" i="7" s="1"/>
  <c r="H118" i="7"/>
  <c r="I118" i="7" s="1"/>
  <c r="J118" i="7" s="1"/>
  <c r="G155" i="7"/>
  <c r="F156" i="7"/>
  <c r="G156" i="7" s="1"/>
  <c r="G45" i="7"/>
  <c r="F46" i="7"/>
  <c r="G46" i="7" s="1"/>
  <c r="G119" i="7"/>
  <c r="F120" i="7"/>
  <c r="G120" i="7" s="1"/>
  <c r="G137" i="7"/>
  <c r="F138" i="7"/>
  <c r="G138" i="7" s="1"/>
  <c r="H154" i="7"/>
  <c r="I154" i="7" s="1"/>
  <c r="J154" i="7" s="1"/>
  <c r="H172" i="7"/>
  <c r="I172" i="7" s="1"/>
  <c r="J172" i="7" s="1"/>
  <c r="G173" i="7"/>
  <c r="F174" i="7"/>
  <c r="F118" i="6"/>
  <c r="G117" i="6"/>
  <c r="H60" i="6"/>
  <c r="I60" i="6" s="1"/>
  <c r="J60" i="6" s="1"/>
  <c r="H116" i="6"/>
  <c r="I116" i="6" s="1"/>
  <c r="J116" i="6" s="1"/>
  <c r="F173" i="6"/>
  <c r="G172" i="6"/>
  <c r="F100" i="6"/>
  <c r="G99" i="6"/>
  <c r="H171" i="6"/>
  <c r="I171" i="6" s="1"/>
  <c r="J171" i="6" s="1"/>
  <c r="H98" i="6"/>
  <c r="I98" i="6" s="1"/>
  <c r="J98" i="6" s="1"/>
  <c r="F155" i="6"/>
  <c r="G154" i="6"/>
  <c r="F45" i="6"/>
  <c r="G44" i="6"/>
  <c r="H153" i="6"/>
  <c r="I153" i="6" s="1"/>
  <c r="J153" i="6" s="1"/>
  <c r="H43" i="6"/>
  <c r="I43" i="6" s="1"/>
  <c r="J43" i="6" s="1"/>
  <c r="G135" i="6"/>
  <c r="F136" i="6"/>
  <c r="H81" i="6"/>
  <c r="I81" i="6" s="1"/>
  <c r="J81" i="6" s="1"/>
  <c r="G61" i="6"/>
  <c r="F62" i="6"/>
  <c r="H134" i="6"/>
  <c r="I134" i="6" s="1"/>
  <c r="J134" i="6" s="1"/>
  <c r="G82" i="6"/>
  <c r="F83" i="6"/>
  <c r="G83" i="6" s="1"/>
  <c r="H60" i="5"/>
  <c r="I60" i="5" s="1"/>
  <c r="J60" i="5" s="1"/>
  <c r="H98" i="5"/>
  <c r="I98" i="5" s="1"/>
  <c r="J98" i="5" s="1"/>
  <c r="F155" i="5"/>
  <c r="G154" i="5"/>
  <c r="G99" i="5"/>
  <c r="F100" i="5"/>
  <c r="G45" i="5"/>
  <c r="F46" i="5"/>
  <c r="G46" i="5" s="1"/>
  <c r="H116" i="5"/>
  <c r="I116" i="5" s="1"/>
  <c r="J116" i="5" s="1"/>
  <c r="G61" i="5"/>
  <c r="F62" i="5"/>
  <c r="H153" i="5"/>
  <c r="I153" i="5" s="1"/>
  <c r="J153" i="5" s="1"/>
  <c r="H44" i="5"/>
  <c r="I44" i="5" s="1"/>
  <c r="J44" i="5" s="1"/>
  <c r="G117" i="5"/>
  <c r="F118" i="5"/>
  <c r="G80" i="5"/>
  <c r="F81" i="5"/>
  <c r="G135" i="5"/>
  <c r="F136" i="5"/>
  <c r="H79" i="5"/>
  <c r="I79" i="5" s="1"/>
  <c r="J79" i="5" s="1"/>
  <c r="H134" i="5"/>
  <c r="I134" i="5" s="1"/>
  <c r="J134" i="5" s="1"/>
  <c r="F173" i="5"/>
  <c r="G172" i="5"/>
  <c r="H171" i="5"/>
  <c r="I171" i="5" s="1"/>
  <c r="J171" i="5" s="1"/>
  <c r="F173" i="4"/>
  <c r="G172" i="4"/>
  <c r="F155" i="4"/>
  <c r="G154" i="4"/>
  <c r="H153" i="4"/>
  <c r="I153" i="4" s="1"/>
  <c r="J153" i="4" s="1"/>
  <c r="G80" i="4"/>
  <c r="F81" i="4"/>
  <c r="G45" i="4"/>
  <c r="F46" i="4"/>
  <c r="G46" i="4" s="1"/>
  <c r="H44" i="4"/>
  <c r="I44" i="4" s="1"/>
  <c r="J44" i="4" s="1"/>
  <c r="H171" i="4"/>
  <c r="I171" i="4" s="1"/>
  <c r="J171" i="4" s="1"/>
  <c r="G117" i="4"/>
  <c r="F118" i="4"/>
  <c r="H116" i="4"/>
  <c r="I116" i="4" s="1"/>
  <c r="J116" i="4" s="1"/>
  <c r="H79" i="4"/>
  <c r="I79" i="4" s="1"/>
  <c r="J79" i="4" s="1"/>
  <c r="G135" i="4"/>
  <c r="F136" i="4"/>
  <c r="G99" i="4"/>
  <c r="F100" i="4"/>
  <c r="H62" i="4"/>
  <c r="I62" i="4" s="1"/>
  <c r="J62" i="4" s="1"/>
  <c r="H134" i="4"/>
  <c r="I134" i="4" s="1"/>
  <c r="J134" i="4" s="1"/>
  <c r="H98" i="4"/>
  <c r="I98" i="4" s="1"/>
  <c r="J98" i="4" s="1"/>
  <c r="G63" i="4"/>
  <c r="F64" i="4"/>
  <c r="G64" i="4" s="1"/>
  <c r="H172" i="1"/>
  <c r="I172" i="1" s="1"/>
  <c r="J172" i="1" s="1"/>
  <c r="G173" i="1"/>
  <c r="F174" i="1"/>
  <c r="G174" i="1" s="1"/>
  <c r="H154" i="1"/>
  <c r="I154" i="1" s="1"/>
  <c r="J154" i="1" s="1"/>
  <c r="G155" i="1"/>
  <c r="F156" i="1"/>
  <c r="G156" i="1" s="1"/>
  <c r="G137" i="1"/>
  <c r="F138" i="1"/>
  <c r="G138" i="1" s="1"/>
  <c r="H136" i="1"/>
  <c r="I136" i="1" s="1"/>
  <c r="J136" i="1" s="1"/>
  <c r="G119" i="1"/>
  <c r="F120" i="1"/>
  <c r="G120" i="1" s="1"/>
  <c r="H118" i="1"/>
  <c r="I118" i="1" s="1"/>
  <c r="J118" i="1" s="1"/>
  <c r="H100" i="1"/>
  <c r="I100" i="1" s="1"/>
  <c r="J100" i="1" s="1"/>
  <c r="G101" i="1"/>
  <c r="G102" i="1"/>
  <c r="F82" i="1"/>
  <c r="G81" i="1"/>
  <c r="H80" i="1"/>
  <c r="I80" i="1" s="1"/>
  <c r="J80" i="1" s="1"/>
  <c r="H62" i="1"/>
  <c r="I62" i="1" s="1"/>
  <c r="J62" i="1" s="1"/>
  <c r="G63" i="1"/>
  <c r="F64" i="1"/>
  <c r="G64" i="1" s="1"/>
  <c r="H39" i="1"/>
  <c r="I39" i="1" s="1"/>
  <c r="J39" i="1" s="1"/>
  <c r="G40" i="1"/>
  <c r="F41" i="1"/>
  <c r="H46" i="7" l="1"/>
  <c r="I46" i="7" s="1"/>
  <c r="J46" i="7" s="1"/>
  <c r="H119" i="7"/>
  <c r="I119" i="7" s="1"/>
  <c r="J119" i="7" s="1"/>
  <c r="H45" i="7"/>
  <c r="I45" i="7" s="1"/>
  <c r="J45" i="7" s="1"/>
  <c r="B176" i="7"/>
  <c r="B177" i="7" s="1"/>
  <c r="G174" i="7"/>
  <c r="H83" i="7"/>
  <c r="I83" i="7" s="1"/>
  <c r="J83" i="7" s="1"/>
  <c r="H82" i="7"/>
  <c r="I82" i="7" s="1"/>
  <c r="J82" i="7" s="1"/>
  <c r="H173" i="7"/>
  <c r="I173" i="7" s="1"/>
  <c r="J173" i="7" s="1"/>
  <c r="H156" i="7"/>
  <c r="I156" i="7" s="1"/>
  <c r="J156" i="7" s="1"/>
  <c r="H155" i="7"/>
  <c r="I155" i="7" s="1"/>
  <c r="J155" i="7" s="1"/>
  <c r="H64" i="7"/>
  <c r="I64" i="7" s="1"/>
  <c r="J64" i="7" s="1"/>
  <c r="H102" i="7"/>
  <c r="I102" i="7" s="1"/>
  <c r="J102" i="7" s="1"/>
  <c r="H101" i="7"/>
  <c r="I101" i="7" s="1"/>
  <c r="J101" i="7" s="1"/>
  <c r="H63" i="7"/>
  <c r="I63" i="7" s="1"/>
  <c r="J63" i="7" s="1"/>
  <c r="H120" i="7"/>
  <c r="I120" i="7" s="1"/>
  <c r="J120" i="7" s="1"/>
  <c r="H138" i="7"/>
  <c r="I138" i="7" s="1"/>
  <c r="J138" i="7" s="1"/>
  <c r="H137" i="7"/>
  <c r="I137" i="7" s="1"/>
  <c r="J137" i="7" s="1"/>
  <c r="F137" i="6"/>
  <c r="G136" i="6"/>
  <c r="F101" i="6"/>
  <c r="G100" i="6"/>
  <c r="H172" i="6"/>
  <c r="I172" i="6" s="1"/>
  <c r="J172" i="6" s="1"/>
  <c r="G173" i="6"/>
  <c r="F174" i="6"/>
  <c r="H135" i="6"/>
  <c r="I135" i="6" s="1"/>
  <c r="J135" i="6" s="1"/>
  <c r="H83" i="6"/>
  <c r="I83" i="6" s="1"/>
  <c r="J83" i="6" s="1"/>
  <c r="G45" i="6"/>
  <c r="F46" i="6"/>
  <c r="G46" i="6" s="1"/>
  <c r="H61" i="6"/>
  <c r="I61" i="6" s="1"/>
  <c r="J61" i="6" s="1"/>
  <c r="G155" i="6"/>
  <c r="F156" i="6"/>
  <c r="G156" i="6" s="1"/>
  <c r="H82" i="6"/>
  <c r="I82" i="6" s="1"/>
  <c r="J82" i="6" s="1"/>
  <c r="H154" i="6"/>
  <c r="I154" i="6" s="1"/>
  <c r="J154" i="6" s="1"/>
  <c r="H117" i="6"/>
  <c r="I117" i="6" s="1"/>
  <c r="J117" i="6" s="1"/>
  <c r="H99" i="6"/>
  <c r="I99" i="6" s="1"/>
  <c r="J99" i="6" s="1"/>
  <c r="H44" i="6"/>
  <c r="I44" i="6" s="1"/>
  <c r="J44" i="6" s="1"/>
  <c r="F63" i="6"/>
  <c r="G62" i="6"/>
  <c r="F119" i="6"/>
  <c r="G118" i="6"/>
  <c r="H46" i="5"/>
  <c r="I46" i="5" s="1"/>
  <c r="J46" i="5" s="1"/>
  <c r="H172" i="5"/>
  <c r="I172" i="5" s="1"/>
  <c r="J172" i="5" s="1"/>
  <c r="F82" i="5"/>
  <c r="G81" i="5"/>
  <c r="H117" i="5"/>
  <c r="I117" i="5" s="1"/>
  <c r="J117" i="5" s="1"/>
  <c r="G173" i="5"/>
  <c r="F174" i="5"/>
  <c r="G155" i="5"/>
  <c r="F156" i="5"/>
  <c r="G156" i="5" s="1"/>
  <c r="F119" i="5"/>
  <c r="G118" i="5"/>
  <c r="H135" i="5"/>
  <c r="I135" i="5" s="1"/>
  <c r="J135" i="5" s="1"/>
  <c r="H80" i="5"/>
  <c r="I80" i="5" s="1"/>
  <c r="J80" i="5" s="1"/>
  <c r="F137" i="5"/>
  <c r="G136" i="5"/>
  <c r="H45" i="5"/>
  <c r="I45" i="5" s="1"/>
  <c r="J45" i="5" s="1"/>
  <c r="F101" i="5"/>
  <c r="G100" i="5"/>
  <c r="H99" i="5"/>
  <c r="I99" i="5" s="1"/>
  <c r="J99" i="5" s="1"/>
  <c r="H154" i="5"/>
  <c r="I154" i="5" s="1"/>
  <c r="J154" i="5" s="1"/>
  <c r="F63" i="5"/>
  <c r="G62" i="5"/>
  <c r="H61" i="5"/>
  <c r="I61" i="5" s="1"/>
  <c r="J61" i="5" s="1"/>
  <c r="F101" i="4"/>
  <c r="G100" i="4"/>
  <c r="H99" i="4"/>
  <c r="I99" i="4" s="1"/>
  <c r="J99" i="4" s="1"/>
  <c r="H46" i="4"/>
  <c r="I46" i="4" s="1"/>
  <c r="J46" i="4" s="1"/>
  <c r="F137" i="4"/>
  <c r="G136" i="4"/>
  <c r="H135" i="4"/>
  <c r="I135" i="4" s="1"/>
  <c r="J135" i="4" s="1"/>
  <c r="H45" i="4"/>
  <c r="I45" i="4" s="1"/>
  <c r="J45" i="4" s="1"/>
  <c r="F82" i="4"/>
  <c r="G81" i="4"/>
  <c r="H80" i="4"/>
  <c r="I80" i="4" s="1"/>
  <c r="J80" i="4" s="1"/>
  <c r="H64" i="4"/>
  <c r="I64" i="4" s="1"/>
  <c r="J64" i="4" s="1"/>
  <c r="B50" i="4" s="1"/>
  <c r="H154" i="4"/>
  <c r="I154" i="4" s="1"/>
  <c r="J154" i="4" s="1"/>
  <c r="H63" i="4"/>
  <c r="I63" i="4" s="1"/>
  <c r="J63" i="4" s="1"/>
  <c r="F119" i="4"/>
  <c r="G118" i="4"/>
  <c r="H117" i="4"/>
  <c r="I117" i="4" s="1"/>
  <c r="J117" i="4" s="1"/>
  <c r="G155" i="4"/>
  <c r="F156" i="4"/>
  <c r="G156" i="4" s="1"/>
  <c r="H172" i="4"/>
  <c r="I172" i="4" s="1"/>
  <c r="J172" i="4" s="1"/>
  <c r="G173" i="4"/>
  <c r="F174" i="4"/>
  <c r="H173" i="1"/>
  <c r="I173" i="1" s="1"/>
  <c r="J173" i="1" s="1"/>
  <c r="H174" i="1"/>
  <c r="I174" i="1" s="1"/>
  <c r="J174" i="1" s="1"/>
  <c r="H156" i="1"/>
  <c r="I156" i="1" s="1"/>
  <c r="J156" i="1" s="1"/>
  <c r="H155" i="1"/>
  <c r="I155" i="1" s="1"/>
  <c r="J155" i="1" s="1"/>
  <c r="H138" i="1"/>
  <c r="I138" i="1" s="1"/>
  <c r="J138" i="1" s="1"/>
  <c r="H137" i="1"/>
  <c r="I137" i="1" s="1"/>
  <c r="J137" i="1" s="1"/>
  <c r="H120" i="1"/>
  <c r="I120" i="1" s="1"/>
  <c r="J120" i="1" s="1"/>
  <c r="H119" i="1"/>
  <c r="I119" i="1" s="1"/>
  <c r="J119" i="1" s="1"/>
  <c r="H102" i="1"/>
  <c r="I102" i="1" s="1"/>
  <c r="J102" i="1" s="1"/>
  <c r="H101" i="1"/>
  <c r="I101" i="1" s="1"/>
  <c r="J101" i="1" s="1"/>
  <c r="H81" i="1"/>
  <c r="I81" i="1" s="1"/>
  <c r="J81" i="1" s="1"/>
  <c r="G82" i="1"/>
  <c r="F83" i="1"/>
  <c r="H64" i="1"/>
  <c r="I64" i="1" s="1"/>
  <c r="J64" i="1" s="1"/>
  <c r="H63" i="1"/>
  <c r="I63" i="1" s="1"/>
  <c r="J63" i="1" s="1"/>
  <c r="H40" i="1"/>
  <c r="I40" i="1" s="1"/>
  <c r="J40" i="1" s="1"/>
  <c r="F42" i="1"/>
  <c r="G41" i="1"/>
  <c r="B142" i="7" l="1"/>
  <c r="B106" i="7"/>
  <c r="B88" i="7"/>
  <c r="B69" i="6"/>
  <c r="B124" i="7"/>
  <c r="B69" i="7"/>
  <c r="B50" i="7"/>
  <c r="B32" i="5"/>
  <c r="H174" i="7"/>
  <c r="I174" i="7" s="1"/>
  <c r="J174" i="7" s="1"/>
  <c r="B160" i="7" s="1"/>
  <c r="B32" i="7"/>
  <c r="B176" i="6"/>
  <c r="B177" i="6" s="1"/>
  <c r="G174" i="6"/>
  <c r="H156" i="6"/>
  <c r="I156" i="6" s="1"/>
  <c r="J156" i="6" s="1"/>
  <c r="H155" i="6"/>
  <c r="I155" i="6" s="1"/>
  <c r="J155" i="6" s="1"/>
  <c r="H62" i="6"/>
  <c r="I62" i="6" s="1"/>
  <c r="J62" i="6" s="1"/>
  <c r="H100" i="6"/>
  <c r="I100" i="6" s="1"/>
  <c r="J100" i="6" s="1"/>
  <c r="H173" i="6"/>
  <c r="I173" i="6" s="1"/>
  <c r="J173" i="6" s="1"/>
  <c r="G63" i="6"/>
  <c r="F64" i="6"/>
  <c r="G64" i="6" s="1"/>
  <c r="G101" i="6"/>
  <c r="F102" i="6"/>
  <c r="G102" i="6" s="1"/>
  <c r="H46" i="6"/>
  <c r="I46" i="6" s="1"/>
  <c r="J46" i="6" s="1"/>
  <c r="H136" i="6"/>
  <c r="I136" i="6" s="1"/>
  <c r="J136" i="6" s="1"/>
  <c r="H118" i="6"/>
  <c r="I118" i="6" s="1"/>
  <c r="J118" i="6" s="1"/>
  <c r="G119" i="6"/>
  <c r="F120" i="6"/>
  <c r="G120" i="6" s="1"/>
  <c r="H45" i="6"/>
  <c r="I45" i="6" s="1"/>
  <c r="J45" i="6" s="1"/>
  <c r="G137" i="6"/>
  <c r="F138" i="6"/>
  <c r="G138" i="6" s="1"/>
  <c r="G174" i="5"/>
  <c r="H100" i="5"/>
  <c r="I100" i="5" s="1"/>
  <c r="J100" i="5" s="1"/>
  <c r="H155" i="5"/>
  <c r="I155" i="5" s="1"/>
  <c r="J155" i="5" s="1"/>
  <c r="H156" i="5"/>
  <c r="I156" i="5" s="1"/>
  <c r="J156" i="5" s="1"/>
  <c r="H136" i="5"/>
  <c r="I136" i="5" s="1"/>
  <c r="J136" i="5" s="1"/>
  <c r="G63" i="5"/>
  <c r="F64" i="5"/>
  <c r="G64" i="5" s="1"/>
  <c r="G82" i="5"/>
  <c r="F83" i="5"/>
  <c r="G83" i="5" s="1"/>
  <c r="H173" i="5"/>
  <c r="I173" i="5" s="1"/>
  <c r="J173" i="5" s="1"/>
  <c r="G101" i="5"/>
  <c r="F102" i="5"/>
  <c r="G102" i="5" s="1"/>
  <c r="G137" i="5"/>
  <c r="F138" i="5"/>
  <c r="G138" i="5" s="1"/>
  <c r="H62" i="5"/>
  <c r="I62" i="5" s="1"/>
  <c r="J62" i="5" s="1"/>
  <c r="H81" i="5"/>
  <c r="I81" i="5" s="1"/>
  <c r="J81" i="5" s="1"/>
  <c r="H118" i="5"/>
  <c r="I118" i="5" s="1"/>
  <c r="J118" i="5" s="1"/>
  <c r="G119" i="5"/>
  <c r="F120" i="5"/>
  <c r="G120" i="5" s="1"/>
  <c r="B32" i="4"/>
  <c r="H118" i="4"/>
  <c r="I118" i="4" s="1"/>
  <c r="J118" i="4" s="1"/>
  <c r="B177" i="4"/>
  <c r="G174" i="4"/>
  <c r="G119" i="4"/>
  <c r="F120" i="4"/>
  <c r="G120" i="4" s="1"/>
  <c r="H136" i="4"/>
  <c r="I136" i="4" s="1"/>
  <c r="J136" i="4" s="1"/>
  <c r="G137" i="4"/>
  <c r="F138" i="4"/>
  <c r="G138" i="4" s="1"/>
  <c r="H173" i="4"/>
  <c r="I173" i="4" s="1"/>
  <c r="J173" i="4" s="1"/>
  <c r="H156" i="4"/>
  <c r="I156" i="4" s="1"/>
  <c r="J156" i="4" s="1"/>
  <c r="H155" i="4"/>
  <c r="I155" i="4" s="1"/>
  <c r="J155" i="4" s="1"/>
  <c r="H81" i="4"/>
  <c r="I81" i="4" s="1"/>
  <c r="J81" i="4" s="1"/>
  <c r="H100" i="4"/>
  <c r="I100" i="4" s="1"/>
  <c r="J100" i="4" s="1"/>
  <c r="G82" i="4"/>
  <c r="F83" i="4"/>
  <c r="G83" i="4" s="1"/>
  <c r="G101" i="4"/>
  <c r="F102" i="4"/>
  <c r="G102" i="4" s="1"/>
  <c r="B160" i="1"/>
  <c r="B142" i="1"/>
  <c r="B124" i="1"/>
  <c r="B106" i="1"/>
  <c r="B88" i="1"/>
  <c r="G83" i="1"/>
  <c r="H82" i="1"/>
  <c r="I82" i="1" s="1"/>
  <c r="J82" i="1" s="1"/>
  <c r="B50" i="1"/>
  <c r="F43" i="1"/>
  <c r="G42" i="1"/>
  <c r="H41" i="1"/>
  <c r="I41" i="1" s="1"/>
  <c r="J41" i="1" s="1"/>
  <c r="B142" i="6" l="1"/>
  <c r="B32" i="6"/>
  <c r="B142" i="5"/>
  <c r="H119" i="6"/>
  <c r="I119" i="6" s="1"/>
  <c r="J119" i="6" s="1"/>
  <c r="H138" i="6"/>
  <c r="I138" i="6" s="1"/>
  <c r="J138" i="6" s="1"/>
  <c r="H102" i="6"/>
  <c r="I102" i="6" s="1"/>
  <c r="J102" i="6" s="1"/>
  <c r="H120" i="6"/>
  <c r="I120" i="6" s="1"/>
  <c r="J120" i="6" s="1"/>
  <c r="H137" i="6"/>
  <c r="I137" i="6" s="1"/>
  <c r="J137" i="6" s="1"/>
  <c r="H101" i="6"/>
  <c r="I101" i="6" s="1"/>
  <c r="J101" i="6" s="1"/>
  <c r="H64" i="6"/>
  <c r="I64" i="6" s="1"/>
  <c r="J64" i="6" s="1"/>
  <c r="H174" i="6"/>
  <c r="I174" i="6" s="1"/>
  <c r="J174" i="6" s="1"/>
  <c r="B160" i="6" s="1"/>
  <c r="H63" i="6"/>
  <c r="I63" i="6" s="1"/>
  <c r="J63" i="6" s="1"/>
  <c r="H63" i="5"/>
  <c r="I63" i="5" s="1"/>
  <c r="J63" i="5" s="1"/>
  <c r="H102" i="5"/>
  <c r="I102" i="5" s="1"/>
  <c r="J102" i="5" s="1"/>
  <c r="H138" i="5"/>
  <c r="I138" i="5" s="1"/>
  <c r="J138" i="5" s="1"/>
  <c r="H137" i="5"/>
  <c r="I137" i="5" s="1"/>
  <c r="J137" i="5" s="1"/>
  <c r="H101" i="5"/>
  <c r="I101" i="5" s="1"/>
  <c r="J101" i="5" s="1"/>
  <c r="H120" i="5"/>
  <c r="I120" i="5" s="1"/>
  <c r="J120" i="5" s="1"/>
  <c r="H64" i="5"/>
  <c r="I64" i="5" s="1"/>
  <c r="J64" i="5" s="1"/>
  <c r="H83" i="5"/>
  <c r="I83" i="5" s="1"/>
  <c r="J83" i="5" s="1"/>
  <c r="H119" i="5"/>
  <c r="I119" i="5" s="1"/>
  <c r="J119" i="5" s="1"/>
  <c r="H174" i="5"/>
  <c r="I174" i="5" s="1"/>
  <c r="J174" i="5" s="1"/>
  <c r="B160" i="5" s="1"/>
  <c r="H82" i="5"/>
  <c r="I82" i="5" s="1"/>
  <c r="J82" i="5" s="1"/>
  <c r="H101" i="4"/>
  <c r="I101" i="4" s="1"/>
  <c r="J101" i="4" s="1"/>
  <c r="H138" i="4"/>
  <c r="I138" i="4" s="1"/>
  <c r="J138" i="4" s="1"/>
  <c r="H82" i="4"/>
  <c r="I82" i="4" s="1"/>
  <c r="J82" i="4" s="1"/>
  <c r="H137" i="4"/>
  <c r="I137" i="4" s="1"/>
  <c r="J137" i="4" s="1"/>
  <c r="H120" i="4"/>
  <c r="I120" i="4" s="1"/>
  <c r="J120" i="4" s="1"/>
  <c r="H119" i="4"/>
  <c r="I119" i="4" s="1"/>
  <c r="J119" i="4" s="1"/>
  <c r="H174" i="4"/>
  <c r="I174" i="4" s="1"/>
  <c r="J174" i="4" s="1"/>
  <c r="B160" i="4" s="1"/>
  <c r="H83" i="4"/>
  <c r="I83" i="4" s="1"/>
  <c r="J83" i="4" s="1"/>
  <c r="B142" i="4"/>
  <c r="H102" i="4"/>
  <c r="I102" i="4" s="1"/>
  <c r="J102" i="4" s="1"/>
  <c r="H83" i="1"/>
  <c r="I83" i="1" s="1"/>
  <c r="J83" i="1" s="1"/>
  <c r="B69" i="1" s="1"/>
  <c r="H42" i="1"/>
  <c r="I42" i="1" s="1"/>
  <c r="J42" i="1" s="1"/>
  <c r="G43" i="1"/>
  <c r="F44" i="1"/>
  <c r="B106" i="6" l="1"/>
  <c r="B50" i="5"/>
  <c r="B88" i="6"/>
  <c r="B124" i="6"/>
  <c r="B50" i="6"/>
  <c r="B69" i="5"/>
  <c r="B106" i="5"/>
  <c r="B124" i="5"/>
  <c r="B88" i="5"/>
  <c r="B88" i="4"/>
  <c r="B69" i="4"/>
  <c r="B106" i="4"/>
  <c r="B124" i="4"/>
  <c r="F45" i="1"/>
  <c r="G44" i="1"/>
  <c r="H43" i="1"/>
  <c r="I43" i="1" s="1"/>
  <c r="J43" i="1" s="1"/>
  <c r="H44" i="1" l="1"/>
  <c r="I44" i="1" s="1"/>
  <c r="J44" i="1" s="1"/>
  <c r="F46" i="1"/>
  <c r="G46" i="1" s="1"/>
  <c r="G45" i="1"/>
  <c r="H45" i="1" l="1"/>
  <c r="I45" i="1" s="1"/>
  <c r="J45" i="1" s="1"/>
  <c r="H46" i="1"/>
  <c r="I46" i="1" s="1"/>
  <c r="J46" i="1" s="1"/>
  <c r="B32" i="1" l="1"/>
</calcChain>
</file>

<file path=xl/sharedStrings.xml><?xml version="1.0" encoding="utf-8"?>
<sst xmlns="http://schemas.openxmlformats.org/spreadsheetml/2006/main" count="648" uniqueCount="29">
  <si>
    <t>Date</t>
  </si>
  <si>
    <t>Stock price</t>
  </si>
  <si>
    <t>Shares</t>
  </si>
  <si>
    <t>Market cap</t>
  </si>
  <si>
    <t>d2 - distance to default</t>
  </si>
  <si>
    <t>Assets</t>
  </si>
  <si>
    <t>Current liabilities</t>
  </si>
  <si>
    <t>Non-current liabilities</t>
  </si>
  <si>
    <t>Equity</t>
  </si>
  <si>
    <t>Time horizon</t>
  </si>
  <si>
    <t>Risk-free rate</t>
  </si>
  <si>
    <t>DPT drift</t>
  </si>
  <si>
    <t>Market value volatility</t>
  </si>
  <si>
    <t>Horizon</t>
  </si>
  <si>
    <t>DPT</t>
  </si>
  <si>
    <t>Iteration</t>
  </si>
  <si>
    <t>Volatility</t>
  </si>
  <si>
    <t>Mispricing</t>
  </si>
  <si>
    <t>Time</t>
  </si>
  <si>
    <t>Equity return</t>
  </si>
  <si>
    <t>Value of assets</t>
  </si>
  <si>
    <t>d1</t>
  </si>
  <si>
    <t>d2</t>
  </si>
  <si>
    <t>Fair value</t>
  </si>
  <si>
    <t>Asset return</t>
  </si>
  <si>
    <t>Distance to Default</t>
  </si>
  <si>
    <t>PD</t>
  </si>
  <si>
    <t>Credit Metrics PD</t>
  </si>
  <si>
    <t>KMV Model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</si>
</sst>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0.0"/>
    <numFmt numFmtId="166" formatCode="0.0000"/>
    <numFmt numFmtId="167" formatCode="0.000000"/>
    <numFmt numFmtId="168" formatCode="0.000%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4FA"/>
        <bgColor rgb="FFEDF4F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2" borderId="0" xfId="0" applyNumberFormat="1" applyFont="1" applyFill="1" applyAlignment="1">
      <alignment horizontal="right"/>
    </xf>
    <xf numFmtId="2" fontId="3" fillId="0" borderId="0" xfId="0" applyNumberFormat="1" applyFont="1" applyAlignment="1">
      <alignment horizontal="center"/>
    </xf>
    <xf numFmtId="0" fontId="6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/>
    <xf numFmtId="168" fontId="0" fillId="0" borderId="0" xfId="1" applyNumberFormat="1" applyFont="1"/>
    <xf numFmtId="0" fontId="0" fillId="0" borderId="0" xfId="1" applyNumberFormat="1" applyFo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Bausch</a:t>
            </a:r>
            <a:r>
              <a:rPr lang="en-IN" baseline="0"/>
              <a:t> Health Companies Inc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KMV Model 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PD!$A$2:$A$6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PD!$B$2:$B$6</c:f>
              <c:numCache>
                <c:formatCode>0.000%</c:formatCode>
                <c:ptCount val="5"/>
                <c:pt idx="0">
                  <c:v>6.2927581152109072E-2</c:v>
                </c:pt>
                <c:pt idx="1">
                  <c:v>0.19553749363302778</c:v>
                </c:pt>
                <c:pt idx="2">
                  <c:v>0.35943909665699036</c:v>
                </c:pt>
                <c:pt idx="3">
                  <c:v>0.49308919208425273</c:v>
                </c:pt>
                <c:pt idx="4">
                  <c:v>0.59620578083023545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0-40AE-8CC9-E4393360FB4A}"/>
            </c:ext>
          </c:extLst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Credit Metrics 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PD!$A$2:$A$6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PD!$C$2:$C$6</c:f>
              <c:numCache>
                <c:formatCode>0.000%</c:formatCode>
                <c:ptCount val="5"/>
                <c:pt idx="0">
                  <c:v>0.35499999999999998</c:v>
                </c:pt>
                <c:pt idx="1">
                  <c:v>0.126</c:v>
                </c:pt>
                <c:pt idx="2">
                  <c:v>4.4699999999999997E-2</c:v>
                </c:pt>
                <c:pt idx="3">
                  <c:v>1.5879999999999998E-2</c:v>
                </c:pt>
                <c:pt idx="4">
                  <c:v>5.5999999999999999E-3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0-40AE-8CC9-E4393360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229232"/>
        <c:axId val="1445233552"/>
      </c:lineChart>
      <c:catAx>
        <c:axId val="144522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4085960192475940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33552"/>
        <c:crosses val="autoZero"/>
        <c:auto val="1"/>
        <c:lblAlgn val="ctr"/>
        <c:lblOffset val="100"/>
        <c:noMultiLvlLbl val="0"/>
      </c:catAx>
      <c:valAx>
        <c:axId val="14452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Probabiity</a:t>
                </a:r>
                <a:r>
                  <a:rPr lang="en-US" baseline="0"/>
                  <a:t> of Default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19050</xdr:rowOff>
    </xdr:from>
    <xdr:ext cx="2381250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56669" y="3692284"/>
          <a:ext cx="2378663" cy="175433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114300</xdr:colOff>
      <xdr:row>3</xdr:row>
      <xdr:rowOff>171450</xdr:rowOff>
    </xdr:from>
    <xdr:ext cx="1647825" cy="590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523243" y="3486362"/>
          <a:ext cx="1645514" cy="58727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2486025" cy="590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05212" y="3486362"/>
          <a:ext cx="2481577" cy="58727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180975</xdr:rowOff>
    </xdr:from>
    <xdr:ext cx="981075" cy="1809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859264" y="3693887"/>
          <a:ext cx="973472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57150</xdr:colOff>
      <xdr:row>0</xdr:row>
      <xdr:rowOff>19050</xdr:rowOff>
    </xdr:from>
    <xdr:ext cx="1495425" cy="1809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599578" y="3693887"/>
          <a:ext cx="149284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19050</xdr:rowOff>
    </xdr:from>
    <xdr:ext cx="2381250" cy="180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5EF2C37-457C-4108-9AC5-CB36FEC9FF03}"/>
            </a:ext>
          </a:extLst>
        </xdr:cNvPr>
        <xdr:cNvSpPr txBox="1"/>
      </xdr:nvSpPr>
      <xdr:spPr>
        <a:xfrm>
          <a:off x="5981700" y="400050"/>
          <a:ext cx="23812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114300</xdr:colOff>
      <xdr:row>3</xdr:row>
      <xdr:rowOff>171450</xdr:rowOff>
    </xdr:from>
    <xdr:ext cx="1647825" cy="5905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BA66C638-1503-4E5C-992A-FE71096ED0ED}"/>
            </a:ext>
          </a:extLst>
        </xdr:cNvPr>
        <xdr:cNvSpPr txBox="1"/>
      </xdr:nvSpPr>
      <xdr:spPr>
        <a:xfrm>
          <a:off x="6038850" y="742950"/>
          <a:ext cx="16478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2486025" cy="590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399FA95B-8063-457D-A6CC-597DC9FB69AF}"/>
            </a:ext>
          </a:extLst>
        </xdr:cNvPr>
        <xdr:cNvSpPr txBox="1"/>
      </xdr:nvSpPr>
      <xdr:spPr>
        <a:xfrm>
          <a:off x="6019800" y="1457325"/>
          <a:ext cx="24860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180975</xdr:rowOff>
    </xdr:from>
    <xdr:ext cx="981075" cy="180975"/>
    <xdr:sp macro="" textlink="">
      <xdr:nvSpPr>
        <xdr:cNvPr id="5" name="Shape 6">
          <a:extLst>
            <a:ext uri="{FF2B5EF4-FFF2-40B4-BE49-F238E27FC236}">
              <a16:creationId xmlns:a16="http://schemas.microsoft.com/office/drawing/2014/main" id="{23F7BFCE-6AC0-4A59-AC90-2D2C44CB8061}"/>
            </a:ext>
          </a:extLst>
        </xdr:cNvPr>
        <xdr:cNvSpPr txBox="1"/>
      </xdr:nvSpPr>
      <xdr:spPr>
        <a:xfrm>
          <a:off x="5972175" y="2657475"/>
          <a:ext cx="98107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57150</xdr:colOff>
      <xdr:row>0</xdr:row>
      <xdr:rowOff>19050</xdr:rowOff>
    </xdr:from>
    <xdr:ext cx="1495425" cy="180975"/>
    <xdr:sp macro="" textlink="">
      <xdr:nvSpPr>
        <xdr:cNvPr id="6" name="Shape 7">
          <a:extLst>
            <a:ext uri="{FF2B5EF4-FFF2-40B4-BE49-F238E27FC236}">
              <a16:creationId xmlns:a16="http://schemas.microsoft.com/office/drawing/2014/main" id="{A7FDDD49-043A-4D3D-AFBA-B78C30E6D8AA}"/>
            </a:ext>
          </a:extLst>
        </xdr:cNvPr>
        <xdr:cNvSpPr txBox="1"/>
      </xdr:nvSpPr>
      <xdr:spPr>
        <a:xfrm>
          <a:off x="5981700" y="19050"/>
          <a:ext cx="14954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19050</xdr:rowOff>
    </xdr:from>
    <xdr:ext cx="2381250" cy="180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7BE81A69-5244-4265-B046-A259A72CC9AD}"/>
            </a:ext>
          </a:extLst>
        </xdr:cNvPr>
        <xdr:cNvSpPr txBox="1"/>
      </xdr:nvSpPr>
      <xdr:spPr>
        <a:xfrm>
          <a:off x="3105150" y="400050"/>
          <a:ext cx="23812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114300</xdr:colOff>
      <xdr:row>3</xdr:row>
      <xdr:rowOff>171450</xdr:rowOff>
    </xdr:from>
    <xdr:ext cx="1647825" cy="5905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B4914A2A-5E2B-4BF0-BF18-37E37D02C45F}"/>
            </a:ext>
          </a:extLst>
        </xdr:cNvPr>
        <xdr:cNvSpPr txBox="1"/>
      </xdr:nvSpPr>
      <xdr:spPr>
        <a:xfrm>
          <a:off x="3162300" y="742950"/>
          <a:ext cx="16478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2486025" cy="590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2138B273-D7CD-429A-AD5D-D8F0EA364CA1}"/>
            </a:ext>
          </a:extLst>
        </xdr:cNvPr>
        <xdr:cNvSpPr txBox="1"/>
      </xdr:nvSpPr>
      <xdr:spPr>
        <a:xfrm>
          <a:off x="3143250" y="1457325"/>
          <a:ext cx="24860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180975</xdr:rowOff>
    </xdr:from>
    <xdr:ext cx="981075" cy="180975"/>
    <xdr:sp macro="" textlink="">
      <xdr:nvSpPr>
        <xdr:cNvPr id="5" name="Shape 6">
          <a:extLst>
            <a:ext uri="{FF2B5EF4-FFF2-40B4-BE49-F238E27FC236}">
              <a16:creationId xmlns:a16="http://schemas.microsoft.com/office/drawing/2014/main" id="{D113DA3E-E83C-4816-AEEE-59BDC67ADD4C}"/>
            </a:ext>
          </a:extLst>
        </xdr:cNvPr>
        <xdr:cNvSpPr txBox="1"/>
      </xdr:nvSpPr>
      <xdr:spPr>
        <a:xfrm>
          <a:off x="3095625" y="2657475"/>
          <a:ext cx="98107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57150</xdr:colOff>
      <xdr:row>0</xdr:row>
      <xdr:rowOff>19050</xdr:rowOff>
    </xdr:from>
    <xdr:ext cx="1495425" cy="180975"/>
    <xdr:sp macro="" textlink="">
      <xdr:nvSpPr>
        <xdr:cNvPr id="6" name="Shape 7">
          <a:extLst>
            <a:ext uri="{FF2B5EF4-FFF2-40B4-BE49-F238E27FC236}">
              <a16:creationId xmlns:a16="http://schemas.microsoft.com/office/drawing/2014/main" id="{BE26E7D7-0FC6-4625-B49D-50E38A154D1E}"/>
            </a:ext>
          </a:extLst>
        </xdr:cNvPr>
        <xdr:cNvSpPr txBox="1"/>
      </xdr:nvSpPr>
      <xdr:spPr>
        <a:xfrm>
          <a:off x="3105150" y="19050"/>
          <a:ext cx="14954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19050</xdr:rowOff>
    </xdr:from>
    <xdr:ext cx="2381250" cy="180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9FBBEDC-D5D5-4FB9-99C1-3911E9B37D5A}"/>
            </a:ext>
          </a:extLst>
        </xdr:cNvPr>
        <xdr:cNvSpPr txBox="1"/>
      </xdr:nvSpPr>
      <xdr:spPr>
        <a:xfrm>
          <a:off x="3105150" y="400050"/>
          <a:ext cx="23812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114300</xdr:colOff>
      <xdr:row>3</xdr:row>
      <xdr:rowOff>171450</xdr:rowOff>
    </xdr:from>
    <xdr:ext cx="1647825" cy="5905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CFFB47A9-8F81-4D1A-B2C2-A72B661E6EFE}"/>
            </a:ext>
          </a:extLst>
        </xdr:cNvPr>
        <xdr:cNvSpPr txBox="1"/>
      </xdr:nvSpPr>
      <xdr:spPr>
        <a:xfrm>
          <a:off x="3162300" y="742950"/>
          <a:ext cx="16478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2486025" cy="590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ECB32243-60D6-4B4A-BA61-5D03D3307AD9}"/>
            </a:ext>
          </a:extLst>
        </xdr:cNvPr>
        <xdr:cNvSpPr txBox="1"/>
      </xdr:nvSpPr>
      <xdr:spPr>
        <a:xfrm>
          <a:off x="3143250" y="1457325"/>
          <a:ext cx="24860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180975</xdr:rowOff>
    </xdr:from>
    <xdr:ext cx="981075" cy="180975"/>
    <xdr:sp macro="" textlink="">
      <xdr:nvSpPr>
        <xdr:cNvPr id="5" name="Shape 6">
          <a:extLst>
            <a:ext uri="{FF2B5EF4-FFF2-40B4-BE49-F238E27FC236}">
              <a16:creationId xmlns:a16="http://schemas.microsoft.com/office/drawing/2014/main" id="{56F2ECC3-ABCC-4F17-8876-86B29CF917ED}"/>
            </a:ext>
          </a:extLst>
        </xdr:cNvPr>
        <xdr:cNvSpPr txBox="1"/>
      </xdr:nvSpPr>
      <xdr:spPr>
        <a:xfrm>
          <a:off x="3095625" y="2657475"/>
          <a:ext cx="98107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57150</xdr:colOff>
      <xdr:row>0</xdr:row>
      <xdr:rowOff>19050</xdr:rowOff>
    </xdr:from>
    <xdr:ext cx="1495425" cy="180975"/>
    <xdr:sp macro="" textlink="">
      <xdr:nvSpPr>
        <xdr:cNvPr id="6" name="Shape 7">
          <a:extLst>
            <a:ext uri="{FF2B5EF4-FFF2-40B4-BE49-F238E27FC236}">
              <a16:creationId xmlns:a16="http://schemas.microsoft.com/office/drawing/2014/main" id="{EDC961F1-451F-4F39-9DEF-C20DE602A8C2}"/>
            </a:ext>
          </a:extLst>
        </xdr:cNvPr>
        <xdr:cNvSpPr txBox="1"/>
      </xdr:nvSpPr>
      <xdr:spPr>
        <a:xfrm>
          <a:off x="3105150" y="19050"/>
          <a:ext cx="14954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19050</xdr:rowOff>
    </xdr:from>
    <xdr:ext cx="2381250" cy="180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9C71E2F-E95B-47CC-8570-900681C1AE68}"/>
            </a:ext>
          </a:extLst>
        </xdr:cNvPr>
        <xdr:cNvSpPr txBox="1"/>
      </xdr:nvSpPr>
      <xdr:spPr>
        <a:xfrm>
          <a:off x="3105150" y="400050"/>
          <a:ext cx="23812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114300</xdr:colOff>
      <xdr:row>3</xdr:row>
      <xdr:rowOff>171450</xdr:rowOff>
    </xdr:from>
    <xdr:ext cx="1647825" cy="5905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BAD55F88-093D-4AEB-9D64-F3311E35B7C5}"/>
            </a:ext>
          </a:extLst>
        </xdr:cNvPr>
        <xdr:cNvSpPr txBox="1"/>
      </xdr:nvSpPr>
      <xdr:spPr>
        <a:xfrm>
          <a:off x="3162300" y="742950"/>
          <a:ext cx="16478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2486025" cy="590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13D22FAC-F388-4CD0-9625-8BD45DCEEB2F}"/>
            </a:ext>
          </a:extLst>
        </xdr:cNvPr>
        <xdr:cNvSpPr txBox="1"/>
      </xdr:nvSpPr>
      <xdr:spPr>
        <a:xfrm>
          <a:off x="3143250" y="1457325"/>
          <a:ext cx="24860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180975</xdr:rowOff>
    </xdr:from>
    <xdr:ext cx="981075" cy="180975"/>
    <xdr:sp macro="" textlink="">
      <xdr:nvSpPr>
        <xdr:cNvPr id="5" name="Shape 6">
          <a:extLst>
            <a:ext uri="{FF2B5EF4-FFF2-40B4-BE49-F238E27FC236}">
              <a16:creationId xmlns:a16="http://schemas.microsoft.com/office/drawing/2014/main" id="{24580AA5-4E5F-4BFF-B9C9-425E852486C3}"/>
            </a:ext>
          </a:extLst>
        </xdr:cNvPr>
        <xdr:cNvSpPr txBox="1"/>
      </xdr:nvSpPr>
      <xdr:spPr>
        <a:xfrm>
          <a:off x="3095625" y="2657475"/>
          <a:ext cx="98107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57150</xdr:colOff>
      <xdr:row>0</xdr:row>
      <xdr:rowOff>19050</xdr:rowOff>
    </xdr:from>
    <xdr:ext cx="1495425" cy="180975"/>
    <xdr:sp macro="" textlink="">
      <xdr:nvSpPr>
        <xdr:cNvPr id="6" name="Shape 7">
          <a:extLst>
            <a:ext uri="{FF2B5EF4-FFF2-40B4-BE49-F238E27FC236}">
              <a16:creationId xmlns:a16="http://schemas.microsoft.com/office/drawing/2014/main" id="{A8970AED-DE74-4E87-9118-0A285268B57C}"/>
            </a:ext>
          </a:extLst>
        </xdr:cNvPr>
        <xdr:cNvSpPr txBox="1"/>
      </xdr:nvSpPr>
      <xdr:spPr>
        <a:xfrm>
          <a:off x="3105150" y="19050"/>
          <a:ext cx="14954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11</xdr:row>
      <xdr:rowOff>147637</xdr:rowOff>
    </xdr:from>
    <xdr:to>
      <xdr:col>14</xdr:col>
      <xdr:colOff>376237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0C519-DCE3-6A2F-A3A0-CF51548D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9"/>
  <sheetViews>
    <sheetView tabSelected="1" topLeftCell="A41" workbookViewId="0">
      <selection activeCell="D31" sqref="D31"/>
    </sheetView>
  </sheetViews>
  <sheetFormatPr defaultColWidth="14.42578125" defaultRowHeight="15" customHeight="1" x14ac:dyDescent="0.25"/>
  <cols>
    <col min="1" max="1" width="20.85546875" customWidth="1"/>
    <col min="2" max="11" width="17" customWidth="1"/>
    <col min="12" max="26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45017</v>
      </c>
      <c r="B2" s="3">
        <v>9.9700000000000006</v>
      </c>
      <c r="C2" s="4">
        <v>365.24</v>
      </c>
      <c r="D2" s="5">
        <f t="shared" ref="D2:D13" si="0">B2*C2/1000</f>
        <v>3.6414428000000001</v>
      </c>
      <c r="E2" s="5"/>
    </row>
    <row r="3" spans="1:6" x14ac:dyDescent="0.25">
      <c r="A3" s="2">
        <v>44986</v>
      </c>
      <c r="B3" s="3">
        <v>10.95</v>
      </c>
      <c r="C3" s="4">
        <v>365.24</v>
      </c>
      <c r="D3" s="5">
        <f t="shared" si="0"/>
        <v>3.9993779999999997</v>
      </c>
      <c r="E3" s="5"/>
    </row>
    <row r="4" spans="1:6" x14ac:dyDescent="0.25">
      <c r="A4" s="2">
        <v>44958</v>
      </c>
      <c r="B4" s="3">
        <v>12.71</v>
      </c>
      <c r="C4" s="4">
        <v>365.24</v>
      </c>
      <c r="D4" s="5">
        <f t="shared" si="0"/>
        <v>4.642200400000001</v>
      </c>
      <c r="E4" s="5"/>
    </row>
    <row r="5" spans="1:6" x14ac:dyDescent="0.25">
      <c r="A5" s="2">
        <v>44927</v>
      </c>
      <c r="B5" s="3">
        <v>10.210000000000001</v>
      </c>
      <c r="C5" s="4">
        <v>365.24</v>
      </c>
      <c r="D5" s="5">
        <f t="shared" si="0"/>
        <v>3.7291004000000001</v>
      </c>
      <c r="E5" s="5"/>
    </row>
    <row r="6" spans="1:6" x14ac:dyDescent="0.25">
      <c r="A6" s="2">
        <v>44896</v>
      </c>
      <c r="B6" s="3">
        <v>8.5</v>
      </c>
      <c r="C6" s="4">
        <v>361.9</v>
      </c>
      <c r="D6" s="5">
        <f t="shared" si="0"/>
        <v>3.0761499999999997</v>
      </c>
      <c r="E6" s="5"/>
    </row>
    <row r="7" spans="1:6" x14ac:dyDescent="0.25">
      <c r="A7" s="2">
        <v>44866</v>
      </c>
      <c r="B7" s="3">
        <v>9.43</v>
      </c>
      <c r="C7" s="4">
        <v>361.9</v>
      </c>
      <c r="D7" s="5">
        <f t="shared" si="0"/>
        <v>3.4127169999999998</v>
      </c>
      <c r="E7" s="5"/>
    </row>
    <row r="8" spans="1:6" x14ac:dyDescent="0.25">
      <c r="A8" s="2">
        <v>44835</v>
      </c>
      <c r="B8" s="3">
        <v>8.86</v>
      </c>
      <c r="C8" s="4">
        <v>361.9</v>
      </c>
      <c r="D8" s="5">
        <f t="shared" si="0"/>
        <v>3.2064339999999998</v>
      </c>
      <c r="E8" s="5"/>
    </row>
    <row r="9" spans="1:6" x14ac:dyDescent="0.25">
      <c r="A9" s="2">
        <v>44805</v>
      </c>
      <c r="B9" s="3">
        <v>9.5399999999999991</v>
      </c>
      <c r="C9" s="4">
        <v>361.9</v>
      </c>
      <c r="D9" s="5">
        <f t="shared" si="0"/>
        <v>3.4525259999999993</v>
      </c>
      <c r="E9" s="5"/>
    </row>
    <row r="10" spans="1:6" x14ac:dyDescent="0.25">
      <c r="A10" s="2">
        <v>44774</v>
      </c>
      <c r="B10" s="3">
        <v>7.88</v>
      </c>
      <c r="C10" s="4">
        <v>361.9</v>
      </c>
      <c r="D10" s="5">
        <f t="shared" si="0"/>
        <v>2.851772</v>
      </c>
      <c r="E10" s="5"/>
    </row>
    <row r="11" spans="1:6" x14ac:dyDescent="0.25">
      <c r="A11" s="2">
        <v>44743</v>
      </c>
      <c r="B11" s="3">
        <v>5.9</v>
      </c>
      <c r="C11" s="4">
        <v>361.9</v>
      </c>
      <c r="D11" s="5">
        <f t="shared" si="0"/>
        <v>2.1352099999999998</v>
      </c>
      <c r="E11" s="5"/>
    </row>
    <row r="12" spans="1:6" x14ac:dyDescent="0.25">
      <c r="A12" s="2">
        <v>44713</v>
      </c>
      <c r="B12" s="3">
        <v>10.76</v>
      </c>
      <c r="C12" s="4">
        <v>361.9</v>
      </c>
      <c r="D12" s="5">
        <f t="shared" si="0"/>
        <v>3.8940440000000001</v>
      </c>
      <c r="E12" s="5"/>
    </row>
    <row r="13" spans="1:6" x14ac:dyDescent="0.25">
      <c r="A13" s="2">
        <v>44682</v>
      </c>
      <c r="B13" s="3">
        <v>12.29</v>
      </c>
      <c r="C13" s="4">
        <v>361.9</v>
      </c>
      <c r="D13" s="5">
        <f t="shared" si="0"/>
        <v>4.4477509999999993</v>
      </c>
      <c r="E13" s="5"/>
      <c r="F13" s="6" t="s">
        <v>4</v>
      </c>
    </row>
    <row r="14" spans="1:6" x14ac:dyDescent="0.25">
      <c r="A14" s="7"/>
      <c r="B14" s="5"/>
      <c r="C14" s="8"/>
      <c r="D14" s="5"/>
      <c r="E14" s="5"/>
    </row>
    <row r="15" spans="1:6" x14ac:dyDescent="0.25">
      <c r="A15" s="1"/>
    </row>
    <row r="16" spans="1:6" x14ac:dyDescent="0.25">
      <c r="A16" s="1"/>
      <c r="B16" s="9">
        <v>2022</v>
      </c>
      <c r="C16" s="9">
        <v>2023</v>
      </c>
    </row>
    <row r="17" spans="1:5" x14ac:dyDescent="0.25">
      <c r="A17" s="1" t="s">
        <v>5</v>
      </c>
      <c r="B17" s="10">
        <v>2.5686</v>
      </c>
      <c r="C17" s="10">
        <v>2.5503</v>
      </c>
    </row>
    <row r="18" spans="1:5" x14ac:dyDescent="0.25">
      <c r="A18" s="1" t="s">
        <v>6</v>
      </c>
      <c r="B18" s="10">
        <v>0.39410000000000001</v>
      </c>
      <c r="C18" s="10">
        <v>0.3967</v>
      </c>
    </row>
    <row r="19" spans="1:5" x14ac:dyDescent="0.25">
      <c r="A19" s="1" t="s">
        <v>7</v>
      </c>
      <c r="B19" s="10">
        <v>2.0333999999999999</v>
      </c>
      <c r="C19" s="10">
        <v>2.0108000000000001</v>
      </c>
    </row>
    <row r="20" spans="1:5" x14ac:dyDescent="0.25">
      <c r="A20" s="1" t="s">
        <v>8</v>
      </c>
      <c r="B20" s="10">
        <f t="shared" ref="B20:C20" si="1">B17-B18-B19</f>
        <v>0.14110000000000023</v>
      </c>
      <c r="C20" s="10">
        <f t="shared" si="1"/>
        <v>0.14279999999999982</v>
      </c>
    </row>
    <row r="21" spans="1:5" ht="15.75" customHeight="1" x14ac:dyDescent="0.25">
      <c r="A21" s="1"/>
    </row>
    <row r="22" spans="1:5" ht="15.75" customHeight="1" x14ac:dyDescent="0.25">
      <c r="A22" s="1" t="s">
        <v>9</v>
      </c>
      <c r="B22" s="9">
        <v>1</v>
      </c>
    </row>
    <row r="23" spans="1:5" ht="15.75" customHeight="1" x14ac:dyDescent="0.25">
      <c r="A23" s="1" t="s">
        <v>10</v>
      </c>
      <c r="B23" s="11">
        <v>4.4999999999999998E-2</v>
      </c>
    </row>
    <row r="24" spans="1:5" ht="15.75" customHeight="1" x14ac:dyDescent="0.25">
      <c r="A24" s="1" t="s">
        <v>11</v>
      </c>
      <c r="B24" s="11">
        <f>C28/B28-1</f>
        <v>-6.1667139211794009E-3</v>
      </c>
    </row>
    <row r="25" spans="1:5" ht="15.75" customHeight="1" x14ac:dyDescent="0.25">
      <c r="A25" s="1" t="s">
        <v>12</v>
      </c>
      <c r="B25" s="11">
        <f>_xlfn.STDEV.S(C36:C46)*SQRT(12)</f>
        <v>1.0338237469942855</v>
      </c>
    </row>
    <row r="26" spans="1:5" ht="15.75" customHeight="1" x14ac:dyDescent="0.25">
      <c r="A26" s="1"/>
    </row>
    <row r="27" spans="1:5" ht="15.75" customHeight="1" x14ac:dyDescent="0.25">
      <c r="A27" s="1"/>
      <c r="B27" s="1">
        <v>2021</v>
      </c>
      <c r="C27" s="1">
        <v>2022</v>
      </c>
      <c r="D27" s="1" t="s">
        <v>13</v>
      </c>
      <c r="E27" s="1"/>
    </row>
    <row r="28" spans="1:5" ht="15.75" customHeight="1" x14ac:dyDescent="0.25">
      <c r="A28" s="1" t="s">
        <v>14</v>
      </c>
      <c r="B28" s="10">
        <f t="shared" ref="B28:C28" si="2">B18+0.5*B19</f>
        <v>1.4108000000000001</v>
      </c>
      <c r="C28" s="10">
        <f t="shared" si="2"/>
        <v>1.4021000000000001</v>
      </c>
      <c r="D28" s="10">
        <f>C28*(1+B24)^B22</f>
        <v>1.3934536504111146</v>
      </c>
      <c r="E28" s="10"/>
    </row>
    <row r="29" spans="1:5" ht="15.75" customHeight="1" x14ac:dyDescent="0.25">
      <c r="A29" s="1"/>
    </row>
    <row r="30" spans="1:5" ht="15.75" customHeight="1" x14ac:dyDescent="0.25">
      <c r="A30" s="1" t="s">
        <v>15</v>
      </c>
      <c r="B30" s="1">
        <v>0</v>
      </c>
    </row>
    <row r="31" spans="1:5" ht="15.75" customHeight="1" x14ac:dyDescent="0.25">
      <c r="A31" s="1" t="s">
        <v>16</v>
      </c>
      <c r="B31" s="11">
        <f>B25</f>
        <v>1.0338237469942855</v>
      </c>
    </row>
    <row r="32" spans="1:5" ht="15.75" customHeight="1" x14ac:dyDescent="0.25">
      <c r="A32" s="1" t="s">
        <v>17</v>
      </c>
      <c r="B32" s="12">
        <f>SUMSQ(J35:J46)</f>
        <v>0.71859597176215917</v>
      </c>
    </row>
    <row r="33" spans="1:11" ht="15.75" customHeight="1" x14ac:dyDescent="0.25">
      <c r="A33" s="1"/>
    </row>
    <row r="34" spans="1:11" ht="15.75" customHeight="1" x14ac:dyDescent="0.25">
      <c r="A34" s="1" t="s">
        <v>18</v>
      </c>
      <c r="B34" s="1" t="s">
        <v>3</v>
      </c>
      <c r="C34" s="1" t="s">
        <v>19</v>
      </c>
      <c r="D34" s="1" t="s">
        <v>20</v>
      </c>
      <c r="E34" s="1" t="s">
        <v>16</v>
      </c>
      <c r="F34" s="1" t="s">
        <v>14</v>
      </c>
      <c r="G34" s="1" t="s">
        <v>21</v>
      </c>
      <c r="H34" s="1" t="s">
        <v>22</v>
      </c>
      <c r="I34" s="1" t="s">
        <v>23</v>
      </c>
      <c r="J34" s="1" t="s">
        <v>17</v>
      </c>
      <c r="K34" s="1" t="s">
        <v>24</v>
      </c>
    </row>
    <row r="35" spans="1:11" ht="15.75" customHeight="1" x14ac:dyDescent="0.25">
      <c r="A35" s="2">
        <v>45017</v>
      </c>
      <c r="B35" s="5">
        <v>3.6414428000000001</v>
      </c>
      <c r="D35" s="5">
        <v>4.609459196997105</v>
      </c>
      <c r="E35" s="11">
        <f>B31</f>
        <v>1.0338237469942855</v>
      </c>
      <c r="F35" s="10">
        <f>B28</f>
        <v>1.4108000000000001</v>
      </c>
      <c r="G35" s="10">
        <f t="shared" ref="G35:G46" si="3">(LN(D35/F35) + (E35^2/2 + B$23)*B$22)/(E35*SQRT(B$22))</f>
        <v>1.7056576567834691</v>
      </c>
      <c r="H35" s="10">
        <f t="shared" ref="H35:H46" si="4">G35-E35*SQRT(B$22)</f>
        <v>0.67183390978918367</v>
      </c>
      <c r="I35" s="10">
        <f>D35*_xlfn.NORM.S.DIST(G35,1) - F35*EXP(-B$23*B$22)*_xlfn.NORM.S.DIST(H35,1)</f>
        <v>3.3960757810909188</v>
      </c>
      <c r="J35" s="10">
        <f>B35-I35</f>
        <v>0.2453670189090813</v>
      </c>
    </row>
    <row r="36" spans="1:11" ht="15.75" customHeight="1" x14ac:dyDescent="0.25">
      <c r="A36" s="2">
        <v>44986</v>
      </c>
      <c r="B36" s="5">
        <v>3.9993779999999997</v>
      </c>
      <c r="C36" s="11">
        <f t="shared" ref="C36:C46" si="5">B36/B35-1</f>
        <v>9.8294884653961745E-2</v>
      </c>
      <c r="D36" s="5">
        <v>4.9864694724831455</v>
      </c>
      <c r="E36" s="11">
        <f t="shared" ref="E36:E46" si="6">E35</f>
        <v>1.0338237469942855</v>
      </c>
      <c r="F36" s="10">
        <f>F35*(1+$B$24)^(1/12)</f>
        <v>1.4100729427425507</v>
      </c>
      <c r="G36" s="10">
        <f t="shared" si="3"/>
        <v>1.7822017327383926</v>
      </c>
      <c r="H36" s="10">
        <f t="shared" si="4"/>
        <v>0.74837798574410708</v>
      </c>
      <c r="I36" s="10">
        <f t="shared" ref="I36:I46" si="7">D36*_xlfn.NORM.S.DIST(G36,1) - F36*EXP(-B$23*B$22)*_xlfn.NORM.S.DIST(H36,1)</f>
        <v>3.7583163622498379</v>
      </c>
      <c r="J36" s="10">
        <f t="shared" ref="J36:J46" si="8">B36-I36</f>
        <v>0.24106163775016176</v>
      </c>
      <c r="K36" s="11">
        <f t="shared" ref="K36:K46" si="9">D36/D35-1</f>
        <v>8.1790565741779231E-2</v>
      </c>
    </row>
    <row r="37" spans="1:11" ht="15.75" customHeight="1" x14ac:dyDescent="0.25">
      <c r="A37" s="2">
        <v>44958</v>
      </c>
      <c r="B37" s="5">
        <v>4.642200400000001</v>
      </c>
      <c r="C37" s="11">
        <f t="shared" si="5"/>
        <v>0.16073059360730624</v>
      </c>
      <c r="D37" s="5">
        <v>5.6588421604053956</v>
      </c>
      <c r="E37" s="11">
        <f t="shared" si="6"/>
        <v>1.0338237469942855</v>
      </c>
      <c r="F37" s="10">
        <f t="shared" ref="F37:F46" si="10">F36*(1+$B$24)^(1/12)</f>
        <v>1.4093462601748203</v>
      </c>
      <c r="G37" s="10">
        <f t="shared" si="3"/>
        <v>1.905053090560904</v>
      </c>
      <c r="H37" s="10">
        <f t="shared" si="4"/>
        <v>0.87122934356661852</v>
      </c>
      <c r="I37" s="10">
        <f t="shared" si="7"/>
        <v>4.409313153520297</v>
      </c>
      <c r="J37" s="10">
        <f t="shared" si="8"/>
        <v>0.23288724647970405</v>
      </c>
      <c r="K37" s="11">
        <f t="shared" si="9"/>
        <v>0.13483942730073983</v>
      </c>
    </row>
    <row r="38" spans="1:11" ht="15.75" customHeight="1" x14ac:dyDescent="0.25">
      <c r="A38" s="2">
        <v>44927</v>
      </c>
      <c r="B38" s="5">
        <v>3.7291004000000001</v>
      </c>
      <c r="C38" s="11">
        <f t="shared" si="5"/>
        <v>-0.19669551534225038</v>
      </c>
      <c r="D38" s="5">
        <v>4.700918684380393</v>
      </c>
      <c r="E38" s="11">
        <f t="shared" si="6"/>
        <v>1.0338237469942855</v>
      </c>
      <c r="F38" s="10">
        <f t="shared" si="10"/>
        <v>1.4086199521037124</v>
      </c>
      <c r="G38" s="10">
        <f t="shared" si="3"/>
        <v>1.7261581210230321</v>
      </c>
      <c r="H38" s="10">
        <f t="shared" si="4"/>
        <v>0.69233437402874665</v>
      </c>
      <c r="I38" s="10">
        <f t="shared" si="7"/>
        <v>3.4851624561469206</v>
      </c>
      <c r="J38" s="10">
        <f t="shared" si="8"/>
        <v>0.24393794385307954</v>
      </c>
      <c r="K38" s="11">
        <f t="shared" si="9"/>
        <v>-0.16927905901449947</v>
      </c>
    </row>
    <row r="39" spans="1:11" ht="15.75" customHeight="1" x14ac:dyDescent="0.25">
      <c r="A39" s="2">
        <v>44896</v>
      </c>
      <c r="B39" s="5">
        <v>3.0761499999999997</v>
      </c>
      <c r="C39" s="11">
        <f t="shared" si="5"/>
        <v>-0.17509595611853201</v>
      </c>
      <c r="D39" s="5">
        <v>4.0066349191243926</v>
      </c>
      <c r="E39" s="11">
        <f t="shared" si="6"/>
        <v>1.0338237469942855</v>
      </c>
      <c r="F39" s="10">
        <f t="shared" si="10"/>
        <v>1.4078940183362294</v>
      </c>
      <c r="G39" s="10">
        <f t="shared" si="3"/>
        <v>1.5720789037233602</v>
      </c>
      <c r="H39" s="10">
        <f t="shared" si="4"/>
        <v>0.53825515672907476</v>
      </c>
      <c r="I39" s="10">
        <f t="shared" si="7"/>
        <v>2.8257656988634632</v>
      </c>
      <c r="J39" s="10">
        <f t="shared" si="8"/>
        <v>0.25038430113653654</v>
      </c>
      <c r="K39" s="11">
        <f t="shared" si="9"/>
        <v>-0.1476910816523751</v>
      </c>
    </row>
    <row r="40" spans="1:11" ht="15.75" customHeight="1" x14ac:dyDescent="0.25">
      <c r="A40" s="2">
        <v>44866</v>
      </c>
      <c r="B40" s="5">
        <v>3.4127169999999998</v>
      </c>
      <c r="C40" s="11">
        <f t="shared" si="5"/>
        <v>0.10941176470588232</v>
      </c>
      <c r="D40" s="5">
        <v>4.365101726224915</v>
      </c>
      <c r="E40" s="11">
        <f t="shared" si="6"/>
        <v>1.0338237469942855</v>
      </c>
      <c r="F40" s="10">
        <f t="shared" si="10"/>
        <v>1.4071684586794737</v>
      </c>
      <c r="G40" s="10">
        <f t="shared" si="3"/>
        <v>1.6554637760536988</v>
      </c>
      <c r="H40" s="10">
        <f t="shared" si="4"/>
        <v>0.62164002905941329</v>
      </c>
      <c r="I40" s="10">
        <f t="shared" si="7"/>
        <v>3.1656340154441556</v>
      </c>
      <c r="J40" s="10">
        <f t="shared" si="8"/>
        <v>0.24708298455584421</v>
      </c>
      <c r="K40" s="11">
        <f t="shared" si="9"/>
        <v>8.946829804469969E-2</v>
      </c>
    </row>
    <row r="41" spans="1:11" ht="15.75" customHeight="1" x14ac:dyDescent="0.25">
      <c r="A41" s="2">
        <v>44835</v>
      </c>
      <c r="B41" s="5">
        <v>3.2064339999999998</v>
      </c>
      <c r="C41" s="11">
        <f t="shared" si="5"/>
        <v>-6.0445387062566303E-2</v>
      </c>
      <c r="D41" s="5">
        <v>4.1451255059213326</v>
      </c>
      <c r="E41" s="11">
        <f t="shared" si="6"/>
        <v>1.0338237469942855</v>
      </c>
      <c r="F41" s="10">
        <f t="shared" si="10"/>
        <v>1.4064432729406471</v>
      </c>
      <c r="G41" s="10">
        <f t="shared" si="3"/>
        <v>1.6059457191706275</v>
      </c>
      <c r="H41" s="10">
        <f t="shared" si="4"/>
        <v>0.57212197217634198</v>
      </c>
      <c r="I41" s="10">
        <f t="shared" si="7"/>
        <v>2.9574826827832585</v>
      </c>
      <c r="J41" s="10">
        <f t="shared" si="8"/>
        <v>0.24895131721674124</v>
      </c>
      <c r="K41" s="11">
        <f t="shared" si="9"/>
        <v>-5.0394294131107298E-2</v>
      </c>
    </row>
    <row r="42" spans="1:11" ht="15.75" customHeight="1" x14ac:dyDescent="0.25">
      <c r="A42" s="2">
        <v>44805</v>
      </c>
      <c r="B42" s="5">
        <v>3.4525259999999993</v>
      </c>
      <c r="C42" s="11">
        <f t="shared" si="5"/>
        <v>7.674943566591419E-2</v>
      </c>
      <c r="D42" s="5">
        <v>4.4066044121424106</v>
      </c>
      <c r="E42" s="11">
        <f t="shared" si="6"/>
        <v>1.0338237469942855</v>
      </c>
      <c r="F42" s="10">
        <f t="shared" si="10"/>
        <v>1.4057184609270503</v>
      </c>
      <c r="G42" s="10">
        <f t="shared" si="3"/>
        <v>1.6656143380920547</v>
      </c>
      <c r="H42" s="10">
        <f t="shared" si="4"/>
        <v>0.63179059109776925</v>
      </c>
      <c r="I42" s="10">
        <f t="shared" si="7"/>
        <v>3.2061461141658776</v>
      </c>
      <c r="J42" s="10">
        <f t="shared" si="8"/>
        <v>0.24637988583412174</v>
      </c>
      <c r="K42" s="11">
        <f t="shared" si="9"/>
        <v>6.3081058908241561E-2</v>
      </c>
    </row>
    <row r="43" spans="1:11" ht="15.75" customHeight="1" x14ac:dyDescent="0.25">
      <c r="A43" s="2">
        <v>44774</v>
      </c>
      <c r="B43" s="5">
        <v>2.851772</v>
      </c>
      <c r="C43" s="11">
        <f t="shared" si="5"/>
        <v>-0.17400419287211721</v>
      </c>
      <c r="D43" s="5">
        <v>3.7643171708615677</v>
      </c>
      <c r="E43" s="11">
        <f t="shared" si="6"/>
        <v>1.0338237469942855</v>
      </c>
      <c r="F43" s="10">
        <f t="shared" si="10"/>
        <v>1.404994022446084</v>
      </c>
      <c r="G43" s="10">
        <f t="shared" si="3"/>
        <v>1.5137292102907891</v>
      </c>
      <c r="H43" s="10">
        <f t="shared" si="4"/>
        <v>0.47990546329650363</v>
      </c>
      <c r="I43" s="10">
        <f t="shared" si="7"/>
        <v>2.6002561115841853</v>
      </c>
      <c r="J43" s="10">
        <f t="shared" si="8"/>
        <v>0.25151588841581463</v>
      </c>
      <c r="K43" s="11">
        <f t="shared" si="9"/>
        <v>-0.14575559347034162</v>
      </c>
    </row>
    <row r="44" spans="1:11" ht="15.75" customHeight="1" x14ac:dyDescent="0.25">
      <c r="A44" s="2">
        <v>44743</v>
      </c>
      <c r="B44" s="5">
        <v>2.1352099999999998</v>
      </c>
      <c r="C44" s="11">
        <f t="shared" si="5"/>
        <v>-0.25126903553299496</v>
      </c>
      <c r="D44" s="5">
        <v>2.9830423926567193</v>
      </c>
      <c r="E44" s="11">
        <f t="shared" si="6"/>
        <v>1.0338237469942855</v>
      </c>
      <c r="F44" s="10">
        <f t="shared" si="10"/>
        <v>1.4042699573052473</v>
      </c>
      <c r="G44" s="10">
        <f t="shared" si="3"/>
        <v>1.2892158128932338</v>
      </c>
      <c r="H44" s="10">
        <f t="shared" si="4"/>
        <v>0.25539206589894836</v>
      </c>
      <c r="I44" s="10">
        <f t="shared" si="7"/>
        <v>1.8821833688243488</v>
      </c>
      <c r="J44" s="10">
        <f t="shared" si="8"/>
        <v>0.25302663117565105</v>
      </c>
      <c r="K44" s="11">
        <f t="shared" si="9"/>
        <v>-0.20754754255365582</v>
      </c>
    </row>
    <row r="45" spans="1:11" ht="15.75" customHeight="1" x14ac:dyDescent="0.25">
      <c r="A45" s="2">
        <v>44713</v>
      </c>
      <c r="B45" s="5">
        <v>3.8940440000000001</v>
      </c>
      <c r="C45" s="11">
        <f t="shared" si="5"/>
        <v>0.82372881355932215</v>
      </c>
      <c r="D45" s="5">
        <v>4.8720493365750457</v>
      </c>
      <c r="E45" s="11">
        <f t="shared" si="6"/>
        <v>1.0338237469942855</v>
      </c>
      <c r="F45" s="10">
        <f t="shared" si="10"/>
        <v>1.4035462653121393</v>
      </c>
      <c r="G45" s="10">
        <f t="shared" si="3"/>
        <v>1.7642352979617246</v>
      </c>
      <c r="H45" s="10">
        <f t="shared" si="4"/>
        <v>0.73041155096743915</v>
      </c>
      <c r="I45" s="10">
        <f t="shared" si="7"/>
        <v>3.6530605387305011</v>
      </c>
      <c r="J45" s="10">
        <f t="shared" si="8"/>
        <v>0.24098346126949899</v>
      </c>
      <c r="K45" s="11">
        <f t="shared" si="9"/>
        <v>0.63324844077591647</v>
      </c>
    </row>
    <row r="46" spans="1:11" ht="15.75" customHeight="1" x14ac:dyDescent="0.25">
      <c r="A46" s="2">
        <v>44682</v>
      </c>
      <c r="B46" s="5">
        <v>4.4477509999999993</v>
      </c>
      <c r="C46" s="11">
        <f t="shared" si="5"/>
        <v>0.14219330855018564</v>
      </c>
      <c r="D46" s="5">
        <v>5.4521769344757729</v>
      </c>
      <c r="E46" s="11">
        <f t="shared" si="6"/>
        <v>1.0338237469942855</v>
      </c>
      <c r="F46" s="10">
        <f t="shared" si="10"/>
        <v>1.4028229462744579</v>
      </c>
      <c r="G46" s="10">
        <f t="shared" si="3"/>
        <v>1.873553538854714</v>
      </c>
      <c r="H46" s="10">
        <f t="shared" si="4"/>
        <v>0.83972979186042851</v>
      </c>
      <c r="I46" s="10">
        <f t="shared" si="7"/>
        <v>4.2137419365868301</v>
      </c>
      <c r="J46" s="10">
        <f t="shared" si="8"/>
        <v>0.23400906341316929</v>
      </c>
      <c r="K46" s="11">
        <f t="shared" si="9"/>
        <v>0.11907260329768032</v>
      </c>
    </row>
    <row r="47" spans="1:11" ht="15.75" customHeight="1" x14ac:dyDescent="0.25">
      <c r="A47" s="1"/>
    </row>
    <row r="48" spans="1:11" ht="15.75" customHeight="1" x14ac:dyDescent="0.25">
      <c r="A48" s="1" t="s">
        <v>15</v>
      </c>
      <c r="B48" s="1">
        <v>1</v>
      </c>
    </row>
    <row r="49" spans="1:11" ht="15.75" customHeight="1" x14ac:dyDescent="0.25">
      <c r="A49" s="1" t="s">
        <v>16</v>
      </c>
      <c r="B49" s="11">
        <f>_xlfn.STDEV.S(K36:K46)*SQRT(12)</f>
        <v>0.81591122012251849</v>
      </c>
    </row>
    <row r="50" spans="1:11" ht="15.75" customHeight="1" x14ac:dyDescent="0.25">
      <c r="A50" s="1" t="s">
        <v>17</v>
      </c>
      <c r="B50" s="12">
        <f>SUMSQ(J53:J65)</f>
        <v>0.36073037169953409</v>
      </c>
    </row>
    <row r="51" spans="1:11" ht="15.75" customHeight="1" x14ac:dyDescent="0.25">
      <c r="A51" s="1"/>
    </row>
    <row r="52" spans="1:11" ht="15.75" customHeight="1" x14ac:dyDescent="0.25">
      <c r="A52" s="1" t="s">
        <v>18</v>
      </c>
      <c r="B52" s="1" t="s">
        <v>3</v>
      </c>
      <c r="C52" s="1" t="s">
        <v>19</v>
      </c>
      <c r="D52" s="1" t="s">
        <v>20</v>
      </c>
      <c r="E52" s="1" t="s">
        <v>16</v>
      </c>
      <c r="F52" s="1" t="s">
        <v>14</v>
      </c>
      <c r="G52" s="1" t="s">
        <v>21</v>
      </c>
      <c r="H52" s="1" t="s">
        <v>22</v>
      </c>
      <c r="I52" s="1" t="s">
        <v>23</v>
      </c>
      <c r="J52" s="1" t="s">
        <v>17</v>
      </c>
      <c r="K52" s="1" t="s">
        <v>24</v>
      </c>
    </row>
    <row r="53" spans="1:11" ht="15.75" customHeight="1" x14ac:dyDescent="0.25">
      <c r="A53" s="2">
        <v>45017</v>
      </c>
      <c r="B53" s="5">
        <v>3.6414428000000001</v>
      </c>
      <c r="D53" s="5">
        <v>4.760149911095958</v>
      </c>
      <c r="E53" s="11">
        <f>B49</f>
        <v>0.81591122012251849</v>
      </c>
      <c r="F53" s="10">
        <f>C28</f>
        <v>1.4021000000000001</v>
      </c>
      <c r="G53" s="10">
        <f t="shared" ref="G53:G64" si="11">(LN(D53/F53) + (E53^2/2 + B$23)*B$22)/(E53*SQRT(B$22))</f>
        <v>1.9611981904732283</v>
      </c>
      <c r="H53" s="10">
        <f t="shared" ref="H53:H64" si="12">G53-E53*SQRT(B$22)</f>
        <v>1.1452869703507098</v>
      </c>
      <c r="I53" s="10">
        <f>D53*_xlfn.NORM.S.DIST(G53,1) - F53*EXP(-B$23*B$22)*_xlfn.NORM.S.DIST(H53,1)</f>
        <v>3.4700364771290277</v>
      </c>
      <c r="J53" s="10">
        <f>B53-I53</f>
        <v>0.17140632287097235</v>
      </c>
    </row>
    <row r="54" spans="1:11" ht="15.75" customHeight="1" x14ac:dyDescent="0.25">
      <c r="A54" s="2">
        <v>44986</v>
      </c>
      <c r="B54" s="5">
        <v>3.9993779999999997</v>
      </c>
      <c r="C54" s="11">
        <f t="shared" ref="C54:C64" si="13">B54/B53-1</f>
        <v>9.8294884653961745E-2</v>
      </c>
      <c r="D54" s="5">
        <v>5.1326178756399372</v>
      </c>
      <c r="E54" s="11">
        <f t="shared" ref="E54:E64" si="14">E53</f>
        <v>0.81591122012251849</v>
      </c>
      <c r="F54" s="10">
        <f>F53*(1+$B$24)^(1/12)</f>
        <v>1.4013774262966618</v>
      </c>
      <c r="G54" s="10">
        <f t="shared" si="11"/>
        <v>2.0541643815280257</v>
      </c>
      <c r="H54" s="10">
        <f t="shared" si="12"/>
        <v>1.2382531614055072</v>
      </c>
      <c r="I54" s="10">
        <f t="shared" ref="I54:I64" si="15">D54*_xlfn.NORM.S.DIST(G54,1) - F54*EXP(-B$23*B$22)*_xlfn.NORM.S.DIST(H54,1)</f>
        <v>3.83479139993011</v>
      </c>
      <c r="J54" s="10">
        <f t="shared" ref="J54:J64" si="16">B54-I54</f>
        <v>0.16458660006988968</v>
      </c>
      <c r="K54" s="11">
        <f t="shared" ref="K54:K64" si="17">D54/D53-1</f>
        <v>7.82471080744227E-2</v>
      </c>
    </row>
    <row r="55" spans="1:11" ht="15.75" customHeight="1" x14ac:dyDescent="0.25">
      <c r="A55" s="2">
        <v>44958</v>
      </c>
      <c r="B55" s="5">
        <v>4.642200400000001</v>
      </c>
      <c r="C55" s="11">
        <f t="shared" si="13"/>
        <v>0.16073059360730624</v>
      </c>
      <c r="D55" s="5">
        <v>5.797131335966907</v>
      </c>
      <c r="E55" s="11">
        <f t="shared" si="14"/>
        <v>0.81591122012251849</v>
      </c>
      <c r="F55" s="10">
        <f t="shared" ref="F55:F64" si="18">F54*(1+$B$24)^(1/12)</f>
        <v>1.4006552249724382</v>
      </c>
      <c r="G55" s="10">
        <f t="shared" si="11"/>
        <v>2.2040126035650305</v>
      </c>
      <c r="H55" s="10">
        <f t="shared" si="12"/>
        <v>1.388101383442512</v>
      </c>
      <c r="I55" s="10">
        <f t="shared" si="15"/>
        <v>4.4888703905845748</v>
      </c>
      <c r="J55" s="10">
        <f t="shared" si="16"/>
        <v>0.15333000941542618</v>
      </c>
      <c r="K55" s="11">
        <f t="shared" si="17"/>
        <v>0.12946871877620891</v>
      </c>
    </row>
    <row r="56" spans="1:11" ht="15.75" customHeight="1" x14ac:dyDescent="0.25">
      <c r="A56" s="2">
        <v>44927</v>
      </c>
      <c r="B56" s="5">
        <v>3.7291004000000001</v>
      </c>
      <c r="C56" s="11">
        <f t="shared" si="13"/>
        <v>-0.19669551534225038</v>
      </c>
      <c r="D56" s="5">
        <v>4.8502132869171248</v>
      </c>
      <c r="E56" s="11">
        <f t="shared" si="14"/>
        <v>0.81591122012251849</v>
      </c>
      <c r="F56" s="10">
        <f t="shared" si="18"/>
        <v>1.3999333958354234</v>
      </c>
      <c r="G56" s="10">
        <f t="shared" si="11"/>
        <v>1.9860660561791532</v>
      </c>
      <c r="H56" s="10">
        <f t="shared" si="12"/>
        <v>1.1701548360566347</v>
      </c>
      <c r="I56" s="10">
        <f t="shared" si="15"/>
        <v>3.5597346708643522</v>
      </c>
      <c r="J56" s="10">
        <f t="shared" si="16"/>
        <v>0.16936572913564785</v>
      </c>
      <c r="K56" s="11">
        <f t="shared" si="17"/>
        <v>-0.16334252135618477</v>
      </c>
    </row>
    <row r="57" spans="1:11" ht="15.75" customHeight="1" x14ac:dyDescent="0.25">
      <c r="A57" s="2">
        <v>44896</v>
      </c>
      <c r="B57" s="5">
        <v>3.0761499999999997</v>
      </c>
      <c r="C57" s="11">
        <f t="shared" si="13"/>
        <v>-0.17509595611853201</v>
      </c>
      <c r="D57" s="5">
        <v>4.1639926588220311</v>
      </c>
      <c r="E57" s="11">
        <f t="shared" si="14"/>
        <v>0.81591122012251849</v>
      </c>
      <c r="F57" s="10">
        <f t="shared" si="18"/>
        <v>1.3992119386938102</v>
      </c>
      <c r="G57" s="10">
        <f t="shared" si="11"/>
        <v>1.799731066182084</v>
      </c>
      <c r="H57" s="10">
        <f t="shared" si="12"/>
        <v>0.98381984605956552</v>
      </c>
      <c r="I57" s="10">
        <f t="shared" si="15"/>
        <v>2.8941510593230544</v>
      </c>
      <c r="J57" s="10">
        <f t="shared" si="16"/>
        <v>0.18199894067694533</v>
      </c>
      <c r="K57" s="11">
        <f t="shared" si="17"/>
        <v>-0.14148256736380904</v>
      </c>
    </row>
    <row r="58" spans="1:11" ht="15.75" customHeight="1" x14ac:dyDescent="0.25">
      <c r="A58" s="2">
        <v>44866</v>
      </c>
      <c r="B58" s="5">
        <v>3.4127169999999998</v>
      </c>
      <c r="C58" s="11">
        <f t="shared" si="13"/>
        <v>0.10941176470588232</v>
      </c>
      <c r="D58" s="5">
        <v>4.5181491407817482</v>
      </c>
      <c r="E58" s="11">
        <f t="shared" si="14"/>
        <v>0.81591122012251849</v>
      </c>
      <c r="F58" s="10">
        <f t="shared" si="18"/>
        <v>1.3984908533558906</v>
      </c>
      <c r="G58" s="10">
        <f t="shared" si="11"/>
        <v>1.9004081030651878</v>
      </c>
      <c r="H58" s="10">
        <f t="shared" si="12"/>
        <v>1.0844968829426693</v>
      </c>
      <c r="I58" s="10">
        <f t="shared" si="15"/>
        <v>3.2375038429524992</v>
      </c>
      <c r="J58" s="10">
        <f t="shared" si="16"/>
        <v>0.17521315704750062</v>
      </c>
      <c r="K58" s="11">
        <f t="shared" si="17"/>
        <v>8.5052138891115625E-2</v>
      </c>
    </row>
    <row r="59" spans="1:11" ht="15.75" customHeight="1" x14ac:dyDescent="0.25">
      <c r="A59" s="2">
        <v>44835</v>
      </c>
      <c r="B59" s="5">
        <v>3.2064339999999998</v>
      </c>
      <c r="C59" s="11">
        <f t="shared" si="13"/>
        <v>-6.0445387062566303E-2</v>
      </c>
      <c r="D59" s="5">
        <v>4.3006552901200408</v>
      </c>
      <c r="E59" s="11">
        <f t="shared" si="14"/>
        <v>0.81591122012251849</v>
      </c>
      <c r="F59" s="10">
        <f t="shared" si="18"/>
        <v>1.397770139630055</v>
      </c>
      <c r="G59" s="10">
        <f t="shared" si="11"/>
        <v>1.8405737257148005</v>
      </c>
      <c r="H59" s="10">
        <f t="shared" si="12"/>
        <v>1.024662505592282</v>
      </c>
      <c r="I59" s="10">
        <f t="shared" si="15"/>
        <v>3.0272777703039999</v>
      </c>
      <c r="J59" s="10">
        <f t="shared" si="16"/>
        <v>0.17915622969599987</v>
      </c>
      <c r="K59" s="11">
        <f t="shared" si="17"/>
        <v>-4.8137820130496167E-2</v>
      </c>
    </row>
    <row r="60" spans="1:11" ht="15.75" customHeight="1" x14ac:dyDescent="0.25">
      <c r="A60" s="2">
        <v>44805</v>
      </c>
      <c r="B60" s="5">
        <v>3.4525259999999993</v>
      </c>
      <c r="C60" s="11">
        <f t="shared" si="13"/>
        <v>7.674943566591419E-2</v>
      </c>
      <c r="D60" s="5">
        <v>4.558951391676124</v>
      </c>
      <c r="E60" s="11">
        <f t="shared" si="14"/>
        <v>0.81591122012251849</v>
      </c>
      <c r="F60" s="10">
        <f t="shared" si="18"/>
        <v>1.3970497973247928</v>
      </c>
      <c r="G60" s="10">
        <f t="shared" si="11"/>
        <v>1.9126902960121133</v>
      </c>
      <c r="H60" s="10">
        <f t="shared" si="12"/>
        <v>1.0967790758895948</v>
      </c>
      <c r="I60" s="10">
        <f t="shared" si="15"/>
        <v>3.2783397309474838</v>
      </c>
      <c r="J60" s="10">
        <f t="shared" si="16"/>
        <v>0.17418626905251555</v>
      </c>
      <c r="K60" s="11">
        <f t="shared" si="17"/>
        <v>6.0059708144819313E-2</v>
      </c>
    </row>
    <row r="61" spans="1:11" ht="15.75" customHeight="1" x14ac:dyDescent="0.25">
      <c r="A61" s="2">
        <v>44774</v>
      </c>
      <c r="B61" s="5">
        <v>2.851772</v>
      </c>
      <c r="C61" s="11">
        <f t="shared" si="13"/>
        <v>-0.17400419287211721</v>
      </c>
      <c r="D61" s="5">
        <v>3.9240490423566037</v>
      </c>
      <c r="E61" s="11">
        <f t="shared" si="14"/>
        <v>0.81591122012251849</v>
      </c>
      <c r="F61" s="10">
        <f t="shared" si="18"/>
        <v>1.3963298262486921</v>
      </c>
      <c r="G61" s="10">
        <f t="shared" si="11"/>
        <v>1.7295170390855685</v>
      </c>
      <c r="H61" s="10">
        <f t="shared" si="12"/>
        <v>0.91360581896305004</v>
      </c>
      <c r="I61" s="10">
        <f t="shared" si="15"/>
        <v>2.6658037502673793</v>
      </c>
      <c r="J61" s="10">
        <f t="shared" si="16"/>
        <v>0.18596824973262072</v>
      </c>
      <c r="K61" s="11">
        <f t="shared" si="17"/>
        <v>-0.13926499643728263</v>
      </c>
    </row>
    <row r="62" spans="1:11" ht="15.75" customHeight="1" x14ac:dyDescent="0.25">
      <c r="A62" s="2">
        <v>44743</v>
      </c>
      <c r="B62" s="5">
        <v>2.1352099999999998</v>
      </c>
      <c r="C62" s="11">
        <f t="shared" si="13"/>
        <v>-0.25126903553299496</v>
      </c>
      <c r="D62" s="5">
        <v>3.1509716344095691</v>
      </c>
      <c r="E62" s="11">
        <f t="shared" si="14"/>
        <v>0.81591122012251849</v>
      </c>
      <c r="F62" s="10">
        <f t="shared" si="18"/>
        <v>1.3956102262104393</v>
      </c>
      <c r="G62" s="10">
        <f t="shared" si="11"/>
        <v>1.4612308705058892</v>
      </c>
      <c r="H62" s="10">
        <f t="shared" si="12"/>
        <v>0.64531965038337069</v>
      </c>
      <c r="I62" s="10">
        <f t="shared" si="15"/>
        <v>1.9360154071858675</v>
      </c>
      <c r="J62" s="10">
        <f t="shared" si="16"/>
        <v>0.19919459281413232</v>
      </c>
      <c r="K62" s="11">
        <f t="shared" si="17"/>
        <v>-0.19701012897707304</v>
      </c>
    </row>
    <row r="63" spans="1:11" ht="15.75" customHeight="1" x14ac:dyDescent="0.25">
      <c r="A63" s="2">
        <v>44713</v>
      </c>
      <c r="B63" s="5">
        <v>3.8940440000000001</v>
      </c>
      <c r="C63" s="11">
        <f t="shared" si="13"/>
        <v>0.82372881355932215</v>
      </c>
      <c r="D63" s="5">
        <v>5.0185925129160305</v>
      </c>
      <c r="E63" s="11">
        <f t="shared" si="14"/>
        <v>0.81591122012251849</v>
      </c>
      <c r="F63" s="10">
        <f t="shared" si="18"/>
        <v>1.3948909970188199</v>
      </c>
      <c r="G63" s="10">
        <f t="shared" si="11"/>
        <v>2.0323152363404531</v>
      </c>
      <c r="H63" s="10">
        <f t="shared" si="12"/>
        <v>1.2164040162179346</v>
      </c>
      <c r="I63" s="10">
        <f t="shared" si="15"/>
        <v>3.7286250054375518</v>
      </c>
      <c r="J63" s="10">
        <f t="shared" si="16"/>
        <v>0.16541899456244824</v>
      </c>
      <c r="K63" s="11">
        <f t="shared" si="17"/>
        <v>0.59271269157471074</v>
      </c>
    </row>
    <row r="64" spans="1:11" ht="15.75" customHeight="1" x14ac:dyDescent="0.25">
      <c r="A64" s="2">
        <v>44682</v>
      </c>
      <c r="B64" s="5">
        <v>4.4477509999999993</v>
      </c>
      <c r="C64" s="11">
        <f t="shared" si="13"/>
        <v>0.14219330855018564</v>
      </c>
      <c r="D64" s="5">
        <v>5.5918801505352693</v>
      </c>
      <c r="E64" s="11">
        <f t="shared" si="14"/>
        <v>0.81591122012251849</v>
      </c>
      <c r="F64" s="10">
        <f t="shared" si="18"/>
        <v>1.3941721384827175</v>
      </c>
      <c r="G64" s="10">
        <f t="shared" si="11"/>
        <v>2.1655178877100636</v>
      </c>
      <c r="H64" s="10">
        <f t="shared" si="12"/>
        <v>1.3496066675875451</v>
      </c>
      <c r="I64" s="10">
        <f t="shared" si="15"/>
        <v>4.2922535466080589</v>
      </c>
      <c r="J64" s="10">
        <f t="shared" si="16"/>
        <v>0.15549745339194043</v>
      </c>
      <c r="K64" s="11">
        <f t="shared" si="17"/>
        <v>0.11423275273770583</v>
      </c>
    </row>
    <row r="65" spans="1:11" ht="15.75" customHeight="1" x14ac:dyDescent="0.25">
      <c r="A65" s="7"/>
      <c r="B65" s="5"/>
      <c r="C65" s="11"/>
      <c r="D65" s="5"/>
      <c r="E65" s="11"/>
      <c r="F65" s="10"/>
      <c r="G65" s="10"/>
      <c r="H65" s="10"/>
      <c r="I65" s="10"/>
      <c r="J65" s="10"/>
      <c r="K65" s="11"/>
    </row>
    <row r="66" spans="1:11" ht="15.75" customHeight="1" x14ac:dyDescent="0.25">
      <c r="A66" s="1"/>
    </row>
    <row r="67" spans="1:11" ht="15.75" customHeight="1" x14ac:dyDescent="0.25">
      <c r="A67" s="1" t="s">
        <v>15</v>
      </c>
      <c r="B67" s="1">
        <v>2</v>
      </c>
    </row>
    <row r="68" spans="1:11" ht="15.75" customHeight="1" x14ac:dyDescent="0.25">
      <c r="A68" s="1" t="s">
        <v>16</v>
      </c>
      <c r="B68" s="11">
        <f>_xlfn.STDEV.S(K54:K64)*SQRT(12)</f>
        <v>0.7690187379158655</v>
      </c>
    </row>
    <row r="69" spans="1:11" ht="15.75" customHeight="1" x14ac:dyDescent="0.25">
      <c r="A69" s="1" t="s">
        <v>17</v>
      </c>
      <c r="B69" s="12">
        <f>SUMSQ(J72:J83)</f>
        <v>0.3024827517132529</v>
      </c>
    </row>
    <row r="70" spans="1:11" ht="15.75" customHeight="1" x14ac:dyDescent="0.25">
      <c r="A70" s="1"/>
    </row>
    <row r="71" spans="1:11" ht="15.75" customHeight="1" x14ac:dyDescent="0.25">
      <c r="A71" s="1" t="s">
        <v>18</v>
      </c>
      <c r="B71" s="1" t="s">
        <v>3</v>
      </c>
      <c r="C71" s="1" t="s">
        <v>19</v>
      </c>
      <c r="D71" s="1" t="s">
        <v>20</v>
      </c>
      <c r="E71" s="1" t="s">
        <v>16</v>
      </c>
      <c r="F71" s="1" t="s">
        <v>14</v>
      </c>
      <c r="G71" s="1" t="s">
        <v>21</v>
      </c>
      <c r="H71" s="1" t="s">
        <v>22</v>
      </c>
      <c r="I71" s="1" t="s">
        <v>23</v>
      </c>
      <c r="J71" s="1" t="s">
        <v>17</v>
      </c>
      <c r="K71" s="1" t="s">
        <v>24</v>
      </c>
    </row>
    <row r="72" spans="1:11" ht="15.75" customHeight="1" x14ac:dyDescent="0.25">
      <c r="A72" s="2">
        <v>45017</v>
      </c>
      <c r="B72" s="5">
        <v>3.6414428000000001</v>
      </c>
      <c r="D72" s="5">
        <v>4.7956257274946736</v>
      </c>
      <c r="E72" s="11">
        <f>B68</f>
        <v>0.7690187379158655</v>
      </c>
      <c r="F72" s="10">
        <f>B28</f>
        <v>1.4108000000000001</v>
      </c>
      <c r="G72" s="10">
        <f t="shared" ref="G72:G83" si="19">(LN(D72/F72) + (E72^2/2 + B$23)*B$22)/(E72*SQRT(B$22))</f>
        <v>2.0340755156913626</v>
      </c>
      <c r="H72" s="10">
        <f t="shared" ref="H72:H83" si="20">G72-E72*SQRT(B$22)</f>
        <v>1.2650567777754971</v>
      </c>
      <c r="I72" s="10">
        <f>D72*_xlfn.NORM.S.DIST(G72,1) - F72*EXP(-B$23*B$22)*_xlfn.NORM.S.DIST(H72,1)</f>
        <v>3.4851484522351388</v>
      </c>
      <c r="J72" s="10">
        <f>B72-I72</f>
        <v>0.15629434776486129</v>
      </c>
    </row>
    <row r="73" spans="1:11" ht="15.75" customHeight="1" x14ac:dyDescent="0.25">
      <c r="A73" s="2">
        <v>44986</v>
      </c>
      <c r="B73" s="5">
        <v>3.9993779999999997</v>
      </c>
      <c r="C73" s="11">
        <f t="shared" ref="C73:C83" si="21">B73/B72-1</f>
        <v>9.8294884653961745E-2</v>
      </c>
      <c r="D73" s="5">
        <v>5.1668047696348918</v>
      </c>
      <c r="E73" s="11">
        <f t="shared" ref="E73:E83" si="22">E72</f>
        <v>0.7690187379158655</v>
      </c>
      <c r="F73" s="10">
        <f>F72*(1+$B$24)^(1/12)</f>
        <v>1.4100729427425507</v>
      </c>
      <c r="G73" s="10">
        <f t="shared" si="19"/>
        <v>2.1316879002047062</v>
      </c>
      <c r="H73" s="10">
        <f t="shared" si="20"/>
        <v>1.3626691622888407</v>
      </c>
      <c r="I73" s="10">
        <f t="shared" ref="I73:I83" si="23">D73*_xlfn.NORM.S.DIST(G73,1) - F73*EXP(-B$23*B$22)*_xlfn.NORM.S.DIST(H73,1)</f>
        <v>3.8500376848046272</v>
      </c>
      <c r="J73" s="10">
        <f t="shared" ref="J73:J83" si="24">B73-I73</f>
        <v>0.1493403151953725</v>
      </c>
      <c r="K73" s="11">
        <f t="shared" ref="K73:K83" si="25">D73/D72-1</f>
        <v>7.7399501802683179E-2</v>
      </c>
    </row>
    <row r="74" spans="1:11" ht="15.75" customHeight="1" x14ac:dyDescent="0.25">
      <c r="A74" s="2">
        <v>44958</v>
      </c>
      <c r="B74" s="5">
        <v>4.642200400000001</v>
      </c>
      <c r="C74" s="11">
        <f t="shared" si="21"/>
        <v>0.16073059360730624</v>
      </c>
      <c r="D74" s="5">
        <v>5.8291741695049444</v>
      </c>
      <c r="E74" s="11">
        <f t="shared" si="22"/>
        <v>0.7690187379158655</v>
      </c>
      <c r="F74" s="10">
        <f t="shared" ref="F74:F83" si="26">F73*(1+$B$24)^(1/12)</f>
        <v>1.4093462601748203</v>
      </c>
      <c r="G74" s="10">
        <f t="shared" si="19"/>
        <v>2.2892085844871128</v>
      </c>
      <c r="H74" s="10">
        <f t="shared" si="20"/>
        <v>1.5201898465712473</v>
      </c>
      <c r="I74" s="10">
        <f t="shared" si="23"/>
        <v>4.5040671151018437</v>
      </c>
      <c r="J74" s="10">
        <f t="shared" si="24"/>
        <v>0.13813328489815735</v>
      </c>
      <c r="K74" s="11">
        <f t="shared" si="25"/>
        <v>0.1281971023489743</v>
      </c>
    </row>
    <row r="75" spans="1:11" ht="15.75" customHeight="1" x14ac:dyDescent="0.25">
      <c r="A75" s="2">
        <v>44927</v>
      </c>
      <c r="B75" s="5">
        <v>3.7291004000000001</v>
      </c>
      <c r="C75" s="11">
        <f t="shared" si="21"/>
        <v>-0.19669551534225038</v>
      </c>
      <c r="D75" s="5">
        <v>4.885299227715354</v>
      </c>
      <c r="E75" s="11">
        <f t="shared" si="22"/>
        <v>0.7690187379158655</v>
      </c>
      <c r="F75" s="10">
        <f t="shared" si="26"/>
        <v>1.4086199521037124</v>
      </c>
      <c r="G75" s="10">
        <f t="shared" si="19"/>
        <v>2.0601773426462833</v>
      </c>
      <c r="H75" s="10">
        <f t="shared" si="20"/>
        <v>1.2911586047304178</v>
      </c>
      <c r="I75" s="10">
        <f t="shared" si="23"/>
        <v>3.5748738854751432</v>
      </c>
      <c r="J75" s="10">
        <f t="shared" si="24"/>
        <v>0.15422651452485692</v>
      </c>
      <c r="K75" s="11">
        <f t="shared" si="25"/>
        <v>-0.16192258360153799</v>
      </c>
    </row>
    <row r="76" spans="1:11" ht="15.75" customHeight="1" x14ac:dyDescent="0.25">
      <c r="A76" s="2">
        <v>44896</v>
      </c>
      <c r="B76" s="5">
        <v>3.0761499999999997</v>
      </c>
      <c r="C76" s="11">
        <f t="shared" si="21"/>
        <v>-0.17509595611853201</v>
      </c>
      <c r="D76" s="5">
        <v>4.201474631528189</v>
      </c>
      <c r="E76" s="11">
        <f t="shared" si="22"/>
        <v>0.7690187379158655</v>
      </c>
      <c r="F76" s="10">
        <f t="shared" si="26"/>
        <v>1.4078940183362294</v>
      </c>
      <c r="G76" s="10">
        <f t="shared" si="19"/>
        <v>1.8647601436818402</v>
      </c>
      <c r="H76" s="10">
        <f t="shared" si="20"/>
        <v>1.0957414057659747</v>
      </c>
      <c r="I76" s="10">
        <f t="shared" si="23"/>
        <v>2.908684475242632</v>
      </c>
      <c r="J76" s="10">
        <f t="shared" si="24"/>
        <v>0.16746552475736776</v>
      </c>
      <c r="K76" s="11">
        <f t="shared" si="25"/>
        <v>-0.13997599006989803</v>
      </c>
    </row>
    <row r="77" spans="1:11" ht="15.75" customHeight="1" x14ac:dyDescent="0.25">
      <c r="A77" s="2">
        <v>44866</v>
      </c>
      <c r="B77" s="5">
        <v>3.4127169999999998</v>
      </c>
      <c r="C77" s="11">
        <f t="shared" si="21"/>
        <v>0.10941176470588232</v>
      </c>
      <c r="D77" s="5">
        <v>4.5543364297653373</v>
      </c>
      <c r="E77" s="11">
        <f t="shared" si="22"/>
        <v>0.7690187379158655</v>
      </c>
      <c r="F77" s="10">
        <f t="shared" si="26"/>
        <v>1.4071684586794737</v>
      </c>
      <c r="G77" s="10">
        <f t="shared" si="19"/>
        <v>1.9702969193775897</v>
      </c>
      <c r="H77" s="10">
        <f t="shared" si="20"/>
        <v>1.2012781814617242</v>
      </c>
      <c r="I77" s="10">
        <f t="shared" si="23"/>
        <v>3.2524149842555903</v>
      </c>
      <c r="J77" s="10">
        <f t="shared" si="24"/>
        <v>0.1603020157444095</v>
      </c>
      <c r="K77" s="11">
        <f t="shared" si="25"/>
        <v>8.3985226422467418E-2</v>
      </c>
    </row>
    <row r="78" spans="1:11" ht="15.75" customHeight="1" x14ac:dyDescent="0.25">
      <c r="A78" s="2">
        <v>44835</v>
      </c>
      <c r="B78" s="5">
        <v>3.2064339999999998</v>
      </c>
      <c r="C78" s="11">
        <f t="shared" si="21"/>
        <v>-6.0445387062566303E-2</v>
      </c>
      <c r="D78" s="5">
        <v>4.3375902286464232</v>
      </c>
      <c r="E78" s="11">
        <f t="shared" si="22"/>
        <v>0.7690187379158655</v>
      </c>
      <c r="F78" s="10">
        <f t="shared" si="26"/>
        <v>1.4064432729406471</v>
      </c>
      <c r="G78" s="10">
        <f t="shared" si="19"/>
        <v>1.9075605941620417</v>
      </c>
      <c r="H78" s="10">
        <f t="shared" si="20"/>
        <v>1.1385418562461762</v>
      </c>
      <c r="I78" s="10">
        <f t="shared" si="23"/>
        <v>3.0419696380654342</v>
      </c>
      <c r="J78" s="10">
        <f t="shared" si="24"/>
        <v>0.16446436193456559</v>
      </c>
      <c r="K78" s="11">
        <f t="shared" si="25"/>
        <v>-4.7591170406812044E-2</v>
      </c>
    </row>
    <row r="79" spans="1:11" ht="15.75" customHeight="1" x14ac:dyDescent="0.25">
      <c r="A79" s="2">
        <v>44805</v>
      </c>
      <c r="B79" s="5">
        <v>3.4525259999999993</v>
      </c>
      <c r="C79" s="11">
        <f t="shared" si="21"/>
        <v>7.674943566591419E-2</v>
      </c>
      <c r="D79" s="5">
        <v>4.5949412118200081</v>
      </c>
      <c r="E79" s="11">
        <f t="shared" si="22"/>
        <v>0.7690187379158655</v>
      </c>
      <c r="F79" s="10">
        <f t="shared" si="26"/>
        <v>1.4057184609270503</v>
      </c>
      <c r="G79" s="10">
        <f t="shared" si="19"/>
        <v>1.9831796860635209</v>
      </c>
      <c r="H79" s="10">
        <f t="shared" si="20"/>
        <v>1.2141609481476554</v>
      </c>
      <c r="I79" s="10">
        <f t="shared" si="23"/>
        <v>3.2932725472229212</v>
      </c>
      <c r="J79" s="10">
        <f t="shared" si="24"/>
        <v>0.15925345277707814</v>
      </c>
      <c r="K79" s="11">
        <f t="shared" si="25"/>
        <v>5.9330404581322771E-2</v>
      </c>
    </row>
    <row r="80" spans="1:11" ht="15.75" customHeight="1" x14ac:dyDescent="0.25">
      <c r="A80" s="2">
        <v>44774</v>
      </c>
      <c r="B80" s="5">
        <v>2.851772</v>
      </c>
      <c r="C80" s="11">
        <f t="shared" si="21"/>
        <v>-0.17400419287211721</v>
      </c>
      <c r="D80" s="5">
        <v>3.9622966702076439</v>
      </c>
      <c r="E80" s="11">
        <f t="shared" si="22"/>
        <v>0.7690187379158655</v>
      </c>
      <c r="F80" s="10">
        <f t="shared" si="26"/>
        <v>1.404994022446084</v>
      </c>
      <c r="G80" s="10">
        <f t="shared" si="19"/>
        <v>1.7912251259971541</v>
      </c>
      <c r="H80" s="10">
        <f t="shared" si="20"/>
        <v>1.0222063880812886</v>
      </c>
      <c r="I80" s="10">
        <f t="shared" si="23"/>
        <v>2.6799565613128364</v>
      </c>
      <c r="J80" s="10">
        <f t="shared" si="24"/>
        <v>0.17181543868716354</v>
      </c>
      <c r="K80" s="11">
        <f t="shared" si="25"/>
        <v>-0.13768283693923045</v>
      </c>
    </row>
    <row r="81" spans="1:11" ht="15.75" customHeight="1" x14ac:dyDescent="0.25">
      <c r="A81" s="2">
        <v>44743</v>
      </c>
      <c r="B81" s="5">
        <v>2.1352099999999998</v>
      </c>
      <c r="C81" s="11">
        <f t="shared" si="21"/>
        <v>-0.25126903553299496</v>
      </c>
      <c r="D81" s="5">
        <v>3.1920064814640301</v>
      </c>
      <c r="E81" s="11">
        <f t="shared" si="22"/>
        <v>0.7690187379158655</v>
      </c>
      <c r="F81" s="10">
        <f t="shared" si="26"/>
        <v>1.4042699573052473</v>
      </c>
      <c r="G81" s="10">
        <f t="shared" si="19"/>
        <v>1.5107916076235561</v>
      </c>
      <c r="H81" s="10">
        <f t="shared" si="20"/>
        <v>0.74177286970769063</v>
      </c>
      <c r="I81" s="10">
        <f t="shared" si="23"/>
        <v>1.9482829838245637</v>
      </c>
      <c r="J81" s="10">
        <f t="shared" si="24"/>
        <v>0.18692701617543617</v>
      </c>
      <c r="K81" s="11">
        <f t="shared" si="25"/>
        <v>-0.19440497591596206</v>
      </c>
    </row>
    <row r="82" spans="1:11" ht="15.75" customHeight="1" x14ac:dyDescent="0.25">
      <c r="A82" s="2">
        <v>44713</v>
      </c>
      <c r="B82" s="5">
        <v>3.8940440000000001</v>
      </c>
      <c r="C82" s="11">
        <f t="shared" si="21"/>
        <v>0.82372881355932215</v>
      </c>
      <c r="D82" s="5">
        <v>5.0529223627280961</v>
      </c>
      <c r="E82" s="11">
        <f t="shared" si="22"/>
        <v>0.7690187379158655</v>
      </c>
      <c r="F82" s="10">
        <f t="shared" si="26"/>
        <v>1.4035462653121393</v>
      </c>
      <c r="G82" s="10">
        <f t="shared" si="19"/>
        <v>2.1087387221699414</v>
      </c>
      <c r="H82" s="10">
        <f t="shared" si="20"/>
        <v>1.3397199842540759</v>
      </c>
      <c r="I82" s="10">
        <f t="shared" si="23"/>
        <v>3.743779034097007</v>
      </c>
      <c r="J82" s="10">
        <f t="shared" si="24"/>
        <v>0.1502649659029931</v>
      </c>
      <c r="K82" s="11">
        <f t="shared" si="25"/>
        <v>0.58299251335183611</v>
      </c>
    </row>
    <row r="83" spans="1:11" ht="15.75" customHeight="1" x14ac:dyDescent="0.25">
      <c r="A83" s="2">
        <v>44682</v>
      </c>
      <c r="B83" s="5">
        <v>4.4477509999999993</v>
      </c>
      <c r="C83" s="11">
        <f t="shared" si="21"/>
        <v>0.14219330855018564</v>
      </c>
      <c r="D83" s="5">
        <v>5.6243258295135368</v>
      </c>
      <c r="E83" s="11">
        <f t="shared" si="22"/>
        <v>0.7690187379158655</v>
      </c>
      <c r="F83" s="10">
        <f t="shared" si="26"/>
        <v>1.4028229462744579</v>
      </c>
      <c r="G83" s="10">
        <f t="shared" si="19"/>
        <v>2.2487220611359615</v>
      </c>
      <c r="H83" s="10">
        <f t="shared" si="20"/>
        <v>1.479703323220096</v>
      </c>
      <c r="I83" s="10">
        <f t="shared" si="23"/>
        <v>4.307421974061576</v>
      </c>
      <c r="J83" s="10">
        <f t="shared" si="24"/>
        <v>0.14032902593842334</v>
      </c>
      <c r="K83" s="11">
        <f t="shared" si="25"/>
        <v>0.11308376138930765</v>
      </c>
    </row>
    <row r="84" spans="1:11" ht="15.75" customHeight="1" x14ac:dyDescent="0.25">
      <c r="A84" s="7"/>
      <c r="B84" s="5"/>
      <c r="C84" s="11"/>
      <c r="D84" s="5"/>
      <c r="E84" s="11"/>
      <c r="F84" s="10"/>
      <c r="G84" s="10"/>
      <c r="H84" s="10"/>
      <c r="I84" s="10"/>
      <c r="J84" s="10"/>
      <c r="K84" s="11"/>
    </row>
    <row r="85" spans="1:11" ht="15.75" customHeight="1" x14ac:dyDescent="0.25">
      <c r="A85" s="1"/>
    </row>
    <row r="86" spans="1:11" ht="15.75" customHeight="1" x14ac:dyDescent="0.25">
      <c r="A86" s="1" t="s">
        <v>15</v>
      </c>
      <c r="B86" s="1">
        <v>3</v>
      </c>
    </row>
    <row r="87" spans="1:11" ht="15.75" customHeight="1" x14ac:dyDescent="0.25">
      <c r="A87" s="1" t="s">
        <v>16</v>
      </c>
      <c r="B87" s="11">
        <f>_xlfn.STDEV.S(K73:K83)*SQRT(12)</f>
        <v>0.75775023050040946</v>
      </c>
    </row>
    <row r="88" spans="1:11" ht="15.75" customHeight="1" x14ac:dyDescent="0.25">
      <c r="A88" s="1" t="s">
        <v>17</v>
      </c>
      <c r="B88" s="12">
        <f>SUMSQ(J91:J102)</f>
        <v>0.28287701680040572</v>
      </c>
    </row>
    <row r="89" spans="1:11" ht="15.75" customHeight="1" x14ac:dyDescent="0.25">
      <c r="A89" s="1"/>
    </row>
    <row r="90" spans="1:11" ht="15.75" customHeight="1" x14ac:dyDescent="0.25">
      <c r="A90" s="1" t="s">
        <v>18</v>
      </c>
      <c r="B90" s="1" t="s">
        <v>3</v>
      </c>
      <c r="C90" s="1" t="s">
        <v>19</v>
      </c>
      <c r="D90" s="1" t="s">
        <v>20</v>
      </c>
      <c r="E90" s="1" t="s">
        <v>16</v>
      </c>
      <c r="F90" s="1" t="s">
        <v>14</v>
      </c>
      <c r="G90" s="1" t="s">
        <v>21</v>
      </c>
      <c r="H90" s="1" t="s">
        <v>22</v>
      </c>
      <c r="I90" s="1" t="s">
        <v>23</v>
      </c>
      <c r="J90" s="1" t="s">
        <v>17</v>
      </c>
      <c r="K90" s="1" t="s">
        <v>24</v>
      </c>
    </row>
    <row r="91" spans="1:11" ht="15.75" customHeight="1" x14ac:dyDescent="0.25">
      <c r="A91" s="2">
        <v>45017</v>
      </c>
      <c r="B91" s="5">
        <v>3.6414428000000001</v>
      </c>
      <c r="D91" s="5">
        <v>4.7961552951304354</v>
      </c>
      <c r="E91" s="11">
        <f>B87</f>
        <v>0.75775023050040946</v>
      </c>
      <c r="F91" s="10">
        <f>C28</f>
        <v>1.4021000000000001</v>
      </c>
      <c r="G91" s="10">
        <f t="shared" ref="G91:G102" si="27">(LN(D91/F91) + (E91^2/2 + B$23)*B$22)/(E91*SQRT(B$22))</f>
        <v>2.0612810753115061</v>
      </c>
      <c r="H91" s="10">
        <f t="shared" ref="H91:H102" si="28">G91-E91*SQRT(B$22)</f>
        <v>1.3035308448110965</v>
      </c>
      <c r="I91" s="10">
        <f>D91*_xlfn.NORM.S.DIST(G91,1) - F91*EXP(-B$23*B$22)*_xlfn.NORM.S.DIST(H91,1)</f>
        <v>3.4905063478436111</v>
      </c>
      <c r="J91" s="10">
        <f>B91-I91</f>
        <v>0.15093645215638896</v>
      </c>
    </row>
    <row r="92" spans="1:11" ht="15.75" customHeight="1" x14ac:dyDescent="0.25">
      <c r="A92" s="2">
        <v>44986</v>
      </c>
      <c r="B92" s="5">
        <v>3.9993779999999997</v>
      </c>
      <c r="C92" s="11">
        <f t="shared" ref="C92:C102" si="29">B92/B91-1</f>
        <v>9.8294884653961745E-2</v>
      </c>
      <c r="D92" s="5">
        <v>5.166829581990358</v>
      </c>
      <c r="E92" s="11">
        <f t="shared" ref="E92:E102" si="30">E91</f>
        <v>0.75775023050040946</v>
      </c>
      <c r="F92" s="10">
        <f>F91*(1+$B$24)^(1/12)</f>
        <v>1.4013774262966618</v>
      </c>
      <c r="G92" s="10">
        <f t="shared" si="27"/>
        <v>2.160205669261376</v>
      </c>
      <c r="H92" s="10">
        <f t="shared" si="28"/>
        <v>1.4024554387609665</v>
      </c>
      <c r="I92" s="10">
        <f t="shared" ref="I92:I102" si="31">D92*_xlfn.NORM.S.DIST(G92,1) - F92*EXP(-B$23*B$22)*_xlfn.NORM.S.DIST(H92,1)</f>
        <v>3.8553579193727199</v>
      </c>
      <c r="J92" s="10">
        <f t="shared" ref="J92:J102" si="32">B92-I92</f>
        <v>0.14402008062727978</v>
      </c>
      <c r="K92" s="11">
        <f t="shared" ref="K92:K102" si="33">D92/D91-1</f>
        <v>7.7285714087754975E-2</v>
      </c>
    </row>
    <row r="93" spans="1:11" ht="15.75" customHeight="1" x14ac:dyDescent="0.25">
      <c r="A93" s="2">
        <v>44958</v>
      </c>
      <c r="B93" s="5">
        <v>4.642200400000001</v>
      </c>
      <c r="C93" s="11">
        <f t="shared" si="29"/>
        <v>0.16073059360730624</v>
      </c>
      <c r="D93" s="5">
        <v>5.8283883140402573</v>
      </c>
      <c r="E93" s="11">
        <f t="shared" si="30"/>
        <v>0.75775023050040946</v>
      </c>
      <c r="F93" s="10">
        <f t="shared" ref="F93:F102" si="34">F92*(1+$B$24)^(1/12)</f>
        <v>1.4006552249724382</v>
      </c>
      <c r="G93" s="10">
        <f t="shared" si="27"/>
        <v>2.3198845811380981</v>
      </c>
      <c r="H93" s="10">
        <f t="shared" si="28"/>
        <v>1.5621343506376886</v>
      </c>
      <c r="I93" s="10">
        <f t="shared" si="31"/>
        <v>4.5092439555094792</v>
      </c>
      <c r="J93" s="10">
        <f t="shared" si="32"/>
        <v>0.1329564444905218</v>
      </c>
      <c r="K93" s="11">
        <f t="shared" si="33"/>
        <v>0.12803958821398842</v>
      </c>
    </row>
    <row r="94" spans="1:11" ht="15.75" customHeight="1" x14ac:dyDescent="0.25">
      <c r="A94" s="2">
        <v>44927</v>
      </c>
      <c r="B94" s="5">
        <v>3.7291004000000001</v>
      </c>
      <c r="C94" s="11">
        <f t="shared" si="29"/>
        <v>-0.19669551534225038</v>
      </c>
      <c r="D94" s="5">
        <v>4.8856933170162415</v>
      </c>
      <c r="E94" s="11">
        <f t="shared" si="30"/>
        <v>0.75775023050040946</v>
      </c>
      <c r="F94" s="10">
        <f t="shared" si="34"/>
        <v>1.3999333958354234</v>
      </c>
      <c r="G94" s="10">
        <f t="shared" si="27"/>
        <v>2.0877317938207689</v>
      </c>
      <c r="H94" s="10">
        <f t="shared" si="28"/>
        <v>1.3299815633203593</v>
      </c>
      <c r="I94" s="10">
        <f t="shared" si="31"/>
        <v>3.5802182562444695</v>
      </c>
      <c r="J94" s="10">
        <f t="shared" si="32"/>
        <v>0.14888214375553055</v>
      </c>
      <c r="K94" s="11">
        <f t="shared" si="33"/>
        <v>-0.16174196814462705</v>
      </c>
    </row>
    <row r="95" spans="1:11" ht="15.75" customHeight="1" x14ac:dyDescent="0.25">
      <c r="A95" s="2">
        <v>44896</v>
      </c>
      <c r="B95" s="5">
        <v>3.0761499999999997</v>
      </c>
      <c r="C95" s="11">
        <f t="shared" si="29"/>
        <v>-0.17509595611853201</v>
      </c>
      <c r="D95" s="5">
        <v>4.2028693616461439</v>
      </c>
      <c r="E95" s="11">
        <f t="shared" si="30"/>
        <v>0.75775023050040946</v>
      </c>
      <c r="F95" s="10">
        <f t="shared" si="34"/>
        <v>1.3992119386938102</v>
      </c>
      <c r="G95" s="10">
        <f t="shared" si="27"/>
        <v>1.8897401075517433</v>
      </c>
      <c r="H95" s="10">
        <f t="shared" si="28"/>
        <v>1.1319898770513337</v>
      </c>
      <c r="I95" s="10">
        <f t="shared" si="31"/>
        <v>2.9139915026872614</v>
      </c>
      <c r="J95" s="10">
        <f t="shared" si="32"/>
        <v>0.16215849731273835</v>
      </c>
      <c r="K95" s="11">
        <f t="shared" si="33"/>
        <v>-0.13975988893775004</v>
      </c>
    </row>
    <row r="96" spans="1:11" ht="15.75" customHeight="1" x14ac:dyDescent="0.25">
      <c r="A96" s="2">
        <v>44866</v>
      </c>
      <c r="B96" s="5">
        <v>3.4127169999999998</v>
      </c>
      <c r="C96" s="11">
        <f t="shared" si="29"/>
        <v>0.10941176470588232</v>
      </c>
      <c r="D96" s="5">
        <v>4.5551924961091972</v>
      </c>
      <c r="E96" s="11">
        <f t="shared" si="30"/>
        <v>0.75775023050040946</v>
      </c>
      <c r="F96" s="10">
        <f t="shared" si="34"/>
        <v>1.3984908533558906</v>
      </c>
      <c r="G96" s="10">
        <f t="shared" si="27"/>
        <v>1.9966563412523859</v>
      </c>
      <c r="H96" s="10">
        <f t="shared" si="28"/>
        <v>1.2389061107519765</v>
      </c>
      <c r="I96" s="10">
        <f t="shared" si="31"/>
        <v>3.2577591688678105</v>
      </c>
      <c r="J96" s="10">
        <f t="shared" si="32"/>
        <v>0.15495783113218931</v>
      </c>
      <c r="K96" s="11">
        <f t="shared" si="33"/>
        <v>8.3829190047691293E-2</v>
      </c>
    </row>
    <row r="97" spans="1:11" ht="15.75" customHeight="1" x14ac:dyDescent="0.25">
      <c r="A97" s="2">
        <v>44835</v>
      </c>
      <c r="B97" s="5">
        <v>3.2064339999999998</v>
      </c>
      <c r="C97" s="11">
        <f t="shared" si="29"/>
        <v>-6.0445387062566303E-2</v>
      </c>
      <c r="D97" s="5">
        <v>4.3387663503898315</v>
      </c>
      <c r="E97" s="11">
        <f t="shared" si="30"/>
        <v>0.75775023050040946</v>
      </c>
      <c r="F97" s="10">
        <f t="shared" si="34"/>
        <v>1.397770139630055</v>
      </c>
      <c r="G97" s="10">
        <f t="shared" si="27"/>
        <v>1.9330968096966474</v>
      </c>
      <c r="H97" s="10">
        <f t="shared" si="28"/>
        <v>1.1753465791962379</v>
      </c>
      <c r="I97" s="10">
        <f t="shared" si="31"/>
        <v>3.0472933890295675</v>
      </c>
      <c r="J97" s="10">
        <f t="shared" si="32"/>
        <v>0.15914061097043231</v>
      </c>
      <c r="K97" s="11">
        <f t="shared" si="33"/>
        <v>-4.7511964841052357E-2</v>
      </c>
    </row>
    <row r="98" spans="1:11" ht="15.75" customHeight="1" x14ac:dyDescent="0.25">
      <c r="A98" s="2">
        <v>44805</v>
      </c>
      <c r="B98" s="5">
        <v>3.4525259999999993</v>
      </c>
      <c r="C98" s="11">
        <f t="shared" si="29"/>
        <v>7.674943566591419E-2</v>
      </c>
      <c r="D98" s="5">
        <v>4.5957303627661572</v>
      </c>
      <c r="E98" s="11">
        <f t="shared" si="30"/>
        <v>0.75775023050040946</v>
      </c>
      <c r="F98" s="10">
        <f t="shared" si="34"/>
        <v>1.3970497973247928</v>
      </c>
      <c r="G98" s="10">
        <f t="shared" si="27"/>
        <v>2.0097092808863453</v>
      </c>
      <c r="H98" s="10">
        <f t="shared" si="28"/>
        <v>1.2519590503859357</v>
      </c>
      <c r="I98" s="10">
        <f t="shared" si="31"/>
        <v>3.2986126706258903</v>
      </c>
      <c r="J98" s="10">
        <f t="shared" si="32"/>
        <v>0.15391332937410906</v>
      </c>
      <c r="K98" s="11">
        <f t="shared" si="33"/>
        <v>5.9225132589413976E-2</v>
      </c>
    </row>
    <row r="99" spans="1:11" ht="15.75" customHeight="1" x14ac:dyDescent="0.25">
      <c r="A99" s="2">
        <v>44774</v>
      </c>
      <c r="B99" s="5">
        <v>2.851772</v>
      </c>
      <c r="C99" s="11">
        <f t="shared" si="29"/>
        <v>-0.17400419287211721</v>
      </c>
      <c r="D99" s="5">
        <v>3.9640575973943308</v>
      </c>
      <c r="E99" s="11">
        <f t="shared" si="30"/>
        <v>0.75775023050040946</v>
      </c>
      <c r="F99" s="10">
        <f t="shared" si="34"/>
        <v>1.3963298262486921</v>
      </c>
      <c r="G99" s="10">
        <f t="shared" si="27"/>
        <v>1.8152599040848905</v>
      </c>
      <c r="H99" s="10">
        <f t="shared" si="28"/>
        <v>1.0575096735844811</v>
      </c>
      <c r="I99" s="10">
        <f t="shared" si="31"/>
        <v>2.6851955304701853</v>
      </c>
      <c r="J99" s="10">
        <f t="shared" si="32"/>
        <v>0.16657646952981464</v>
      </c>
      <c r="K99" s="11">
        <f t="shared" si="33"/>
        <v>-0.13744774290709783</v>
      </c>
    </row>
    <row r="100" spans="1:11" ht="15.75" customHeight="1" x14ac:dyDescent="0.25">
      <c r="A100" s="2">
        <v>44743</v>
      </c>
      <c r="B100" s="5">
        <v>2.1352099999999998</v>
      </c>
      <c r="C100" s="11">
        <f t="shared" si="29"/>
        <v>-0.25126903553299496</v>
      </c>
      <c r="D100" s="5">
        <v>3.1951082727962534</v>
      </c>
      <c r="E100" s="11">
        <f t="shared" si="30"/>
        <v>0.75775023050040946</v>
      </c>
      <c r="F100" s="10">
        <f t="shared" si="34"/>
        <v>1.3956102262104393</v>
      </c>
      <c r="G100" s="10">
        <f t="shared" si="27"/>
        <v>1.5313514623822877</v>
      </c>
      <c r="H100" s="10">
        <f t="shared" si="28"/>
        <v>0.77360123188187824</v>
      </c>
      <c r="I100" s="10">
        <f t="shared" si="31"/>
        <v>1.9530917657599469</v>
      </c>
      <c r="J100" s="10">
        <f t="shared" si="32"/>
        <v>0.18211823424005291</v>
      </c>
      <c r="K100" s="11">
        <f t="shared" si="33"/>
        <v>-0.19398036120956619</v>
      </c>
    </row>
    <row r="101" spans="1:11" ht="15.75" customHeight="1" x14ac:dyDescent="0.25">
      <c r="A101" s="2">
        <v>44713</v>
      </c>
      <c r="B101" s="5">
        <v>3.8940440000000001</v>
      </c>
      <c r="C101" s="11">
        <f t="shared" si="29"/>
        <v>0.82372881355932215</v>
      </c>
      <c r="D101" s="5">
        <v>5.0530651630036862</v>
      </c>
      <c r="E101" s="11">
        <f t="shared" si="30"/>
        <v>0.75775023050040946</v>
      </c>
      <c r="F101" s="10">
        <f t="shared" si="34"/>
        <v>1.3948909970188199</v>
      </c>
      <c r="G101" s="10">
        <f t="shared" si="27"/>
        <v>2.1369461716831553</v>
      </c>
      <c r="H101" s="10">
        <f t="shared" si="28"/>
        <v>1.3791959411827457</v>
      </c>
      <c r="I101" s="10">
        <f t="shared" si="31"/>
        <v>3.7490865152082558</v>
      </c>
      <c r="J101" s="10">
        <f t="shared" si="32"/>
        <v>0.14495748479174431</v>
      </c>
      <c r="K101" s="11">
        <f t="shared" si="33"/>
        <v>0.5815004474265939</v>
      </c>
    </row>
    <row r="102" spans="1:11" ht="15.75" customHeight="1" x14ac:dyDescent="0.25">
      <c r="A102" s="2">
        <v>44682</v>
      </c>
      <c r="B102" s="5">
        <v>4.4477509999999993</v>
      </c>
      <c r="C102" s="11">
        <f t="shared" si="29"/>
        <v>0.14219330855018564</v>
      </c>
      <c r="D102" s="5">
        <v>5.6237500807254408</v>
      </c>
      <c r="E102" s="11">
        <f t="shared" si="30"/>
        <v>0.75775023050040946</v>
      </c>
      <c r="F102" s="10">
        <f t="shared" si="34"/>
        <v>1.3941721384827175</v>
      </c>
      <c r="G102" s="10">
        <f t="shared" si="27"/>
        <v>2.2788388072183245</v>
      </c>
      <c r="H102" s="10">
        <f t="shared" si="28"/>
        <v>1.521088576717915</v>
      </c>
      <c r="I102" s="10">
        <f t="shared" si="31"/>
        <v>4.312620273715071</v>
      </c>
      <c r="J102" s="10">
        <f t="shared" si="32"/>
        <v>0.13513072628492839</v>
      </c>
      <c r="K102" s="11">
        <f t="shared" si="33"/>
        <v>0.11293836499478727</v>
      </c>
    </row>
    <row r="103" spans="1:11" ht="15.75" customHeight="1" x14ac:dyDescent="0.25">
      <c r="A103" s="7"/>
      <c r="B103" s="5"/>
      <c r="C103" s="11"/>
      <c r="D103" s="10"/>
      <c r="E103" s="11"/>
      <c r="F103" s="10"/>
      <c r="G103" s="10"/>
      <c r="H103" s="10"/>
      <c r="I103" s="10"/>
      <c r="J103" s="10"/>
      <c r="K103" s="11"/>
    </row>
    <row r="104" spans="1:11" ht="15.75" customHeight="1" x14ac:dyDescent="0.25">
      <c r="A104" s="1" t="s">
        <v>15</v>
      </c>
      <c r="B104" s="1">
        <v>4</v>
      </c>
    </row>
    <row r="105" spans="1:11" ht="15.75" customHeight="1" x14ac:dyDescent="0.25">
      <c r="A105" s="1" t="s">
        <v>16</v>
      </c>
      <c r="B105" s="11">
        <f>_xlfn.STDEV.S(K92:K102)*SQRT(12)</f>
        <v>0.75604211543636335</v>
      </c>
      <c r="D105" s="13"/>
    </row>
    <row r="106" spans="1:11" ht="15.75" customHeight="1" x14ac:dyDescent="0.25">
      <c r="A106" s="1" t="s">
        <v>17</v>
      </c>
      <c r="B106" s="12">
        <f>SUMSQ(J109:J120)</f>
        <v>0.285783844375191</v>
      </c>
    </row>
    <row r="107" spans="1:11" ht="15.75" customHeight="1" x14ac:dyDescent="0.25">
      <c r="A107" s="1"/>
    </row>
    <row r="108" spans="1:11" ht="15.75" customHeight="1" x14ac:dyDescent="0.25">
      <c r="A108" s="1" t="s">
        <v>18</v>
      </c>
      <c r="B108" s="1" t="s">
        <v>3</v>
      </c>
      <c r="C108" s="1" t="s">
        <v>19</v>
      </c>
      <c r="D108" s="1" t="s">
        <v>20</v>
      </c>
      <c r="E108" s="1" t="s">
        <v>16</v>
      </c>
      <c r="F108" s="1" t="s">
        <v>14</v>
      </c>
      <c r="G108" s="1" t="s">
        <v>21</v>
      </c>
      <c r="H108" s="1" t="s">
        <v>22</v>
      </c>
      <c r="I108" s="1" t="s">
        <v>23</v>
      </c>
      <c r="J108" s="1" t="s">
        <v>17</v>
      </c>
      <c r="K108" s="1" t="s">
        <v>24</v>
      </c>
    </row>
    <row r="109" spans="1:11" ht="15.75" customHeight="1" x14ac:dyDescent="0.25">
      <c r="A109" s="2">
        <v>45017</v>
      </c>
      <c r="B109" s="5">
        <v>3.6414428000000001</v>
      </c>
      <c r="D109" s="5">
        <v>4.803425162601191</v>
      </c>
      <c r="E109" s="11">
        <f>B105</f>
        <v>0.75604211543636335</v>
      </c>
      <c r="F109" s="10">
        <f>B28</f>
        <v>1.4108000000000001</v>
      </c>
      <c r="G109" s="10">
        <f t="shared" ref="G109:G120" si="35">(LN(D109/F109) + (E109^2/2 + B$23)*B$22)/(E109*SQRT(B$22))</f>
        <v>2.0580495821462432</v>
      </c>
      <c r="H109" s="10">
        <f t="shared" ref="H109:H120" si="36">G109-E109*SQRT(B$22)</f>
        <v>1.3020074667098798</v>
      </c>
      <c r="I109" s="10">
        <f>D109*_xlfn.NORM.S.DIST(G109,1) - F109*EXP(-B$23*B$22)*_xlfn.NORM.S.DIST(H109,1)</f>
        <v>3.4897247171242443</v>
      </c>
      <c r="J109" s="10">
        <f>B109-I109</f>
        <v>0.15171808287575583</v>
      </c>
    </row>
    <row r="110" spans="1:11" ht="15.75" customHeight="1" x14ac:dyDescent="0.25">
      <c r="A110" s="2">
        <v>44986</v>
      </c>
      <c r="B110" s="5">
        <v>3.9993779999999997</v>
      </c>
      <c r="C110" s="11">
        <f t="shared" ref="C110:C120" si="37">B110/B109-1</f>
        <v>9.8294884653961745E-2</v>
      </c>
      <c r="D110" s="5">
        <v>5.1741798130083261</v>
      </c>
      <c r="E110" s="11">
        <f t="shared" ref="E110:E120" si="38">E109</f>
        <v>0.75604211543636335</v>
      </c>
      <c r="F110" s="10">
        <f>F109*(1+$B$24)^(1/12)</f>
        <v>1.4100729427425507</v>
      </c>
      <c r="G110" s="10">
        <f t="shared" si="35"/>
        <v>2.1570745963967131</v>
      </c>
      <c r="H110" s="10">
        <f t="shared" si="36"/>
        <v>1.4010324809603496</v>
      </c>
      <c r="I110" s="10">
        <f t="shared" ref="I110:I120" si="39">D110*_xlfn.NORM.S.DIST(G110,1) - F110*EXP(-B$23*B$22)*_xlfn.NORM.S.DIST(H110,1)</f>
        <v>3.8546080739948962</v>
      </c>
      <c r="J110" s="10">
        <f t="shared" ref="J110:J120" si="40">B110-I110</f>
        <v>0.14476992600510341</v>
      </c>
      <c r="K110" s="11">
        <f t="shared" ref="K110:K120" si="41">D110/D109-1</f>
        <v>7.718547450135782E-2</v>
      </c>
    </row>
    <row r="111" spans="1:11" ht="15.75" customHeight="1" x14ac:dyDescent="0.25">
      <c r="A111" s="2">
        <v>44958</v>
      </c>
      <c r="B111" s="5">
        <v>4.642200400000001</v>
      </c>
      <c r="C111" s="11">
        <f t="shared" si="37"/>
        <v>0.16073059360730624</v>
      </c>
      <c r="D111" s="5">
        <v>5.835856427719194</v>
      </c>
      <c r="E111" s="11">
        <f t="shared" si="38"/>
        <v>0.75604211543636335</v>
      </c>
      <c r="F111" s="10">
        <f t="shared" ref="F111:F120" si="42">F110*(1+$B$24)^(1/12)</f>
        <v>1.4093462601748203</v>
      </c>
      <c r="G111" s="10">
        <f t="shared" si="35"/>
        <v>2.3169276975418236</v>
      </c>
      <c r="H111" s="10">
        <f t="shared" si="36"/>
        <v>1.5608855821054601</v>
      </c>
      <c r="I111" s="10">
        <f t="shared" si="39"/>
        <v>4.5085486193668007</v>
      </c>
      <c r="J111" s="10">
        <f t="shared" si="40"/>
        <v>0.13365178063320027</v>
      </c>
      <c r="K111" s="11">
        <f t="shared" si="41"/>
        <v>0.12788048321153367</v>
      </c>
    </row>
    <row r="112" spans="1:11" ht="15.75" customHeight="1" x14ac:dyDescent="0.25">
      <c r="A112" s="2">
        <v>44927</v>
      </c>
      <c r="B112" s="5">
        <v>3.7291004000000001</v>
      </c>
      <c r="C112" s="11">
        <f t="shared" si="37"/>
        <v>-0.19669551534225038</v>
      </c>
      <c r="D112" s="5">
        <v>4.8929750763020934</v>
      </c>
      <c r="E112" s="11">
        <f t="shared" si="38"/>
        <v>0.75604211543636335</v>
      </c>
      <c r="F112" s="10">
        <f t="shared" si="42"/>
        <v>1.4086199521037124</v>
      </c>
      <c r="G112" s="10">
        <f t="shared" si="35"/>
        <v>2.0845265876152292</v>
      </c>
      <c r="H112" s="10">
        <f t="shared" si="36"/>
        <v>1.3284844721788658</v>
      </c>
      <c r="I112" s="10">
        <f t="shared" si="39"/>
        <v>3.5794459930123006</v>
      </c>
      <c r="J112" s="10">
        <f t="shared" si="40"/>
        <v>0.1496544069876995</v>
      </c>
      <c r="K112" s="11">
        <f t="shared" si="41"/>
        <v>-0.16156692048464316</v>
      </c>
    </row>
    <row r="113" spans="1:11" ht="15.75" customHeight="1" x14ac:dyDescent="0.25">
      <c r="A113" s="2">
        <v>44896</v>
      </c>
      <c r="B113" s="5">
        <v>3.0761499999999997</v>
      </c>
      <c r="C113" s="11">
        <f t="shared" si="37"/>
        <v>-0.17509595611853201</v>
      </c>
      <c r="D113" s="5">
        <v>4.209962550722226</v>
      </c>
      <c r="E113" s="11">
        <f t="shared" si="38"/>
        <v>0.75604211543636335</v>
      </c>
      <c r="F113" s="10">
        <f t="shared" si="42"/>
        <v>1.4078940183362294</v>
      </c>
      <c r="G113" s="10">
        <f t="shared" si="35"/>
        <v>1.8863481009098686</v>
      </c>
      <c r="H113" s="10">
        <f t="shared" si="36"/>
        <v>1.1303059854735054</v>
      </c>
      <c r="I113" s="10">
        <f t="shared" si="39"/>
        <v>2.9131637513127853</v>
      </c>
      <c r="J113" s="10">
        <f t="shared" si="40"/>
        <v>0.16298624868721445</v>
      </c>
      <c r="K113" s="11">
        <f t="shared" si="41"/>
        <v>-0.13959043627421452</v>
      </c>
    </row>
    <row r="114" spans="1:11" ht="15.75" customHeight="1" x14ac:dyDescent="0.25">
      <c r="A114" s="2">
        <v>44866</v>
      </c>
      <c r="B114" s="5">
        <v>3.4127169999999998</v>
      </c>
      <c r="C114" s="11">
        <f t="shared" si="37"/>
        <v>0.10941176470588232</v>
      </c>
      <c r="D114" s="5">
        <v>4.5623851708853698</v>
      </c>
      <c r="E114" s="11">
        <f t="shared" si="38"/>
        <v>0.75604211543636335</v>
      </c>
      <c r="F114" s="10">
        <f t="shared" si="42"/>
        <v>1.4071684586794737</v>
      </c>
      <c r="G114" s="10">
        <f t="shared" si="35"/>
        <v>1.9933623537692637</v>
      </c>
      <c r="H114" s="10">
        <f t="shared" si="36"/>
        <v>1.2373202383329005</v>
      </c>
      <c r="I114" s="10">
        <f t="shared" si="39"/>
        <v>3.2569604474867626</v>
      </c>
      <c r="J114" s="10">
        <f t="shared" si="40"/>
        <v>0.15575655251323717</v>
      </c>
      <c r="K114" s="11">
        <f t="shared" si="41"/>
        <v>8.3711580784177064E-2</v>
      </c>
    </row>
    <row r="115" spans="1:11" ht="15.75" customHeight="1" x14ac:dyDescent="0.25">
      <c r="A115" s="2">
        <v>44835</v>
      </c>
      <c r="B115" s="5">
        <v>3.2064339999999998</v>
      </c>
      <c r="C115" s="11">
        <f t="shared" si="37"/>
        <v>-6.0445387062566303E-2</v>
      </c>
      <c r="D115" s="5">
        <v>4.3458949984229829</v>
      </c>
      <c r="E115" s="11">
        <f t="shared" si="38"/>
        <v>0.75604211543636335</v>
      </c>
      <c r="F115" s="10">
        <f t="shared" si="42"/>
        <v>1.4064432729406471</v>
      </c>
      <c r="G115" s="10">
        <f t="shared" si="35"/>
        <v>1.9297437475220038</v>
      </c>
      <c r="H115" s="10">
        <f t="shared" si="36"/>
        <v>1.1737016320856406</v>
      </c>
      <c r="I115" s="10">
        <f t="shared" si="39"/>
        <v>3.0464775891757117</v>
      </c>
      <c r="J115" s="10">
        <f t="shared" si="40"/>
        <v>0.15995641082428813</v>
      </c>
      <c r="K115" s="11">
        <f t="shared" si="41"/>
        <v>-4.7451095064026561E-2</v>
      </c>
    </row>
    <row r="116" spans="1:11" ht="15.75" customHeight="1" x14ac:dyDescent="0.25">
      <c r="A116" s="2">
        <v>44805</v>
      </c>
      <c r="B116" s="5">
        <v>3.4525259999999993</v>
      </c>
      <c r="C116" s="11">
        <f t="shared" si="37"/>
        <v>7.674943566591419E-2</v>
      </c>
      <c r="D116" s="5">
        <v>4.6029276588896018</v>
      </c>
      <c r="E116" s="11">
        <f t="shared" si="38"/>
        <v>0.75604211543636335</v>
      </c>
      <c r="F116" s="10">
        <f t="shared" si="42"/>
        <v>1.4057184609270503</v>
      </c>
      <c r="G116" s="10">
        <f t="shared" si="35"/>
        <v>2.0064277182997525</v>
      </c>
      <c r="H116" s="10">
        <f t="shared" si="36"/>
        <v>1.2503856028633891</v>
      </c>
      <c r="I116" s="10">
        <f t="shared" si="39"/>
        <v>3.2978185269096172</v>
      </c>
      <c r="J116" s="10">
        <f t="shared" si="40"/>
        <v>0.15470747309038213</v>
      </c>
      <c r="K116" s="11">
        <f t="shared" si="41"/>
        <v>5.9143780638945431E-2</v>
      </c>
    </row>
    <row r="117" spans="1:11" ht="15.75" customHeight="1" x14ac:dyDescent="0.25">
      <c r="A117" s="2">
        <v>44774</v>
      </c>
      <c r="B117" s="5">
        <v>2.851772</v>
      </c>
      <c r="C117" s="11">
        <f t="shared" si="37"/>
        <v>-0.17400419287211721</v>
      </c>
      <c r="D117" s="5">
        <v>3.9710597038586855</v>
      </c>
      <c r="E117" s="11">
        <f t="shared" si="38"/>
        <v>0.75604211543636335</v>
      </c>
      <c r="F117" s="10">
        <f t="shared" si="42"/>
        <v>1.404994022446084</v>
      </c>
      <c r="G117" s="10">
        <f t="shared" si="35"/>
        <v>1.8118035370034065</v>
      </c>
      <c r="H117" s="10">
        <f t="shared" si="36"/>
        <v>1.055761421567043</v>
      </c>
      <c r="I117" s="10">
        <f t="shared" si="39"/>
        <v>2.6843521982366871</v>
      </c>
      <c r="J117" s="10">
        <f t="shared" si="40"/>
        <v>0.16741980176331284</v>
      </c>
      <c r="K117" s="11">
        <f t="shared" si="41"/>
        <v>-0.13727523043091805</v>
      </c>
    </row>
    <row r="118" spans="1:11" ht="15.75" customHeight="1" x14ac:dyDescent="0.25">
      <c r="A118" s="2">
        <v>44743</v>
      </c>
      <c r="B118" s="5">
        <v>2.1352099999999998</v>
      </c>
      <c r="C118" s="11">
        <f t="shared" si="37"/>
        <v>-0.25126903553299496</v>
      </c>
      <c r="D118" s="5">
        <v>3.2017797715850222</v>
      </c>
      <c r="E118" s="11">
        <f t="shared" si="38"/>
        <v>0.75604211543636335</v>
      </c>
      <c r="F118" s="10">
        <f t="shared" si="42"/>
        <v>1.4042699573052473</v>
      </c>
      <c r="G118" s="10">
        <f t="shared" si="35"/>
        <v>1.5276782681642904</v>
      </c>
      <c r="H118" s="10">
        <f t="shared" si="36"/>
        <v>0.77163615272792707</v>
      </c>
      <c r="I118" s="10">
        <f t="shared" si="39"/>
        <v>1.9522074330190169</v>
      </c>
      <c r="J118" s="10">
        <f t="shared" si="40"/>
        <v>0.18300256698098294</v>
      </c>
      <c r="K118" s="11">
        <f t="shared" si="41"/>
        <v>-0.19372157299124781</v>
      </c>
    </row>
    <row r="119" spans="1:11" ht="15.75" customHeight="1" x14ac:dyDescent="0.25">
      <c r="A119" s="2">
        <v>44713</v>
      </c>
      <c r="B119" s="5">
        <v>3.8940440000000001</v>
      </c>
      <c r="C119" s="11">
        <f t="shared" si="37"/>
        <v>0.82372881355932215</v>
      </c>
      <c r="D119" s="5">
        <v>5.0603622895285874</v>
      </c>
      <c r="E119" s="11">
        <f t="shared" si="38"/>
        <v>0.75604211543636335</v>
      </c>
      <c r="F119" s="10">
        <f t="shared" si="42"/>
        <v>1.4035462653121393</v>
      </c>
      <c r="G119" s="10">
        <f t="shared" si="35"/>
        <v>2.1337909703159768</v>
      </c>
      <c r="H119" s="10">
        <f t="shared" si="36"/>
        <v>1.3777488548796133</v>
      </c>
      <c r="I119" s="10">
        <f t="shared" si="39"/>
        <v>3.7483326038598666</v>
      </c>
      <c r="J119" s="10">
        <f t="shared" si="40"/>
        <v>0.14571139614013351</v>
      </c>
      <c r="K119" s="11">
        <f t="shared" si="41"/>
        <v>0.58048418396480939</v>
      </c>
    </row>
    <row r="120" spans="1:11" ht="15.75" customHeight="1" x14ac:dyDescent="0.25">
      <c r="A120" s="2">
        <v>44682</v>
      </c>
      <c r="B120" s="5">
        <v>4.4477509999999993</v>
      </c>
      <c r="C120" s="11">
        <f t="shared" si="37"/>
        <v>0.14219330855018564</v>
      </c>
      <c r="D120" s="5">
        <v>5.631154120334017</v>
      </c>
      <c r="E120" s="11">
        <f t="shared" si="38"/>
        <v>0.75604211543636335</v>
      </c>
      <c r="F120" s="10">
        <f t="shared" si="42"/>
        <v>1.4028229462744579</v>
      </c>
      <c r="G120" s="10">
        <f t="shared" si="35"/>
        <v>2.2758357296091272</v>
      </c>
      <c r="H120" s="10">
        <f t="shared" si="36"/>
        <v>1.5197936141727637</v>
      </c>
      <c r="I120" s="10">
        <f t="shared" si="39"/>
        <v>4.311914041789187</v>
      </c>
      <c r="J120" s="10">
        <f t="shared" si="40"/>
        <v>0.13583695821081232</v>
      </c>
      <c r="K120" s="11">
        <f t="shared" si="41"/>
        <v>0.11279663355063918</v>
      </c>
    </row>
    <row r="121" spans="1:11" ht="15.75" customHeight="1" x14ac:dyDescent="0.25">
      <c r="A121" s="1"/>
    </row>
    <row r="122" spans="1:11" ht="15.75" customHeight="1" x14ac:dyDescent="0.25">
      <c r="A122" s="1" t="s">
        <v>15</v>
      </c>
      <c r="B122" s="1">
        <v>5</v>
      </c>
    </row>
    <row r="123" spans="1:11" ht="15.75" customHeight="1" x14ac:dyDescent="0.25">
      <c r="A123" s="1" t="s">
        <v>16</v>
      </c>
      <c r="B123" s="11">
        <f>_xlfn.STDEV.S(K110:K120)*SQRT(12)</f>
        <v>0.75484715995702645</v>
      </c>
      <c r="D123" s="13"/>
    </row>
    <row r="124" spans="1:11" ht="15.75" customHeight="1" x14ac:dyDescent="0.25">
      <c r="A124" s="1" t="s">
        <v>17</v>
      </c>
      <c r="B124" s="12">
        <f>SUMSQ(J127:J138)</f>
        <v>0.27925151062281095</v>
      </c>
    </row>
    <row r="125" spans="1:11" ht="15.75" customHeight="1" x14ac:dyDescent="0.25">
      <c r="A125" s="1"/>
    </row>
    <row r="126" spans="1:11" ht="15.75" customHeight="1" x14ac:dyDescent="0.25">
      <c r="A126" s="1" t="s">
        <v>18</v>
      </c>
      <c r="B126" s="1" t="s">
        <v>3</v>
      </c>
      <c r="C126" s="1" t="s">
        <v>19</v>
      </c>
      <c r="D126" s="1" t="s">
        <v>20</v>
      </c>
      <c r="E126" s="1" t="s">
        <v>16</v>
      </c>
      <c r="F126" s="1" t="s">
        <v>14</v>
      </c>
      <c r="G126" s="1" t="s">
        <v>21</v>
      </c>
      <c r="H126" s="1" t="s">
        <v>22</v>
      </c>
      <c r="I126" s="1" t="s">
        <v>23</v>
      </c>
      <c r="J126" s="1" t="s">
        <v>17</v>
      </c>
      <c r="K126" s="1" t="s">
        <v>24</v>
      </c>
    </row>
    <row r="127" spans="1:11" ht="15.75" customHeight="1" x14ac:dyDescent="0.25">
      <c r="A127" s="2">
        <v>45017</v>
      </c>
      <c r="B127" s="5">
        <v>3.6414428000000001</v>
      </c>
      <c r="D127" s="5">
        <v>4.7978644250183455</v>
      </c>
      <c r="E127" s="11">
        <f>B123</f>
        <v>0.75484715995702645</v>
      </c>
      <c r="F127" s="10">
        <f>C28</f>
        <v>1.4021000000000001</v>
      </c>
      <c r="G127" s="10">
        <f t="shared" ref="G127:G138" si="43">(LN(D127/F127) + (E127^2/2 + B$23)*B$22)/(E127*SQRT(B$22))</f>
        <v>2.0667719174413115</v>
      </c>
      <c r="H127" s="10">
        <f t="shared" ref="H127:H138" si="44">G127-E127*SQRT(B$22)</f>
        <v>1.3119247574842849</v>
      </c>
      <c r="I127" s="10">
        <f>D127*_xlfn.NORM.S.DIST(G127,1) - F127*EXP(-B$23*B$22)*_xlfn.NORM.S.DIST(H127,1)</f>
        <v>3.4915219718542789</v>
      </c>
      <c r="J127" s="10">
        <f>B127-I127</f>
        <v>0.14992082814572116</v>
      </c>
    </row>
    <row r="128" spans="1:11" ht="15.75" customHeight="1" x14ac:dyDescent="0.25">
      <c r="A128" s="2">
        <v>44986</v>
      </c>
      <c r="B128" s="5">
        <v>3.9993779999999997</v>
      </c>
      <c r="C128" s="11">
        <f t="shared" ref="C128:C138" si="45">B128/B127-1</f>
        <v>9.8294884653961745E-2</v>
      </c>
      <c r="D128" s="5">
        <v>5.1684428536242191</v>
      </c>
      <c r="E128" s="11">
        <f t="shared" ref="E128:E138" si="46">E127</f>
        <v>0.75484715995702645</v>
      </c>
      <c r="F128" s="10">
        <f>F127*(1+$B$24)^(1/12)</f>
        <v>1.4013774262966618</v>
      </c>
      <c r="G128" s="10">
        <f t="shared" si="43"/>
        <v>2.1660185394109588</v>
      </c>
      <c r="H128" s="10">
        <f t="shared" si="44"/>
        <v>1.4111713794539322</v>
      </c>
      <c r="I128" s="10">
        <f t="shared" ref="I128:I138" si="47">D128*_xlfn.NORM.S.DIST(G128,1) - F128*EXP(-B$23*B$22)*_xlfn.NORM.S.DIST(H128,1)</f>
        <v>3.8563697656750691</v>
      </c>
      <c r="J128" s="10">
        <f t="shared" ref="J128:J138" si="48">B128-I128</f>
        <v>0.14300823432493059</v>
      </c>
      <c r="K128" s="11">
        <f t="shared" ref="K128:K138" si="49">D128/D127-1</f>
        <v>7.7238203454333076E-2</v>
      </c>
    </row>
    <row r="129" spans="1:11" ht="15.75" customHeight="1" x14ac:dyDescent="0.25">
      <c r="A129" s="2">
        <v>44958</v>
      </c>
      <c r="B129" s="5">
        <v>4.642200400000001</v>
      </c>
      <c r="C129" s="11">
        <f t="shared" si="45"/>
        <v>0.16073059360730624</v>
      </c>
      <c r="D129" s="5">
        <v>5.8298452619009975</v>
      </c>
      <c r="E129" s="11">
        <f t="shared" si="46"/>
        <v>0.75484715995702645</v>
      </c>
      <c r="F129" s="10">
        <f t="shared" ref="F129:F138" si="50">F128*(1+$B$24)^(1/12)</f>
        <v>1.4006552249724382</v>
      </c>
      <c r="G129" s="10">
        <f t="shared" si="43"/>
        <v>2.3262291016466197</v>
      </c>
      <c r="H129" s="10">
        <f t="shared" si="44"/>
        <v>1.5713819416895931</v>
      </c>
      <c r="I129" s="10">
        <f t="shared" si="47"/>
        <v>4.5102317164390877</v>
      </c>
      <c r="J129" s="10">
        <f t="shared" si="48"/>
        <v>0.13196868356091329</v>
      </c>
      <c r="K129" s="11">
        <f t="shared" si="49"/>
        <v>0.12796937627219562</v>
      </c>
    </row>
    <row r="130" spans="1:11" ht="15.75" customHeight="1" x14ac:dyDescent="0.25">
      <c r="A130" s="2">
        <v>44927</v>
      </c>
      <c r="B130" s="5">
        <v>3.7291004000000001</v>
      </c>
      <c r="C130" s="11">
        <f t="shared" si="45"/>
        <v>-0.19669551534225038</v>
      </c>
      <c r="D130" s="5">
        <v>4.8873746021630575</v>
      </c>
      <c r="E130" s="11">
        <f t="shared" si="46"/>
        <v>0.75484715995702645</v>
      </c>
      <c r="F130" s="10">
        <f t="shared" si="50"/>
        <v>1.3999333958354234</v>
      </c>
      <c r="G130" s="10">
        <f t="shared" si="43"/>
        <v>2.0933081666323199</v>
      </c>
      <c r="H130" s="10">
        <f t="shared" si="44"/>
        <v>1.3384610066752933</v>
      </c>
      <c r="I130" s="10">
        <f t="shared" si="47"/>
        <v>3.5812323223882587</v>
      </c>
      <c r="J130" s="10">
        <f t="shared" si="48"/>
        <v>0.14786807761174137</v>
      </c>
      <c r="K130" s="11">
        <f t="shared" si="49"/>
        <v>-0.16166306606748926</v>
      </c>
    </row>
    <row r="131" spans="1:11" ht="15.75" customHeight="1" x14ac:dyDescent="0.25">
      <c r="A131" s="2">
        <v>44896</v>
      </c>
      <c r="B131" s="5">
        <v>3.0761499999999997</v>
      </c>
      <c r="C131" s="11">
        <f t="shared" si="45"/>
        <v>-0.17509595611853201</v>
      </c>
      <c r="D131" s="5">
        <v>4.204734224744862</v>
      </c>
      <c r="E131" s="11">
        <f t="shared" si="46"/>
        <v>0.75484715995702645</v>
      </c>
      <c r="F131" s="10">
        <f t="shared" si="50"/>
        <v>1.3992119386938102</v>
      </c>
      <c r="G131" s="10">
        <f t="shared" si="43"/>
        <v>1.8946869021502528</v>
      </c>
      <c r="H131" s="10">
        <f t="shared" si="44"/>
        <v>1.1398397421932263</v>
      </c>
      <c r="I131" s="10">
        <f t="shared" si="47"/>
        <v>2.9149891632785656</v>
      </c>
      <c r="J131" s="10">
        <f t="shared" si="48"/>
        <v>0.16116083672143411</v>
      </c>
      <c r="K131" s="11">
        <f t="shared" si="49"/>
        <v>-0.13967424905716708</v>
      </c>
    </row>
    <row r="132" spans="1:11" ht="15.75" customHeight="1" x14ac:dyDescent="0.25">
      <c r="A132" s="2">
        <v>44866</v>
      </c>
      <c r="B132" s="5">
        <v>3.4127169999999998</v>
      </c>
      <c r="C132" s="11">
        <f t="shared" si="45"/>
        <v>0.10941176470588232</v>
      </c>
      <c r="D132" s="5">
        <v>4.5569581066263085</v>
      </c>
      <c r="E132" s="11">
        <f t="shared" si="46"/>
        <v>0.75484715995702645</v>
      </c>
      <c r="F132" s="10">
        <f t="shared" si="50"/>
        <v>1.3984908533558906</v>
      </c>
      <c r="G132" s="10">
        <f t="shared" si="43"/>
        <v>2.0019400262005744</v>
      </c>
      <c r="H132" s="10">
        <f t="shared" si="44"/>
        <v>1.2470928662435479</v>
      </c>
      <c r="I132" s="10">
        <f t="shared" si="47"/>
        <v>3.2587694153100331</v>
      </c>
      <c r="J132" s="10">
        <f t="shared" si="48"/>
        <v>0.15394758468996672</v>
      </c>
      <c r="K132" s="11">
        <f t="shared" si="49"/>
        <v>8.376840557688725E-2</v>
      </c>
    </row>
    <row r="133" spans="1:11" ht="15.75" customHeight="1" x14ac:dyDescent="0.25">
      <c r="A133" s="2">
        <v>44835</v>
      </c>
      <c r="B133" s="5">
        <v>3.2064339999999998</v>
      </c>
      <c r="C133" s="11">
        <f t="shared" si="45"/>
        <v>-6.0445387062566303E-2</v>
      </c>
      <c r="D133" s="5">
        <v>4.340589860070649</v>
      </c>
      <c r="E133" s="11">
        <f t="shared" si="46"/>
        <v>0.75484715995702645</v>
      </c>
      <c r="F133" s="10">
        <f t="shared" si="50"/>
        <v>1.397770139630055</v>
      </c>
      <c r="G133" s="10">
        <f t="shared" si="43"/>
        <v>1.9381793255194448</v>
      </c>
      <c r="H133" s="10">
        <f t="shared" si="44"/>
        <v>1.1833321655624185</v>
      </c>
      <c r="I133" s="10">
        <f t="shared" si="47"/>
        <v>3.0482966052824025</v>
      </c>
      <c r="J133" s="10">
        <f t="shared" si="48"/>
        <v>0.15813739471759725</v>
      </c>
      <c r="K133" s="11">
        <f t="shared" si="49"/>
        <v>-4.7480850491260163E-2</v>
      </c>
    </row>
    <row r="134" spans="1:11" ht="15.75" customHeight="1" x14ac:dyDescent="0.25">
      <c r="A134" s="2">
        <v>44805</v>
      </c>
      <c r="B134" s="5">
        <v>3.4525259999999993</v>
      </c>
      <c r="C134" s="11">
        <f t="shared" si="45"/>
        <v>7.674943566591419E-2</v>
      </c>
      <c r="D134" s="5">
        <v>4.5974819492420993</v>
      </c>
      <c r="E134" s="11">
        <f t="shared" si="46"/>
        <v>0.75484715995702645</v>
      </c>
      <c r="F134" s="10">
        <f t="shared" si="50"/>
        <v>1.3970497973247928</v>
      </c>
      <c r="G134" s="10">
        <f t="shared" si="43"/>
        <v>2.015034597559981</v>
      </c>
      <c r="H134" s="10">
        <f t="shared" si="44"/>
        <v>1.2601874376029545</v>
      </c>
      <c r="I134" s="10">
        <f t="shared" si="47"/>
        <v>3.2996227470112176</v>
      </c>
      <c r="J134" s="10">
        <f t="shared" si="48"/>
        <v>0.15290325298878171</v>
      </c>
      <c r="K134" s="11">
        <f t="shared" si="49"/>
        <v>5.9183681815832445E-2</v>
      </c>
    </row>
    <row r="135" spans="1:11" ht="15.75" customHeight="1" x14ac:dyDescent="0.25">
      <c r="A135" s="2">
        <v>44774</v>
      </c>
      <c r="B135" s="5">
        <v>2.851772</v>
      </c>
      <c r="C135" s="11">
        <f t="shared" si="45"/>
        <v>-0.17400419287211721</v>
      </c>
      <c r="D135" s="5">
        <v>3.9659848229248826</v>
      </c>
      <c r="E135" s="11">
        <f t="shared" si="46"/>
        <v>0.75484715995702645</v>
      </c>
      <c r="F135" s="10">
        <f t="shared" si="50"/>
        <v>1.3963298262486921</v>
      </c>
      <c r="G135" s="10">
        <f t="shared" si="43"/>
        <v>1.819976482609357</v>
      </c>
      <c r="H135" s="10">
        <f t="shared" si="44"/>
        <v>1.0651293226523304</v>
      </c>
      <c r="I135" s="10">
        <f t="shared" si="47"/>
        <v>2.6861758697253313</v>
      </c>
      <c r="J135" s="10">
        <f t="shared" si="48"/>
        <v>0.16559613027466868</v>
      </c>
      <c r="K135" s="11">
        <f t="shared" si="49"/>
        <v>-0.13735717362007693</v>
      </c>
    </row>
    <row r="136" spans="1:11" ht="15.75" customHeight="1" x14ac:dyDescent="0.25">
      <c r="A136" s="2">
        <v>44743</v>
      </c>
      <c r="B136" s="5">
        <v>2.1352099999999998</v>
      </c>
      <c r="C136" s="11">
        <f t="shared" si="45"/>
        <v>-0.25126903553299496</v>
      </c>
      <c r="D136" s="5">
        <v>3.1972669188518972</v>
      </c>
      <c r="E136" s="11">
        <f t="shared" si="46"/>
        <v>0.75484715995702645</v>
      </c>
      <c r="F136" s="10">
        <f t="shared" si="50"/>
        <v>1.3956102262104393</v>
      </c>
      <c r="G136" s="10">
        <f t="shared" si="43"/>
        <v>1.5352269680007569</v>
      </c>
      <c r="H136" s="10">
        <f t="shared" si="44"/>
        <v>0.78037980804373042</v>
      </c>
      <c r="I136" s="10">
        <f t="shared" si="47"/>
        <v>1.9539726738105088</v>
      </c>
      <c r="J136" s="10">
        <f t="shared" si="48"/>
        <v>0.18123732618949107</v>
      </c>
      <c r="K136" s="11">
        <f t="shared" si="49"/>
        <v>-0.19382774730490826</v>
      </c>
    </row>
    <row r="137" spans="1:11" ht="15.75" customHeight="1" x14ac:dyDescent="0.25">
      <c r="A137" s="2">
        <v>44713</v>
      </c>
      <c r="B137" s="5">
        <v>3.8940440000000001</v>
      </c>
      <c r="C137" s="11">
        <f t="shared" si="45"/>
        <v>0.82372881355932215</v>
      </c>
      <c r="D137" s="5">
        <v>5.0546933352492198</v>
      </c>
      <c r="E137" s="11">
        <f t="shared" si="46"/>
        <v>0.75484715995702645</v>
      </c>
      <c r="F137" s="10">
        <f t="shared" si="50"/>
        <v>1.3948909970188199</v>
      </c>
      <c r="G137" s="10">
        <f t="shared" si="43"/>
        <v>2.1426828030472054</v>
      </c>
      <c r="H137" s="10">
        <f t="shared" si="44"/>
        <v>1.3878356430901788</v>
      </c>
      <c r="I137" s="10">
        <f t="shared" si="47"/>
        <v>3.7500952409961119</v>
      </c>
      <c r="J137" s="10">
        <f t="shared" si="48"/>
        <v>0.14394875900388815</v>
      </c>
      <c r="K137" s="11">
        <f t="shared" si="49"/>
        <v>0.58094193057372379</v>
      </c>
    </row>
    <row r="138" spans="1:11" ht="15.75" customHeight="1" x14ac:dyDescent="0.25">
      <c r="A138" s="2">
        <v>44682</v>
      </c>
      <c r="B138" s="5">
        <v>4.4477509999999993</v>
      </c>
      <c r="C138" s="11">
        <f t="shared" si="45"/>
        <v>0.14219330855018564</v>
      </c>
      <c r="D138" s="5">
        <v>5.6252401914061316</v>
      </c>
      <c r="E138" s="11">
        <f t="shared" si="46"/>
        <v>0.75484715995702645</v>
      </c>
      <c r="F138" s="10">
        <f t="shared" si="50"/>
        <v>1.3941721384827175</v>
      </c>
      <c r="G138" s="10">
        <f t="shared" si="43"/>
        <v>2.2850453268217596</v>
      </c>
      <c r="H138" s="10">
        <f t="shared" si="44"/>
        <v>1.5301981668647331</v>
      </c>
      <c r="I138" s="10">
        <f t="shared" si="47"/>
        <v>4.313611548247291</v>
      </c>
      <c r="J138" s="10">
        <f t="shared" si="48"/>
        <v>0.13413945175270836</v>
      </c>
      <c r="K138" s="11">
        <f t="shared" si="49"/>
        <v>0.11287467276761731</v>
      </c>
    </row>
    <row r="139" spans="1:11" ht="15.75" customHeight="1" x14ac:dyDescent="0.25">
      <c r="A139" s="1"/>
    </row>
    <row r="140" spans="1:11" ht="15.75" customHeight="1" x14ac:dyDescent="0.25">
      <c r="A140" s="1" t="s">
        <v>15</v>
      </c>
      <c r="B140" s="1">
        <v>6</v>
      </c>
    </row>
    <row r="141" spans="1:11" ht="15.75" customHeight="1" x14ac:dyDescent="0.25">
      <c r="A141" s="1" t="s">
        <v>16</v>
      </c>
      <c r="B141" s="11">
        <f>_xlfn.STDEV.S(K128:K138)*SQRT(12)</f>
        <v>0.75539587804945041</v>
      </c>
      <c r="D141" s="13"/>
    </row>
    <row r="142" spans="1:11" ht="15.75" customHeight="1" x14ac:dyDescent="0.25">
      <c r="A142" s="1" t="s">
        <v>17</v>
      </c>
      <c r="B142" s="12">
        <f>SUMSQ(J145:J156)</f>
        <v>0.28496577355213698</v>
      </c>
    </row>
    <row r="143" spans="1:11" ht="15.75" customHeight="1" x14ac:dyDescent="0.25">
      <c r="A143" s="1"/>
    </row>
    <row r="144" spans="1:11" ht="15.75" customHeight="1" x14ac:dyDescent="0.25">
      <c r="A144" s="1" t="s">
        <v>18</v>
      </c>
      <c r="B144" s="1" t="s">
        <v>3</v>
      </c>
      <c r="C144" s="1" t="s">
        <v>19</v>
      </c>
      <c r="D144" s="1" t="s">
        <v>20</v>
      </c>
      <c r="E144" s="1" t="s">
        <v>16</v>
      </c>
      <c r="F144" s="1" t="s">
        <v>14</v>
      </c>
      <c r="G144" s="1" t="s">
        <v>21</v>
      </c>
      <c r="H144" s="1" t="s">
        <v>22</v>
      </c>
      <c r="I144" s="1" t="s">
        <v>23</v>
      </c>
      <c r="J144" s="1" t="s">
        <v>17</v>
      </c>
      <c r="K144" s="1" t="s">
        <v>24</v>
      </c>
    </row>
    <row r="145" spans="1:11" ht="15.75" customHeight="1" x14ac:dyDescent="0.25">
      <c r="A145" s="2">
        <v>45017</v>
      </c>
      <c r="B145" s="5">
        <v>3.6414428000000001</v>
      </c>
      <c r="D145" s="5">
        <v>4.8038090192656657</v>
      </c>
      <c r="E145" s="11">
        <f>B141</f>
        <v>0.75539587804945041</v>
      </c>
      <c r="F145" s="10">
        <f>B28</f>
        <v>1.4108000000000001</v>
      </c>
      <c r="G145" s="10">
        <f t="shared" ref="G145:G156" si="51">(LN(D145/F145) + (E145^2/2 + B$23)*B$22)/(E145*SQRT(B$22))</f>
        <v>2.0592695049214282</v>
      </c>
      <c r="H145" s="10">
        <f t="shared" ref="H145:H156" si="52">G145-E145*SQRT(B$22)</f>
        <v>1.3038736268719777</v>
      </c>
      <c r="I145" s="10">
        <f>D145*_xlfn.NORM.S.DIST(G145,1) - F145*EXP(-B$23*B$22)*_xlfn.NORM.S.DIST(H145,1)</f>
        <v>3.4899521940749612</v>
      </c>
      <c r="J145" s="10">
        <f>B145-I145</f>
        <v>0.15149060592503893</v>
      </c>
    </row>
    <row r="146" spans="1:11" ht="15.75" customHeight="1" x14ac:dyDescent="0.25">
      <c r="A146" s="2">
        <v>44986</v>
      </c>
      <c r="B146" s="5">
        <v>3.9993779999999997</v>
      </c>
      <c r="C146" s="11">
        <f t="shared" ref="C146:C156" si="53">B146/B145-1</f>
        <v>9.8294884653961745E-2</v>
      </c>
      <c r="D146" s="5">
        <v>5.1745422155463254</v>
      </c>
      <c r="E146" s="11">
        <f t="shared" ref="E146:E156" si="54">E145</f>
        <v>0.75539587804945041</v>
      </c>
      <c r="F146" s="10">
        <f>F145*(1+$B$24)^(1/12)</f>
        <v>1.4100729427425507</v>
      </c>
      <c r="G146" s="10">
        <f t="shared" si="51"/>
        <v>2.1583661661989448</v>
      </c>
      <c r="H146" s="10">
        <f t="shared" si="52"/>
        <v>1.4029702881494943</v>
      </c>
      <c r="I146" s="10">
        <f t="shared" ref="I146:I156" si="55">D146*_xlfn.NORM.S.DIST(G146,1) - F146*EXP(-B$23*B$22)*_xlfn.NORM.S.DIST(H146,1)</f>
        <v>3.8548347992603289</v>
      </c>
      <c r="J146" s="10">
        <f t="shared" ref="J146:J156" si="56">B146-I146</f>
        <v>0.14454320073967075</v>
      </c>
      <c r="K146" s="11">
        <f t="shared" ref="K146:K156" si="57">D146/D145-1</f>
        <v>7.7174840796924826E-2</v>
      </c>
    </row>
    <row r="147" spans="1:11" ht="15.75" customHeight="1" x14ac:dyDescent="0.25">
      <c r="A147" s="2">
        <v>44958</v>
      </c>
      <c r="B147" s="5">
        <v>4.642200400000001</v>
      </c>
      <c r="C147" s="11">
        <f t="shared" si="53"/>
        <v>0.16073059360730624</v>
      </c>
      <c r="D147" s="5">
        <v>5.8361838183491717</v>
      </c>
      <c r="E147" s="11">
        <f t="shared" si="54"/>
        <v>0.75539587804945041</v>
      </c>
      <c r="F147" s="10">
        <f t="shared" ref="F147:F156" si="58">F146*(1+$B$24)^(1/12)</f>
        <v>1.4093462601748203</v>
      </c>
      <c r="G147" s="10">
        <f t="shared" si="51"/>
        <v>2.3183375671634945</v>
      </c>
      <c r="H147" s="10">
        <f t="shared" si="52"/>
        <v>1.562941689114044</v>
      </c>
      <c r="I147" s="10">
        <f t="shared" si="55"/>
        <v>4.5087700869705758</v>
      </c>
      <c r="J147" s="10">
        <f t="shared" si="56"/>
        <v>0.13343031302942521</v>
      </c>
      <c r="K147" s="11">
        <f t="shared" si="57"/>
        <v>0.1278647608314063</v>
      </c>
    </row>
    <row r="148" spans="1:11" ht="15.75" customHeight="1" x14ac:dyDescent="0.25">
      <c r="A148" s="2">
        <v>44927</v>
      </c>
      <c r="B148" s="5">
        <v>3.7291004000000001</v>
      </c>
      <c r="C148" s="11">
        <f t="shared" si="53"/>
        <v>-0.19669551534225038</v>
      </c>
      <c r="D148" s="5">
        <v>4.8933527002730433</v>
      </c>
      <c r="E148" s="11">
        <f t="shared" si="54"/>
        <v>0.75539587804945041</v>
      </c>
      <c r="F148" s="10">
        <f t="shared" si="58"/>
        <v>1.4086199521037124</v>
      </c>
      <c r="G148" s="10">
        <f t="shared" si="51"/>
        <v>2.0857655392114083</v>
      </c>
      <c r="H148" s="10">
        <f t="shared" si="52"/>
        <v>1.3303696611619578</v>
      </c>
      <c r="I148" s="10">
        <f t="shared" si="55"/>
        <v>3.5796731467457974</v>
      </c>
      <c r="J148" s="10">
        <f t="shared" si="56"/>
        <v>0.1494272532542027</v>
      </c>
      <c r="K148" s="11">
        <f t="shared" si="57"/>
        <v>-0.16154924989028507</v>
      </c>
    </row>
    <row r="149" spans="1:11" ht="15.75" customHeight="1" x14ac:dyDescent="0.25">
      <c r="A149" s="2">
        <v>44896</v>
      </c>
      <c r="B149" s="5">
        <v>3.0761499999999997</v>
      </c>
      <c r="C149" s="11">
        <f t="shared" si="53"/>
        <v>-0.17509595611853201</v>
      </c>
      <c r="D149" s="5">
        <v>4.2103812326493903</v>
      </c>
      <c r="E149" s="11">
        <f t="shared" si="54"/>
        <v>0.75539587804945041</v>
      </c>
      <c r="F149" s="10">
        <f t="shared" si="58"/>
        <v>1.4078940183362294</v>
      </c>
      <c r="G149" s="10">
        <f t="shared" si="51"/>
        <v>1.8874469950799746</v>
      </c>
      <c r="H149" s="10">
        <f t="shared" si="52"/>
        <v>1.1320511170305241</v>
      </c>
      <c r="I149" s="10">
        <f t="shared" si="55"/>
        <v>2.9133870355995208</v>
      </c>
      <c r="J149" s="10">
        <f t="shared" si="56"/>
        <v>0.16276296440047888</v>
      </c>
      <c r="K149" s="11">
        <f t="shared" si="57"/>
        <v>-0.13957127341046638</v>
      </c>
    </row>
    <row r="150" spans="1:11" ht="15.75" customHeight="1" x14ac:dyDescent="0.25">
      <c r="A150" s="2">
        <v>44866</v>
      </c>
      <c r="B150" s="5">
        <v>3.4127169999999998</v>
      </c>
      <c r="C150" s="11">
        <f t="shared" si="53"/>
        <v>0.10941176470588232</v>
      </c>
      <c r="D150" s="5">
        <v>4.5627816585270367</v>
      </c>
      <c r="E150" s="11">
        <f t="shared" si="54"/>
        <v>0.75539587804945041</v>
      </c>
      <c r="F150" s="10">
        <f t="shared" si="58"/>
        <v>1.4071684586794737</v>
      </c>
      <c r="G150" s="10">
        <f t="shared" si="51"/>
        <v>1.9945361902263428</v>
      </c>
      <c r="H150" s="10">
        <f t="shared" si="52"/>
        <v>1.2391403121768922</v>
      </c>
      <c r="I150" s="10">
        <f t="shared" si="55"/>
        <v>3.2571866563364757</v>
      </c>
      <c r="J150" s="10">
        <f t="shared" si="56"/>
        <v>0.15553034366352403</v>
      </c>
      <c r="K150" s="11">
        <f t="shared" si="57"/>
        <v>8.3697985147985765E-2</v>
      </c>
    </row>
    <row r="151" spans="1:11" ht="15.75" customHeight="1" x14ac:dyDescent="0.25">
      <c r="A151" s="2">
        <v>44835</v>
      </c>
      <c r="B151" s="5">
        <v>3.2064339999999998</v>
      </c>
      <c r="C151" s="11">
        <f t="shared" si="53"/>
        <v>-6.0445387062566303E-2</v>
      </c>
      <c r="D151" s="5">
        <v>4.3463044331227101</v>
      </c>
      <c r="E151" s="11">
        <f t="shared" si="54"/>
        <v>0.75539587804945041</v>
      </c>
      <c r="F151" s="10">
        <f t="shared" si="58"/>
        <v>1.4064432729406471</v>
      </c>
      <c r="G151" s="10">
        <f t="shared" si="51"/>
        <v>1.9308728324156301</v>
      </c>
      <c r="H151" s="10">
        <f t="shared" si="52"/>
        <v>1.1754769543661796</v>
      </c>
      <c r="I151" s="10">
        <f t="shared" si="55"/>
        <v>3.0467021605208093</v>
      </c>
      <c r="J151" s="10">
        <f t="shared" si="56"/>
        <v>0.15973183947919045</v>
      </c>
      <c r="K151" s="11">
        <f t="shared" si="57"/>
        <v>-4.7444134215751665E-2</v>
      </c>
    </row>
    <row r="152" spans="1:11" ht="15.75" customHeight="1" x14ac:dyDescent="0.25">
      <c r="A152" s="2">
        <v>44805</v>
      </c>
      <c r="B152" s="5">
        <v>3.4525259999999993</v>
      </c>
      <c r="C152" s="11">
        <f t="shared" si="53"/>
        <v>7.674943566591419E-2</v>
      </c>
      <c r="D152" s="5">
        <v>4.603321008126156</v>
      </c>
      <c r="E152" s="11">
        <f t="shared" si="54"/>
        <v>0.75539587804945041</v>
      </c>
      <c r="F152" s="10">
        <f t="shared" si="58"/>
        <v>1.4057184609270503</v>
      </c>
      <c r="G152" s="10">
        <f t="shared" si="51"/>
        <v>2.0076108163625404</v>
      </c>
      <c r="H152" s="10">
        <f t="shared" si="52"/>
        <v>1.2522149383130898</v>
      </c>
      <c r="I152" s="10">
        <f t="shared" si="55"/>
        <v>3.2980447106455393</v>
      </c>
      <c r="J152" s="10">
        <f t="shared" si="56"/>
        <v>0.15448128935446004</v>
      </c>
      <c r="K152" s="11">
        <f t="shared" si="57"/>
        <v>5.9134508168537492E-2</v>
      </c>
    </row>
    <row r="153" spans="1:11" ht="15.75" customHeight="1" x14ac:dyDescent="0.25">
      <c r="A153" s="2">
        <v>44774</v>
      </c>
      <c r="B153" s="5">
        <v>2.851772</v>
      </c>
      <c r="C153" s="11">
        <f t="shared" si="53"/>
        <v>-0.17400419287211721</v>
      </c>
      <c r="D153" s="5">
        <v>3.9714923209198143</v>
      </c>
      <c r="E153" s="11">
        <f t="shared" si="54"/>
        <v>0.75539587804945041</v>
      </c>
      <c r="F153" s="10">
        <f t="shared" si="58"/>
        <v>1.404994022446084</v>
      </c>
      <c r="G153" s="10">
        <f t="shared" si="51"/>
        <v>1.8128512232232921</v>
      </c>
      <c r="H153" s="10">
        <f t="shared" si="52"/>
        <v>1.0574553451738415</v>
      </c>
      <c r="I153" s="10">
        <f t="shared" si="55"/>
        <v>2.6845715323283375</v>
      </c>
      <c r="J153" s="10">
        <f t="shared" si="56"/>
        <v>0.16720046767166252</v>
      </c>
      <c r="K153" s="11">
        <f t="shared" si="57"/>
        <v>-0.13725497007290743</v>
      </c>
    </row>
    <row r="154" spans="1:11" ht="15.75" customHeight="1" x14ac:dyDescent="0.25">
      <c r="A154" s="2">
        <v>44743</v>
      </c>
      <c r="B154" s="5">
        <v>2.1352099999999998</v>
      </c>
      <c r="C154" s="11">
        <f t="shared" si="53"/>
        <v>-0.25126903553299496</v>
      </c>
      <c r="D154" s="5">
        <v>3.2022640970059477</v>
      </c>
      <c r="E154" s="11">
        <f t="shared" si="54"/>
        <v>0.75539587804945041</v>
      </c>
      <c r="F154" s="10">
        <f t="shared" si="58"/>
        <v>1.4042699573052473</v>
      </c>
      <c r="G154" s="10">
        <f t="shared" si="51"/>
        <v>1.5285389096950817</v>
      </c>
      <c r="H154" s="10">
        <f t="shared" si="52"/>
        <v>0.77314303164563125</v>
      </c>
      <c r="I154" s="10">
        <f t="shared" si="55"/>
        <v>1.9524042883708865</v>
      </c>
      <c r="J154" s="10">
        <f t="shared" si="56"/>
        <v>0.1828057116291133</v>
      </c>
      <c r="K154" s="11">
        <f t="shared" si="57"/>
        <v>-0.19368745090150652</v>
      </c>
    </row>
    <row r="155" spans="1:11" ht="15.75" customHeight="1" x14ac:dyDescent="0.25">
      <c r="A155" s="2">
        <v>44713</v>
      </c>
      <c r="B155" s="5">
        <v>3.8940440000000001</v>
      </c>
      <c r="C155" s="11">
        <f t="shared" si="53"/>
        <v>0.82372881355932215</v>
      </c>
      <c r="D155" s="5">
        <v>5.0607280217048167</v>
      </c>
      <c r="E155" s="11">
        <f t="shared" si="54"/>
        <v>0.75539587804945041</v>
      </c>
      <c r="F155" s="10">
        <f t="shared" si="58"/>
        <v>1.4035462653121393</v>
      </c>
      <c r="G155" s="10">
        <f t="shared" si="51"/>
        <v>2.1350655773915728</v>
      </c>
      <c r="H155" s="10">
        <f t="shared" si="52"/>
        <v>1.3796696993421222</v>
      </c>
      <c r="I155" s="10">
        <f t="shared" si="55"/>
        <v>3.7485586081548634</v>
      </c>
      <c r="J155" s="10">
        <f t="shared" si="56"/>
        <v>0.14548539184513665</v>
      </c>
      <c r="K155" s="11">
        <f t="shared" si="57"/>
        <v>0.58035935463177291</v>
      </c>
    </row>
    <row r="156" spans="1:11" ht="15.75" customHeight="1" x14ac:dyDescent="0.25">
      <c r="A156" s="2">
        <v>44682</v>
      </c>
      <c r="B156" s="5">
        <v>4.4477509999999993</v>
      </c>
      <c r="C156" s="11">
        <f t="shared" si="53"/>
        <v>0.14219330855018564</v>
      </c>
      <c r="D156" s="5">
        <v>5.6314889363039509</v>
      </c>
      <c r="E156" s="11">
        <f t="shared" si="54"/>
        <v>0.75539587804945041</v>
      </c>
      <c r="F156" s="10">
        <f t="shared" si="58"/>
        <v>1.4028229462744579</v>
      </c>
      <c r="G156" s="10">
        <f t="shared" si="51"/>
        <v>2.2772148902801659</v>
      </c>
      <c r="H156" s="10">
        <f t="shared" si="52"/>
        <v>1.5218190122307154</v>
      </c>
      <c r="I156" s="10">
        <f t="shared" si="55"/>
        <v>4.3121362625280826</v>
      </c>
      <c r="J156" s="10">
        <f t="shared" si="56"/>
        <v>0.13561473747191677</v>
      </c>
      <c r="K156" s="11">
        <f t="shared" si="57"/>
        <v>0.11278237284264514</v>
      </c>
    </row>
    <row r="157" spans="1:11" ht="15.75" customHeight="1" x14ac:dyDescent="0.25">
      <c r="A157" s="1"/>
    </row>
    <row r="158" spans="1:11" ht="15.75" customHeight="1" x14ac:dyDescent="0.25">
      <c r="A158" s="1" t="s">
        <v>15</v>
      </c>
      <c r="B158" s="1">
        <v>7</v>
      </c>
    </row>
    <row r="159" spans="1:11" ht="15.75" customHeight="1" x14ac:dyDescent="0.25">
      <c r="A159" s="1" t="s">
        <v>16</v>
      </c>
      <c r="B159" s="11">
        <f>_xlfn.STDEV.S(K146:K156)*SQRT(12)</f>
        <v>0.75470269168552084</v>
      </c>
      <c r="D159" s="13"/>
    </row>
    <row r="160" spans="1:11" ht="15.75" customHeight="1" x14ac:dyDescent="0.25">
      <c r="A160" s="1" t="s">
        <v>17</v>
      </c>
      <c r="B160" s="12">
        <f>SUMSQ(J163:J174)</f>
        <v>0.27907110518874806</v>
      </c>
    </row>
    <row r="161" spans="1:11" ht="15.75" customHeight="1" x14ac:dyDescent="0.25">
      <c r="A161" s="1"/>
    </row>
    <row r="162" spans="1:11" ht="15.75" customHeight="1" x14ac:dyDescent="0.25">
      <c r="A162" s="1" t="s">
        <v>18</v>
      </c>
      <c r="B162" s="1" t="s">
        <v>3</v>
      </c>
      <c r="C162" s="1" t="s">
        <v>19</v>
      </c>
      <c r="D162" s="1" t="s">
        <v>20</v>
      </c>
      <c r="E162" s="1" t="s">
        <v>16</v>
      </c>
      <c r="F162" s="1" t="s">
        <v>14</v>
      </c>
      <c r="G162" s="1" t="s">
        <v>21</v>
      </c>
      <c r="H162" s="1" t="s">
        <v>22</v>
      </c>
      <c r="I162" s="1" t="s">
        <v>23</v>
      </c>
      <c r="J162" s="1" t="s">
        <v>17</v>
      </c>
      <c r="K162" s="1" t="s">
        <v>24</v>
      </c>
    </row>
    <row r="163" spans="1:11" ht="15.75" customHeight="1" x14ac:dyDescent="0.25">
      <c r="A163" s="2">
        <v>45017</v>
      </c>
      <c r="B163" s="5">
        <v>3.6414428000000001</v>
      </c>
      <c r="D163" s="5">
        <v>4.7979492387365363</v>
      </c>
      <c r="E163" s="11">
        <f>B159</f>
        <v>0.75470269168552084</v>
      </c>
      <c r="F163" s="10">
        <f>C28</f>
        <v>1.4021000000000001</v>
      </c>
      <c r="G163" s="10">
        <f t="shared" ref="G163:G174" si="59">(LN(D163/F163) + (E163^2/2 + B$23)*B$22)/(E163*SQRT(B$22))</f>
        <v>2.0670464880412789</v>
      </c>
      <c r="H163" s="10">
        <f t="shared" ref="H163:H174" si="60">G163-E163*SQRT(B$22)</f>
        <v>1.312343796355758</v>
      </c>
      <c r="I163" s="10">
        <f>D163*_xlfn.NORM.S.DIST(G163,1) - F163*EXP(-B$23*B$22)*_xlfn.NORM.S.DIST(H163,1)</f>
        <v>3.4915724795703609</v>
      </c>
      <c r="J163" s="10">
        <f>B163-I163</f>
        <v>0.14987032042963921</v>
      </c>
    </row>
    <row r="164" spans="1:11" ht="15.75" customHeight="1" x14ac:dyDescent="0.25">
      <c r="A164" s="2">
        <v>44986</v>
      </c>
      <c r="B164" s="5">
        <v>3.9993779999999997</v>
      </c>
      <c r="C164" s="11">
        <f t="shared" ref="C164:C174" si="61">B164/B163-1</f>
        <v>9.8294884653961745E-2</v>
      </c>
      <c r="D164" s="5">
        <v>5.1685229089720215</v>
      </c>
      <c r="E164" s="11">
        <f t="shared" ref="E164:E174" si="62">E163</f>
        <v>0.75470269168552084</v>
      </c>
      <c r="F164" s="10">
        <f>F163*(1+$B$24)^(1/12)</f>
        <v>1.4013774262966618</v>
      </c>
      <c r="G164" s="10">
        <f t="shared" si="59"/>
        <v>2.1663092089243521</v>
      </c>
      <c r="H164" s="10">
        <f t="shared" si="60"/>
        <v>1.4116065172388312</v>
      </c>
      <c r="I164" s="10">
        <f t="shared" ref="I164:I174" si="63">D164*_xlfn.NORM.S.DIST(G164,1) - F164*EXP(-B$23*B$22)*_xlfn.NORM.S.DIST(H164,1)</f>
        <v>3.8564200893199336</v>
      </c>
      <c r="J164" s="10">
        <f t="shared" ref="J164:J174" si="64">B164-I164</f>
        <v>0.14295791068006602</v>
      </c>
      <c r="K164" s="11">
        <f t="shared" ref="K164:K174" si="65">D164/D163-1</f>
        <v>7.7235846357780469E-2</v>
      </c>
    </row>
    <row r="165" spans="1:11" ht="15.75" customHeight="1" x14ac:dyDescent="0.25">
      <c r="A165" s="2">
        <v>44958</v>
      </c>
      <c r="B165" s="5">
        <v>4.642200400000001</v>
      </c>
      <c r="C165" s="11">
        <f t="shared" si="61"/>
        <v>0.16073059360730624</v>
      </c>
      <c r="D165" s="5">
        <v>5.8299180363981442</v>
      </c>
      <c r="E165" s="11">
        <f t="shared" si="62"/>
        <v>0.75470269168552084</v>
      </c>
      <c r="F165" s="10">
        <f t="shared" ref="F165:F174" si="66">F164*(1+$B$24)^(1/12)</f>
        <v>1.4006552249724382</v>
      </c>
      <c r="G165" s="10">
        <f t="shared" si="59"/>
        <v>2.3265464561302704</v>
      </c>
      <c r="H165" s="10">
        <f t="shared" si="60"/>
        <v>1.5718437644447496</v>
      </c>
      <c r="I165" s="10">
        <f t="shared" si="63"/>
        <v>4.510281318039647</v>
      </c>
      <c r="J165" s="10">
        <f t="shared" si="64"/>
        <v>0.13191908196035396</v>
      </c>
      <c r="K165" s="11">
        <f t="shared" si="65"/>
        <v>0.1279659854613413</v>
      </c>
    </row>
    <row r="166" spans="1:11" ht="15.75" customHeight="1" x14ac:dyDescent="0.25">
      <c r="A166" s="2">
        <v>44927</v>
      </c>
      <c r="B166" s="5">
        <v>3.7291004000000001</v>
      </c>
      <c r="C166" s="11">
        <f t="shared" si="61"/>
        <v>-0.19669551534225038</v>
      </c>
      <c r="D166" s="5">
        <v>4.8874580120432602</v>
      </c>
      <c r="E166" s="11">
        <f t="shared" si="62"/>
        <v>0.75470269168552084</v>
      </c>
      <c r="F166" s="10">
        <f t="shared" si="66"/>
        <v>1.3999333958354234</v>
      </c>
      <c r="G166" s="10">
        <f t="shared" si="59"/>
        <v>2.0935870073445044</v>
      </c>
      <c r="H166" s="10">
        <f t="shared" si="60"/>
        <v>1.3388843156589836</v>
      </c>
      <c r="I166" s="10">
        <f t="shared" si="63"/>
        <v>3.5812827325988863</v>
      </c>
      <c r="J166" s="10">
        <f t="shared" si="64"/>
        <v>0.14781766740111379</v>
      </c>
      <c r="K166" s="11">
        <f t="shared" si="65"/>
        <v>-0.16165922376108688</v>
      </c>
    </row>
    <row r="167" spans="1:11" ht="15.75" customHeight="1" x14ac:dyDescent="0.25">
      <c r="A167" s="2">
        <v>44896</v>
      </c>
      <c r="B167" s="5">
        <v>3.0761499999999997</v>
      </c>
      <c r="C167" s="11">
        <f t="shared" si="61"/>
        <v>-0.17509595611853201</v>
      </c>
      <c r="D167" s="5">
        <v>4.2048272073937722</v>
      </c>
      <c r="E167" s="11">
        <f t="shared" si="62"/>
        <v>0.75470269168552084</v>
      </c>
      <c r="F167" s="10">
        <f t="shared" si="66"/>
        <v>1.3992119386938102</v>
      </c>
      <c r="G167" s="10">
        <f t="shared" si="59"/>
        <v>1.8949344097711702</v>
      </c>
      <c r="H167" s="10">
        <f t="shared" si="60"/>
        <v>1.1402317180856494</v>
      </c>
      <c r="I167" s="10">
        <f t="shared" si="63"/>
        <v>2.9150391907549804</v>
      </c>
      <c r="J167" s="10">
        <f t="shared" si="64"/>
        <v>0.1611108092450193</v>
      </c>
      <c r="K167" s="11">
        <f t="shared" si="65"/>
        <v>-0.13966990672194157</v>
      </c>
    </row>
    <row r="168" spans="1:11" ht="15.75" customHeight="1" x14ac:dyDescent="0.25">
      <c r="A168" s="2">
        <v>44866</v>
      </c>
      <c r="B168" s="5">
        <v>3.4127169999999998</v>
      </c>
      <c r="C168" s="11">
        <f t="shared" si="61"/>
        <v>0.10941176470588232</v>
      </c>
      <c r="D168" s="5">
        <v>4.5570458368304907</v>
      </c>
      <c r="E168" s="11">
        <f t="shared" si="62"/>
        <v>0.75470269168552084</v>
      </c>
      <c r="F168" s="10">
        <f t="shared" si="66"/>
        <v>1.3984908533558906</v>
      </c>
      <c r="G168" s="10">
        <f t="shared" si="59"/>
        <v>2.0022042726723157</v>
      </c>
      <c r="H168" s="10">
        <f t="shared" si="60"/>
        <v>1.2475015809867949</v>
      </c>
      <c r="I168" s="10">
        <f t="shared" si="63"/>
        <v>3.2588197619808486</v>
      </c>
      <c r="J168" s="10">
        <f t="shared" si="64"/>
        <v>0.15389723801915123</v>
      </c>
      <c r="K168" s="11">
        <f t="shared" si="65"/>
        <v>8.3765304033748933E-2</v>
      </c>
    </row>
    <row r="169" spans="1:11" ht="15.75" customHeight="1" x14ac:dyDescent="0.25">
      <c r="A169" s="2">
        <v>44835</v>
      </c>
      <c r="B169" s="5">
        <v>3.2064339999999998</v>
      </c>
      <c r="C169" s="11">
        <f t="shared" si="61"/>
        <v>-6.0445387062566303E-2</v>
      </c>
      <c r="D169" s="5">
        <v>4.340680642835153</v>
      </c>
      <c r="E169" s="11">
        <f t="shared" si="62"/>
        <v>0.75470269168552084</v>
      </c>
      <c r="F169" s="10">
        <f t="shared" si="66"/>
        <v>1.397770139630055</v>
      </c>
      <c r="G169" s="10">
        <f t="shared" si="59"/>
        <v>1.9384335700273865</v>
      </c>
      <c r="H169" s="10">
        <f t="shared" si="60"/>
        <v>1.1837308783418656</v>
      </c>
      <c r="I169" s="10">
        <f t="shared" si="63"/>
        <v>3.0483467708876892</v>
      </c>
      <c r="J169" s="10">
        <f t="shared" si="64"/>
        <v>0.15808722911231055</v>
      </c>
      <c r="K169" s="11">
        <f t="shared" si="65"/>
        <v>-4.7479266556121336E-2</v>
      </c>
    </row>
    <row r="170" spans="1:11" ht="15.75" customHeight="1" x14ac:dyDescent="0.25">
      <c r="A170" s="2">
        <v>44805</v>
      </c>
      <c r="B170" s="5">
        <v>3.4525259999999993</v>
      </c>
      <c r="C170" s="11">
        <f t="shared" si="61"/>
        <v>7.674943566591419E-2</v>
      </c>
      <c r="D170" s="5">
        <v>4.5975689541567544</v>
      </c>
      <c r="E170" s="11">
        <f t="shared" si="62"/>
        <v>0.75470269168552084</v>
      </c>
      <c r="F170" s="10">
        <f t="shared" si="66"/>
        <v>1.3970497973247928</v>
      </c>
      <c r="G170" s="10">
        <f t="shared" si="59"/>
        <v>2.0153009167751561</v>
      </c>
      <c r="H170" s="10">
        <f t="shared" si="60"/>
        <v>1.2605982250896353</v>
      </c>
      <c r="I170" s="10">
        <f t="shared" si="63"/>
        <v>3.2996730576322806</v>
      </c>
      <c r="J170" s="10">
        <f t="shared" si="64"/>
        <v>0.15285294236771874</v>
      </c>
      <c r="K170" s="11">
        <f t="shared" si="65"/>
        <v>5.9181573688363409E-2</v>
      </c>
    </row>
    <row r="171" spans="1:11" ht="15.75" customHeight="1" x14ac:dyDescent="0.25">
      <c r="A171" s="2">
        <v>44774</v>
      </c>
      <c r="B171" s="5">
        <v>2.851772</v>
      </c>
      <c r="C171" s="11">
        <f t="shared" si="61"/>
        <v>-0.17400419287211721</v>
      </c>
      <c r="D171" s="5">
        <v>3.9660811607153548</v>
      </c>
      <c r="E171" s="11">
        <f t="shared" si="62"/>
        <v>0.75470269168552084</v>
      </c>
      <c r="F171" s="10">
        <f t="shared" si="66"/>
        <v>1.3963298262486921</v>
      </c>
      <c r="G171" s="10">
        <f t="shared" si="59"/>
        <v>1.8202125736529606</v>
      </c>
      <c r="H171" s="10">
        <f t="shared" si="60"/>
        <v>1.0655098819674398</v>
      </c>
      <c r="I171" s="10">
        <f t="shared" si="63"/>
        <v>2.6862252761663443</v>
      </c>
      <c r="J171" s="10">
        <f t="shared" si="64"/>
        <v>0.16554672383365565</v>
      </c>
      <c r="K171" s="11">
        <f t="shared" si="65"/>
        <v>-0.13735254429853816</v>
      </c>
    </row>
    <row r="172" spans="1:11" ht="15.75" customHeight="1" x14ac:dyDescent="0.25">
      <c r="A172" s="2">
        <v>44743</v>
      </c>
      <c r="B172" s="5">
        <v>2.1352099999999998</v>
      </c>
      <c r="C172" s="11">
        <f t="shared" si="61"/>
        <v>-0.25126903553299496</v>
      </c>
      <c r="D172" s="5">
        <v>3.1973742122704185</v>
      </c>
      <c r="E172" s="11">
        <f t="shared" si="62"/>
        <v>0.75470269168552084</v>
      </c>
      <c r="F172" s="10">
        <f t="shared" si="66"/>
        <v>1.3956102262104393</v>
      </c>
      <c r="G172" s="10">
        <f t="shared" si="59"/>
        <v>1.5354208295713203</v>
      </c>
      <c r="H172" s="10">
        <f t="shared" si="60"/>
        <v>0.78071813788579947</v>
      </c>
      <c r="I172" s="10">
        <f t="shared" si="63"/>
        <v>1.9540165743864393</v>
      </c>
      <c r="J172" s="10">
        <f t="shared" si="64"/>
        <v>0.18119342561356055</v>
      </c>
      <c r="K172" s="11">
        <f t="shared" si="65"/>
        <v>-0.19382027681609171</v>
      </c>
    </row>
    <row r="173" spans="1:11" ht="15.75" customHeight="1" x14ac:dyDescent="0.25">
      <c r="A173" s="2">
        <v>44713</v>
      </c>
      <c r="B173" s="5">
        <v>3.8940440000000001</v>
      </c>
      <c r="C173" s="11">
        <f t="shared" si="61"/>
        <v>0.82372881355932215</v>
      </c>
      <c r="D173" s="5">
        <v>5.0547741102044794</v>
      </c>
      <c r="E173" s="11">
        <f t="shared" si="62"/>
        <v>0.75470269168552084</v>
      </c>
      <c r="F173" s="10">
        <f t="shared" si="66"/>
        <v>1.3948909970188199</v>
      </c>
      <c r="G173" s="10">
        <f t="shared" si="59"/>
        <v>2.1429696560236411</v>
      </c>
      <c r="H173" s="10">
        <f t="shared" si="60"/>
        <v>1.3882669643381202</v>
      </c>
      <c r="I173" s="10">
        <f t="shared" si="63"/>
        <v>3.7501453889022489</v>
      </c>
      <c r="J173" s="10">
        <f t="shared" si="64"/>
        <v>0.14389861109775115</v>
      </c>
      <c r="K173" s="11">
        <f t="shared" si="65"/>
        <v>0.58091414223771531</v>
      </c>
    </row>
    <row r="174" spans="1:11" ht="15.75" customHeight="1" x14ac:dyDescent="0.25">
      <c r="A174" s="2">
        <v>44682</v>
      </c>
      <c r="B174" s="5">
        <v>4.4477509999999993</v>
      </c>
      <c r="C174" s="11">
        <f t="shared" si="61"/>
        <v>0.14219330855018564</v>
      </c>
      <c r="D174" s="5">
        <v>5.6253144327409474</v>
      </c>
      <c r="E174" s="11">
        <f t="shared" si="62"/>
        <v>0.75470269168552084</v>
      </c>
      <c r="F174" s="10">
        <f t="shared" si="66"/>
        <v>1.3941721384827175</v>
      </c>
      <c r="G174" s="10">
        <f t="shared" si="59"/>
        <v>2.2853557448595141</v>
      </c>
      <c r="H174" s="10">
        <f t="shared" si="60"/>
        <v>1.5306530531739932</v>
      </c>
      <c r="I174" s="10">
        <f t="shared" si="63"/>
        <v>4.3136611466254591</v>
      </c>
      <c r="J174" s="10">
        <f t="shared" si="64"/>
        <v>0.13408985337454027</v>
      </c>
      <c r="K174" s="11">
        <f t="shared" si="65"/>
        <v>0.11287157647355039</v>
      </c>
    </row>
    <row r="175" spans="1:11" ht="15.75" customHeight="1" x14ac:dyDescent="0.25">
      <c r="A175" s="1"/>
    </row>
    <row r="176" spans="1:11" ht="15.75" customHeight="1" x14ac:dyDescent="0.25">
      <c r="A176" s="14" t="s">
        <v>25</v>
      </c>
      <c r="B176">
        <f>(LN(D174/F174)+(B23-B159^2/2)*B22)/(B159*SQRT(B22))</f>
        <v>1.5306530531739932</v>
      </c>
    </row>
    <row r="177" spans="1:2" ht="15.75" customHeight="1" x14ac:dyDescent="0.25">
      <c r="A177" s="14" t="s">
        <v>26</v>
      </c>
      <c r="B177" s="17">
        <f>_xlfn.NORM.S.DIST(-B176,1)</f>
        <v>6.2927581152109072E-2</v>
      </c>
    </row>
    <row r="178" spans="1:2" ht="15.75" customHeight="1" x14ac:dyDescent="0.25">
      <c r="A178" s="1"/>
    </row>
    <row r="179" spans="1:2" ht="15.75" customHeight="1" x14ac:dyDescent="0.25">
      <c r="A179" s="1"/>
    </row>
    <row r="180" spans="1:2" ht="15.75" customHeight="1" x14ac:dyDescent="0.25">
      <c r="A180" s="1"/>
    </row>
    <row r="181" spans="1:2" ht="15.75" customHeight="1" x14ac:dyDescent="0.25">
      <c r="A181" s="1"/>
    </row>
    <row r="182" spans="1:2" ht="15.75" customHeight="1" x14ac:dyDescent="0.25">
      <c r="A182" s="1"/>
    </row>
    <row r="183" spans="1:2" ht="15.75" customHeight="1" x14ac:dyDescent="0.25">
      <c r="A183" s="1"/>
    </row>
    <row r="184" spans="1:2" ht="15.75" customHeight="1" x14ac:dyDescent="0.25">
      <c r="A184" s="1"/>
    </row>
    <row r="185" spans="1:2" ht="15.75" customHeight="1" x14ac:dyDescent="0.25">
      <c r="A185" s="1"/>
    </row>
    <row r="186" spans="1:2" ht="15.75" customHeight="1" x14ac:dyDescent="0.25">
      <c r="A186" s="1"/>
    </row>
    <row r="187" spans="1:2" ht="15.75" customHeight="1" x14ac:dyDescent="0.25">
      <c r="A187" s="1"/>
    </row>
    <row r="188" spans="1:2" ht="15.75" customHeight="1" x14ac:dyDescent="0.25">
      <c r="A188" s="1"/>
    </row>
    <row r="189" spans="1:2" ht="15.75" customHeight="1" x14ac:dyDescent="0.25">
      <c r="A189" s="1"/>
    </row>
    <row r="190" spans="1:2" ht="15.75" customHeight="1" x14ac:dyDescent="0.25">
      <c r="A190" s="1"/>
    </row>
    <row r="191" spans="1:2" ht="15.75" customHeight="1" x14ac:dyDescent="0.25">
      <c r="A191" s="1"/>
    </row>
    <row r="192" spans="1:2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CB4F-53BC-49C7-B06C-DAD8735E600B}">
  <dimension ref="A1:K177"/>
  <sheetViews>
    <sheetView topLeftCell="A162" workbookViewId="0">
      <selection activeCell="B177" sqref="B17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45017</v>
      </c>
      <c r="B2" s="3">
        <v>9.9700000000000006</v>
      </c>
      <c r="C2" s="4">
        <v>365.24</v>
      </c>
      <c r="D2" s="5">
        <f t="shared" ref="D2:D13" si="0">B2*C2/1000</f>
        <v>3.6414428000000001</v>
      </c>
      <c r="E2" s="5"/>
    </row>
    <row r="3" spans="1:6" x14ac:dyDescent="0.25">
      <c r="A3" s="2">
        <v>44986</v>
      </c>
      <c r="B3" s="3">
        <v>10.95</v>
      </c>
      <c r="C3" s="4">
        <v>365.24</v>
      </c>
      <c r="D3" s="5">
        <f t="shared" si="0"/>
        <v>3.9993779999999997</v>
      </c>
      <c r="E3" s="5"/>
    </row>
    <row r="4" spans="1:6" x14ac:dyDescent="0.25">
      <c r="A4" s="2">
        <v>44958</v>
      </c>
      <c r="B4" s="3">
        <v>12.71</v>
      </c>
      <c r="C4" s="4">
        <v>365.24</v>
      </c>
      <c r="D4" s="5">
        <f t="shared" si="0"/>
        <v>4.642200400000001</v>
      </c>
      <c r="E4" s="5"/>
    </row>
    <row r="5" spans="1:6" x14ac:dyDescent="0.25">
      <c r="A5" s="2">
        <v>44927</v>
      </c>
      <c r="B5" s="3">
        <v>10.210000000000001</v>
      </c>
      <c r="C5" s="4">
        <v>365.24</v>
      </c>
      <c r="D5" s="5">
        <f t="shared" si="0"/>
        <v>3.7291004000000001</v>
      </c>
      <c r="E5" s="5"/>
    </row>
    <row r="6" spans="1:6" x14ac:dyDescent="0.25">
      <c r="A6" s="2">
        <v>44896</v>
      </c>
      <c r="B6" s="3">
        <v>8.5</v>
      </c>
      <c r="C6" s="4">
        <v>361.9</v>
      </c>
      <c r="D6" s="5">
        <f t="shared" si="0"/>
        <v>3.0761499999999997</v>
      </c>
      <c r="E6" s="5"/>
    </row>
    <row r="7" spans="1:6" x14ac:dyDescent="0.25">
      <c r="A7" s="2">
        <v>44866</v>
      </c>
      <c r="B7" s="3">
        <v>9.43</v>
      </c>
      <c r="C7" s="4">
        <v>361.9</v>
      </c>
      <c r="D7" s="5">
        <f t="shared" si="0"/>
        <v>3.4127169999999998</v>
      </c>
      <c r="E7" s="5"/>
    </row>
    <row r="8" spans="1:6" x14ac:dyDescent="0.25">
      <c r="A8" s="2">
        <v>44835</v>
      </c>
      <c r="B8" s="3">
        <v>8.86</v>
      </c>
      <c r="C8" s="4">
        <v>361.9</v>
      </c>
      <c r="D8" s="5">
        <f t="shared" si="0"/>
        <v>3.2064339999999998</v>
      </c>
      <c r="E8" s="5"/>
    </row>
    <row r="9" spans="1:6" x14ac:dyDescent="0.25">
      <c r="A9" s="2">
        <v>44805</v>
      </c>
      <c r="B9" s="3">
        <v>9.5399999999999991</v>
      </c>
      <c r="C9" s="4">
        <v>361.9</v>
      </c>
      <c r="D9" s="5">
        <f t="shared" si="0"/>
        <v>3.4525259999999993</v>
      </c>
      <c r="E9" s="5"/>
    </row>
    <row r="10" spans="1:6" x14ac:dyDescent="0.25">
      <c r="A10" s="2">
        <v>44774</v>
      </c>
      <c r="B10" s="3">
        <v>7.88</v>
      </c>
      <c r="C10" s="4">
        <v>361.9</v>
      </c>
      <c r="D10" s="5">
        <f t="shared" si="0"/>
        <v>2.851772</v>
      </c>
      <c r="E10" s="5"/>
    </row>
    <row r="11" spans="1:6" x14ac:dyDescent="0.25">
      <c r="A11" s="2">
        <v>44743</v>
      </c>
      <c r="B11" s="3">
        <v>5.9</v>
      </c>
      <c r="C11" s="4">
        <v>361.9</v>
      </c>
      <c r="D11" s="5">
        <f t="shared" si="0"/>
        <v>2.1352099999999998</v>
      </c>
      <c r="E11" s="5"/>
    </row>
    <row r="12" spans="1:6" x14ac:dyDescent="0.25">
      <c r="A12" s="2">
        <v>44713</v>
      </c>
      <c r="B12" s="3">
        <v>10.76</v>
      </c>
      <c r="C12" s="4">
        <v>361.9</v>
      </c>
      <c r="D12" s="5">
        <f t="shared" si="0"/>
        <v>3.8940440000000001</v>
      </c>
      <c r="E12" s="5"/>
    </row>
    <row r="13" spans="1:6" x14ac:dyDescent="0.25">
      <c r="A13" s="2">
        <v>44682</v>
      </c>
      <c r="B13" s="3">
        <v>12.29</v>
      </c>
      <c r="C13" s="4">
        <v>361.9</v>
      </c>
      <c r="D13" s="5">
        <f t="shared" si="0"/>
        <v>4.4477509999999993</v>
      </c>
      <c r="E13" s="5"/>
      <c r="F13" s="6" t="s">
        <v>4</v>
      </c>
    </row>
    <row r="14" spans="1:6" x14ac:dyDescent="0.25">
      <c r="A14" s="7"/>
      <c r="B14" s="5"/>
      <c r="C14" s="8"/>
      <c r="D14" s="5"/>
      <c r="E14" s="5"/>
    </row>
    <row r="15" spans="1:6" x14ac:dyDescent="0.25">
      <c r="A15" s="1"/>
    </row>
    <row r="16" spans="1:6" x14ac:dyDescent="0.25">
      <c r="A16" s="1"/>
      <c r="B16" s="9">
        <v>2022</v>
      </c>
      <c r="C16" s="9">
        <v>2023</v>
      </c>
    </row>
    <row r="17" spans="1:5" x14ac:dyDescent="0.25">
      <c r="A17" s="1" t="s">
        <v>5</v>
      </c>
      <c r="B17" s="10">
        <v>2.5686</v>
      </c>
      <c r="C17" s="10">
        <v>2.5503</v>
      </c>
    </row>
    <row r="18" spans="1:5" x14ac:dyDescent="0.25">
      <c r="A18" s="1" t="s">
        <v>6</v>
      </c>
      <c r="B18" s="10">
        <v>0.39410000000000001</v>
      </c>
      <c r="C18" s="10">
        <v>0.3967</v>
      </c>
    </row>
    <row r="19" spans="1:5" x14ac:dyDescent="0.25">
      <c r="A19" s="1" t="s">
        <v>7</v>
      </c>
      <c r="B19" s="10">
        <v>2.0333999999999999</v>
      </c>
      <c r="C19" s="10">
        <v>2.0108000000000001</v>
      </c>
    </row>
    <row r="20" spans="1:5" x14ac:dyDescent="0.25">
      <c r="A20" s="1" t="s">
        <v>8</v>
      </c>
      <c r="B20" s="10">
        <f t="shared" ref="B20:C20" si="1">B17-B18-B19</f>
        <v>0.14110000000000023</v>
      </c>
      <c r="C20" s="10">
        <f t="shared" si="1"/>
        <v>0.14279999999999982</v>
      </c>
    </row>
    <row r="21" spans="1:5" x14ac:dyDescent="0.25">
      <c r="A21" s="1"/>
    </row>
    <row r="22" spans="1:5" x14ac:dyDescent="0.25">
      <c r="A22" s="1" t="s">
        <v>9</v>
      </c>
      <c r="B22" s="9">
        <v>2</v>
      </c>
    </row>
    <row r="23" spans="1:5" x14ac:dyDescent="0.25">
      <c r="A23" s="1" t="s">
        <v>10</v>
      </c>
      <c r="B23" s="11">
        <v>4.4999999999999998E-2</v>
      </c>
    </row>
    <row r="24" spans="1:5" x14ac:dyDescent="0.25">
      <c r="A24" s="1" t="s">
        <v>11</v>
      </c>
      <c r="B24" s="11">
        <f>C28/B28-1</f>
        <v>-6.1667139211794009E-3</v>
      </c>
    </row>
    <row r="25" spans="1:5" x14ac:dyDescent="0.25">
      <c r="A25" s="1" t="s">
        <v>12</v>
      </c>
      <c r="B25" s="11">
        <f>_xlfn.STDEV.S(C36:C46)*SQRT(12)</f>
        <v>1.0338237469942855</v>
      </c>
    </row>
    <row r="26" spans="1:5" x14ac:dyDescent="0.25">
      <c r="A26" s="1"/>
    </row>
    <row r="27" spans="1:5" x14ac:dyDescent="0.25">
      <c r="A27" s="1"/>
      <c r="B27" s="1">
        <v>2021</v>
      </c>
      <c r="C27" s="1">
        <v>2022</v>
      </c>
      <c r="D27" s="1" t="s">
        <v>13</v>
      </c>
      <c r="E27" s="1"/>
    </row>
    <row r="28" spans="1:5" x14ac:dyDescent="0.25">
      <c r="A28" s="1" t="s">
        <v>14</v>
      </c>
      <c r="B28" s="10">
        <f t="shared" ref="B28:C28" si="2">B18+0.5*B19</f>
        <v>1.4108000000000001</v>
      </c>
      <c r="C28" s="10">
        <f t="shared" si="2"/>
        <v>1.4021000000000001</v>
      </c>
      <c r="D28" s="10">
        <f>C28*(1+B24)^B22</f>
        <v>1.3848606203866061</v>
      </c>
      <c r="E28" s="10"/>
    </row>
    <row r="29" spans="1:5" x14ac:dyDescent="0.25">
      <c r="A29" s="1"/>
    </row>
    <row r="30" spans="1:5" x14ac:dyDescent="0.25">
      <c r="A30" s="1" t="s">
        <v>15</v>
      </c>
      <c r="B30" s="1">
        <v>0</v>
      </c>
    </row>
    <row r="31" spans="1:5" x14ac:dyDescent="0.25">
      <c r="A31" s="1" t="s">
        <v>16</v>
      </c>
      <c r="B31" s="11">
        <f>B25</f>
        <v>1.0338237469942855</v>
      </c>
    </row>
    <row r="32" spans="1:5" x14ac:dyDescent="0.25">
      <c r="A32" s="1" t="s">
        <v>17</v>
      </c>
      <c r="B32" s="12">
        <f>SUMSQ(J35:J46)</f>
        <v>2.3582079715455115E-15</v>
      </c>
    </row>
    <row r="33" spans="1:11" x14ac:dyDescent="0.25">
      <c r="A33" s="1"/>
    </row>
    <row r="34" spans="1:11" x14ac:dyDescent="0.25">
      <c r="A34" s="1" t="s">
        <v>18</v>
      </c>
      <c r="B34" s="1" t="s">
        <v>3</v>
      </c>
      <c r="C34" s="1" t="s">
        <v>19</v>
      </c>
      <c r="D34" s="1" t="s">
        <v>20</v>
      </c>
      <c r="E34" s="1" t="s">
        <v>16</v>
      </c>
      <c r="F34" s="1" t="s">
        <v>14</v>
      </c>
      <c r="G34" s="1" t="s">
        <v>21</v>
      </c>
      <c r="H34" s="1" t="s">
        <v>22</v>
      </c>
      <c r="I34" s="1" t="s">
        <v>23</v>
      </c>
      <c r="J34" s="1" t="s">
        <v>17</v>
      </c>
      <c r="K34" s="1" t="s">
        <v>24</v>
      </c>
    </row>
    <row r="35" spans="1:11" x14ac:dyDescent="0.25">
      <c r="A35" s="2">
        <v>45017</v>
      </c>
      <c r="B35" s="5">
        <v>3.6414428000000001</v>
      </c>
      <c r="D35" s="5">
        <v>4.609459196997105</v>
      </c>
      <c r="E35" s="11">
        <f>B31</f>
        <v>1.0338237469942855</v>
      </c>
      <c r="F35" s="10">
        <f>B28</f>
        <v>1.4108000000000001</v>
      </c>
      <c r="G35" s="10">
        <f t="shared" ref="G35:G46" si="3">(LN(D35/F35) + (E35^2/2 + B$23)*B$22)/(E35*SQRT(B$22))</f>
        <v>1.6023727389388025</v>
      </c>
      <c r="H35" s="10">
        <f t="shared" ref="H35:H46" si="4">G35-E35*SQRT(B$22)</f>
        <v>0.14032517483611273</v>
      </c>
      <c r="I35" s="10">
        <f>D35*_xlfn.NORM.S.DIST(G35,1) - F35*EXP(-B$23*B$22)*_xlfn.NORM.S.DIST(H35,1)</f>
        <v>3.6414427911494975</v>
      </c>
      <c r="J35" s="10">
        <f>B35-I35</f>
        <v>8.8505025530594139E-9</v>
      </c>
    </row>
    <row r="36" spans="1:11" x14ac:dyDescent="0.25">
      <c r="A36" s="2">
        <v>44986</v>
      </c>
      <c r="B36" s="5">
        <v>3.9993779999999997</v>
      </c>
      <c r="C36" s="11">
        <f>B36/B35-1</f>
        <v>9.8294884653961745E-2</v>
      </c>
      <c r="D36" s="5">
        <v>4.9864694724831455</v>
      </c>
      <c r="E36" s="11">
        <f t="shared" ref="E36:E46" si="5">E35</f>
        <v>1.0338237469942855</v>
      </c>
      <c r="F36" s="10">
        <f>F35*(1+$B$24)^(1/12)</f>
        <v>1.4100729427425507</v>
      </c>
      <c r="G36" s="10">
        <f t="shared" si="3"/>
        <v>1.6564975741061867</v>
      </c>
      <c r="H36" s="10">
        <f t="shared" si="4"/>
        <v>0.19445001000349693</v>
      </c>
      <c r="I36" s="10">
        <f t="shared" ref="I36:I46" si="6">D36*_xlfn.NORM.S.DIST(G36,1) - F36*EXP(-B$23*B$22)*_xlfn.NORM.S.DIST(H36,1)</f>
        <v>3.9993779990296807</v>
      </c>
      <c r="J36" s="10">
        <f t="shared" ref="J36:J46" si="7">B36-I36</f>
        <v>9.7031893631083221E-10</v>
      </c>
      <c r="K36" s="11">
        <f t="shared" ref="K36:K46" si="8">D36/D35-1</f>
        <v>8.1790565741779231E-2</v>
      </c>
    </row>
    <row r="37" spans="1:11" x14ac:dyDescent="0.25">
      <c r="A37" s="2">
        <v>44958</v>
      </c>
      <c r="B37" s="5">
        <v>4.642200400000001</v>
      </c>
      <c r="C37" s="11">
        <f t="shared" ref="C37:C46" si="9">B37/B36-1</f>
        <v>0.16073059360730624</v>
      </c>
      <c r="D37" s="5">
        <v>5.6588421604053956</v>
      </c>
      <c r="E37" s="11">
        <f t="shared" si="5"/>
        <v>1.0338237469942855</v>
      </c>
      <c r="F37" s="10">
        <f t="shared" ref="F37:F46" si="10">F36*(1+$B$24)^(1/12)</f>
        <v>1.4093462601748203</v>
      </c>
      <c r="G37" s="10">
        <f t="shared" si="3"/>
        <v>1.7433666023004599</v>
      </c>
      <c r="H37" s="10">
        <f t="shared" si="4"/>
        <v>0.28131903819777015</v>
      </c>
      <c r="I37" s="10">
        <f t="shared" si="6"/>
        <v>4.6422003741116091</v>
      </c>
      <c r="J37" s="10">
        <f t="shared" si="7"/>
        <v>2.5888391874673289E-8</v>
      </c>
      <c r="K37" s="11">
        <f t="shared" si="8"/>
        <v>0.13483942730073983</v>
      </c>
    </row>
    <row r="38" spans="1:11" x14ac:dyDescent="0.25">
      <c r="A38" s="2">
        <v>44927</v>
      </c>
      <c r="B38" s="5">
        <v>3.7291004000000001</v>
      </c>
      <c r="C38" s="11">
        <f t="shared" si="9"/>
        <v>-0.19669551534225038</v>
      </c>
      <c r="D38" s="5">
        <v>4.700918684380393</v>
      </c>
      <c r="E38" s="11">
        <f t="shared" si="5"/>
        <v>1.0338237469942855</v>
      </c>
      <c r="F38" s="10">
        <f t="shared" si="10"/>
        <v>1.4086199521037124</v>
      </c>
      <c r="G38" s="10">
        <f t="shared" si="3"/>
        <v>1.6168687562200696</v>
      </c>
      <c r="H38" s="10">
        <f t="shared" si="4"/>
        <v>0.15482119211737988</v>
      </c>
      <c r="I38" s="10">
        <f t="shared" si="6"/>
        <v>3.7291003908367144</v>
      </c>
      <c r="J38" s="10">
        <f t="shared" si="7"/>
        <v>9.1632856857870593E-9</v>
      </c>
      <c r="K38" s="11">
        <f t="shared" si="8"/>
        <v>-0.16927905901449947</v>
      </c>
    </row>
    <row r="39" spans="1:11" x14ac:dyDescent="0.25">
      <c r="A39" s="2">
        <v>44896</v>
      </c>
      <c r="B39" s="5">
        <v>3.0761499999999997</v>
      </c>
      <c r="C39" s="11">
        <f t="shared" si="9"/>
        <v>-0.17509595611853201</v>
      </c>
      <c r="D39" s="5">
        <v>4.0066349191243926</v>
      </c>
      <c r="E39" s="11">
        <f t="shared" si="5"/>
        <v>1.0338237469942855</v>
      </c>
      <c r="F39" s="10">
        <f t="shared" si="10"/>
        <v>1.4078940183362294</v>
      </c>
      <c r="G39" s="10">
        <f t="shared" si="3"/>
        <v>1.5079182968275562</v>
      </c>
      <c r="H39" s="10">
        <f t="shared" si="4"/>
        <v>4.5870732724866414E-2</v>
      </c>
      <c r="I39" s="10">
        <f t="shared" si="6"/>
        <v>3.0761500209328592</v>
      </c>
      <c r="J39" s="10">
        <f t="shared" si="7"/>
        <v>-2.093285944582135E-8</v>
      </c>
      <c r="K39" s="11">
        <f t="shared" si="8"/>
        <v>-0.1476910816523751</v>
      </c>
    </row>
    <row r="40" spans="1:11" x14ac:dyDescent="0.25">
      <c r="A40" s="2">
        <v>44866</v>
      </c>
      <c r="B40" s="5">
        <v>3.4127169999999998</v>
      </c>
      <c r="C40" s="11">
        <f t="shared" si="9"/>
        <v>0.10941176470588232</v>
      </c>
      <c r="D40" s="5">
        <v>4.365101726224915</v>
      </c>
      <c r="E40" s="11">
        <f t="shared" si="5"/>
        <v>1.0338237469942855</v>
      </c>
      <c r="F40" s="10">
        <f t="shared" si="10"/>
        <v>1.4071684586794737</v>
      </c>
      <c r="G40" s="10">
        <f t="shared" si="3"/>
        <v>1.5668803055007128</v>
      </c>
      <c r="H40" s="10">
        <f t="shared" si="4"/>
        <v>0.10483274139802301</v>
      </c>
      <c r="I40" s="10">
        <f t="shared" si="6"/>
        <v>3.412717000473648</v>
      </c>
      <c r="J40" s="10">
        <f t="shared" si="7"/>
        <v>-4.7364823174689263E-10</v>
      </c>
      <c r="K40" s="11">
        <f t="shared" si="8"/>
        <v>8.946829804469969E-2</v>
      </c>
    </row>
    <row r="41" spans="1:11" x14ac:dyDescent="0.25">
      <c r="A41" s="2">
        <v>44835</v>
      </c>
      <c r="B41" s="5">
        <v>3.2064339999999998</v>
      </c>
      <c r="C41" s="11">
        <f t="shared" si="9"/>
        <v>-6.0445387062566303E-2</v>
      </c>
      <c r="D41" s="5">
        <v>4.1451255059213326</v>
      </c>
      <c r="E41" s="11">
        <f t="shared" si="5"/>
        <v>1.0338237469942855</v>
      </c>
      <c r="F41" s="10">
        <f t="shared" si="10"/>
        <v>1.4064432729406471</v>
      </c>
      <c r="G41" s="10">
        <f t="shared" si="3"/>
        <v>1.5318657516875123</v>
      </c>
      <c r="H41" s="10">
        <f t="shared" si="4"/>
        <v>6.98181875848225E-2</v>
      </c>
      <c r="I41" s="10">
        <f t="shared" si="6"/>
        <v>3.2064340151226007</v>
      </c>
      <c r="J41" s="10">
        <f t="shared" si="7"/>
        <v>-1.5122600949268872E-8</v>
      </c>
      <c r="K41" s="11">
        <f t="shared" si="8"/>
        <v>-5.0394294131107298E-2</v>
      </c>
    </row>
    <row r="42" spans="1:11" x14ac:dyDescent="0.25">
      <c r="A42" s="2">
        <v>44805</v>
      </c>
      <c r="B42" s="5">
        <v>3.4525259999999993</v>
      </c>
      <c r="C42" s="11">
        <f t="shared" si="9"/>
        <v>7.674943566591419E-2</v>
      </c>
      <c r="D42" s="5">
        <v>4.4066044121424106</v>
      </c>
      <c r="E42" s="11">
        <f t="shared" si="5"/>
        <v>1.0338237469942855</v>
      </c>
      <c r="F42" s="10">
        <f t="shared" si="10"/>
        <v>1.4057184609270503</v>
      </c>
      <c r="G42" s="10">
        <f t="shared" si="3"/>
        <v>1.5740578367508891</v>
      </c>
      <c r="H42" s="10">
        <f t="shared" si="4"/>
        <v>0.11201027264819929</v>
      </c>
      <c r="I42" s="10">
        <f t="shared" si="6"/>
        <v>3.4525259977850848</v>
      </c>
      <c r="J42" s="10">
        <f t="shared" si="7"/>
        <v>2.2149144740524207E-9</v>
      </c>
      <c r="K42" s="11">
        <f t="shared" si="8"/>
        <v>6.3081058908241561E-2</v>
      </c>
    </row>
    <row r="43" spans="1:11" x14ac:dyDescent="0.25">
      <c r="A43" s="2">
        <v>44774</v>
      </c>
      <c r="B43" s="5">
        <v>2.851772</v>
      </c>
      <c r="C43" s="11">
        <f t="shared" si="9"/>
        <v>-0.17400419287211721</v>
      </c>
      <c r="D43" s="5">
        <v>3.7643171708615677</v>
      </c>
      <c r="E43" s="11">
        <f t="shared" si="5"/>
        <v>1.0338237469942855</v>
      </c>
      <c r="F43" s="10">
        <f t="shared" si="10"/>
        <v>1.404994022446084</v>
      </c>
      <c r="G43" s="10">
        <f t="shared" si="3"/>
        <v>1.4666588329212287</v>
      </c>
      <c r="H43" s="10">
        <f t="shared" si="4"/>
        <v>4.611268818538905E-3</v>
      </c>
      <c r="I43" s="10">
        <f t="shared" si="6"/>
        <v>2.8517720045908881</v>
      </c>
      <c r="J43" s="10">
        <f t="shared" si="7"/>
        <v>-4.5908881141087932E-9</v>
      </c>
      <c r="K43" s="11">
        <f t="shared" si="8"/>
        <v>-0.14575559347034162</v>
      </c>
    </row>
    <row r="44" spans="1:11" x14ac:dyDescent="0.25">
      <c r="A44" s="2">
        <v>44743</v>
      </c>
      <c r="B44" s="5">
        <v>2.1352099999999998</v>
      </c>
      <c r="C44" s="11">
        <f t="shared" si="9"/>
        <v>-0.25126903553299496</v>
      </c>
      <c r="D44" s="5">
        <v>2.9830423926567193</v>
      </c>
      <c r="E44" s="11">
        <f t="shared" si="5"/>
        <v>1.0338237469942855</v>
      </c>
      <c r="F44" s="10">
        <f t="shared" si="10"/>
        <v>1.4042699573052473</v>
      </c>
      <c r="G44" s="10">
        <f t="shared" si="3"/>
        <v>1.3079038871541875</v>
      </c>
      <c r="H44" s="10">
        <f t="shared" si="4"/>
        <v>-0.15414367694850228</v>
      </c>
      <c r="I44" s="10">
        <f t="shared" si="6"/>
        <v>2.1352100284594857</v>
      </c>
      <c r="J44" s="10">
        <f t="shared" si="7"/>
        <v>-2.8459485879039903E-8</v>
      </c>
      <c r="K44" s="11">
        <f t="shared" si="8"/>
        <v>-0.20754754255365582</v>
      </c>
    </row>
    <row r="45" spans="1:11" x14ac:dyDescent="0.25">
      <c r="A45" s="2">
        <v>44713</v>
      </c>
      <c r="B45" s="5">
        <v>3.8940440000000001</v>
      </c>
      <c r="C45" s="11">
        <f t="shared" si="9"/>
        <v>0.82372881355932215</v>
      </c>
      <c r="D45" s="5">
        <v>4.8720493365750457</v>
      </c>
      <c r="E45" s="11">
        <f t="shared" si="5"/>
        <v>1.0338237469942855</v>
      </c>
      <c r="F45" s="10">
        <f t="shared" si="10"/>
        <v>1.4035462653121393</v>
      </c>
      <c r="G45" s="10">
        <f t="shared" si="3"/>
        <v>1.6437933862418592</v>
      </c>
      <c r="H45" s="10">
        <f t="shared" si="4"/>
        <v>0.18174582213916946</v>
      </c>
      <c r="I45" s="10">
        <f t="shared" si="6"/>
        <v>3.8940439953971233</v>
      </c>
      <c r="J45" s="10">
        <f t="shared" si="7"/>
        <v>4.6028767464179055E-9</v>
      </c>
      <c r="K45" s="11">
        <f t="shared" si="8"/>
        <v>0.63324844077591647</v>
      </c>
    </row>
    <row r="46" spans="1:11" x14ac:dyDescent="0.25">
      <c r="A46" s="2">
        <v>44682</v>
      </c>
      <c r="B46" s="5">
        <v>4.4477509999999993</v>
      </c>
      <c r="C46" s="11">
        <f t="shared" si="9"/>
        <v>0.14219330855018564</v>
      </c>
      <c r="D46" s="5">
        <v>5.4521769344757729</v>
      </c>
      <c r="E46" s="11">
        <f t="shared" si="5"/>
        <v>1.0338237469942855</v>
      </c>
      <c r="F46" s="10">
        <f t="shared" si="10"/>
        <v>1.4028229462744579</v>
      </c>
      <c r="G46" s="10">
        <f t="shared" si="3"/>
        <v>1.7210930556846766</v>
      </c>
      <c r="H46" s="10">
        <f t="shared" si="4"/>
        <v>0.25904549158198686</v>
      </c>
      <c r="I46" s="10">
        <f t="shared" si="6"/>
        <v>4.4477509992600659</v>
      </c>
      <c r="J46" s="10">
        <f t="shared" si="7"/>
        <v>7.3993344784639703E-10</v>
      </c>
      <c r="K46" s="11">
        <f t="shared" si="8"/>
        <v>0.11907260329768032</v>
      </c>
    </row>
    <row r="47" spans="1:11" x14ac:dyDescent="0.25">
      <c r="A47" s="1"/>
    </row>
    <row r="48" spans="1:11" x14ac:dyDescent="0.25">
      <c r="A48" s="1" t="s">
        <v>15</v>
      </c>
      <c r="B48" s="1">
        <v>1</v>
      </c>
    </row>
    <row r="49" spans="1:11" x14ac:dyDescent="0.25">
      <c r="A49" s="1" t="s">
        <v>16</v>
      </c>
      <c r="B49" s="11">
        <f>_xlfn.STDEV.S(K36:K46)*SQRT(12)</f>
        <v>0.81591122012251849</v>
      </c>
    </row>
    <row r="50" spans="1:11" x14ac:dyDescent="0.25">
      <c r="A50" s="1" t="s">
        <v>17</v>
      </c>
      <c r="B50" s="12">
        <f>SUMSQ(J53:J65)</f>
        <v>5.3070718539642408E-14</v>
      </c>
    </row>
    <row r="51" spans="1:11" x14ac:dyDescent="0.25">
      <c r="A51" s="1"/>
    </row>
    <row r="52" spans="1:11" x14ac:dyDescent="0.25">
      <c r="A52" s="1" t="s">
        <v>18</v>
      </c>
      <c r="B52" s="1" t="s">
        <v>3</v>
      </c>
      <c r="C52" s="1" t="s">
        <v>19</v>
      </c>
      <c r="D52" s="1" t="s">
        <v>20</v>
      </c>
      <c r="E52" s="1" t="s">
        <v>16</v>
      </c>
      <c r="F52" s="1" t="s">
        <v>14</v>
      </c>
      <c r="G52" s="1" t="s">
        <v>21</v>
      </c>
      <c r="H52" s="1" t="s">
        <v>22</v>
      </c>
      <c r="I52" s="1" t="s">
        <v>23</v>
      </c>
      <c r="J52" s="1" t="s">
        <v>17</v>
      </c>
      <c r="K52" s="1" t="s">
        <v>24</v>
      </c>
    </row>
    <row r="53" spans="1:11" x14ac:dyDescent="0.25">
      <c r="A53" s="2">
        <v>45017</v>
      </c>
      <c r="B53" s="5">
        <v>3.6414428000000001</v>
      </c>
      <c r="D53" s="5">
        <v>4.760149911095958</v>
      </c>
      <c r="E53" s="11">
        <f>B49</f>
        <v>0.81591122012251849</v>
      </c>
      <c r="F53" s="10">
        <f>C28</f>
        <v>1.4021000000000001</v>
      </c>
      <c r="G53" s="10">
        <f t="shared" ref="G53:G64" si="11">(LN(D53/F53) + (E53^2/2 + B$23)*B$22)/(E53*SQRT(B$22))</f>
        <v>1.7142438203466701</v>
      </c>
      <c r="H53" s="10">
        <f t="shared" ref="H53:H64" si="12">G53-E53*SQRT(B$22)</f>
        <v>0.56037110715702454</v>
      </c>
      <c r="I53" s="10">
        <f>D53*_xlfn.NORM.S.DIST(G53,1) - F53*EXP(-B$23*B$22)*_xlfn.NORM.S.DIST(H53,1)</f>
        <v>3.6414428017004479</v>
      </c>
      <c r="J53" s="10">
        <f>B53-I53</f>
        <v>-1.7004477825821596E-9</v>
      </c>
    </row>
    <row r="54" spans="1:11" x14ac:dyDescent="0.25">
      <c r="A54" s="2">
        <v>44986</v>
      </c>
      <c r="B54" s="5">
        <v>3.9993779999999997</v>
      </c>
      <c r="C54" s="11">
        <f t="shared" ref="C54:C64" si="13">B54/B53-1</f>
        <v>9.8294884653961745E-2</v>
      </c>
      <c r="D54" s="5">
        <v>5.1326178756399372</v>
      </c>
      <c r="E54" s="11">
        <f t="shared" ref="E54:E64" si="14">E53</f>
        <v>0.81591122012251849</v>
      </c>
      <c r="F54" s="10">
        <f>F53*(1+$B$24)^(1/12)</f>
        <v>1.4013774262966618</v>
      </c>
      <c r="G54" s="10">
        <f t="shared" si="11"/>
        <v>1.7799808444626015</v>
      </c>
      <c r="H54" s="10">
        <f t="shared" si="12"/>
        <v>0.62610813127295595</v>
      </c>
      <c r="I54" s="10">
        <f t="shared" ref="I54:I64" si="15">D54*_xlfn.NORM.S.DIST(G54,1) - F54*EXP(-B$23*B$22)*_xlfn.NORM.S.DIST(H54,1)</f>
        <v>3.9993779067922954</v>
      </c>
      <c r="J54" s="10">
        <f t="shared" ref="J54:J64" si="16">B54-I54</f>
        <v>9.3207704221498489E-8</v>
      </c>
      <c r="K54" s="11">
        <f t="shared" ref="K54:K64" si="17">D54/D53-1</f>
        <v>7.82471080744227E-2</v>
      </c>
    </row>
    <row r="55" spans="1:11" x14ac:dyDescent="0.25">
      <c r="A55" s="2">
        <v>44958</v>
      </c>
      <c r="B55" s="5">
        <v>4.642200400000001</v>
      </c>
      <c r="C55" s="11">
        <f t="shared" si="13"/>
        <v>0.16073059360730624</v>
      </c>
      <c r="D55" s="5">
        <v>5.797131335966907</v>
      </c>
      <c r="E55" s="11">
        <f t="shared" si="14"/>
        <v>0.81591122012251849</v>
      </c>
      <c r="F55" s="10">
        <f t="shared" ref="F55:F64" si="18">F54*(1+$B$24)^(1/12)</f>
        <v>1.4006552249724382</v>
      </c>
      <c r="G55" s="10">
        <f t="shared" si="11"/>
        <v>1.885939538413715</v>
      </c>
      <c r="H55" s="10">
        <f t="shared" si="12"/>
        <v>0.73206682522406941</v>
      </c>
      <c r="I55" s="10">
        <f t="shared" si="15"/>
        <v>4.64220047278077</v>
      </c>
      <c r="J55" s="10">
        <f t="shared" si="16"/>
        <v>-7.2780768967106724E-8</v>
      </c>
      <c r="K55" s="11">
        <f t="shared" si="17"/>
        <v>0.12946871877620891</v>
      </c>
    </row>
    <row r="56" spans="1:11" x14ac:dyDescent="0.25">
      <c r="A56" s="2">
        <v>44927</v>
      </c>
      <c r="B56" s="5">
        <v>3.7291004000000001</v>
      </c>
      <c r="C56" s="11">
        <f t="shared" si="13"/>
        <v>-0.19669551534225038</v>
      </c>
      <c r="D56" s="5">
        <v>4.8502132869171248</v>
      </c>
      <c r="E56" s="11">
        <f t="shared" si="14"/>
        <v>0.81591122012251849</v>
      </c>
      <c r="F56" s="10">
        <f t="shared" si="18"/>
        <v>1.3999333958354234</v>
      </c>
      <c r="G56" s="10">
        <f t="shared" si="11"/>
        <v>1.7318280568209659</v>
      </c>
      <c r="H56" s="10">
        <f t="shared" si="12"/>
        <v>0.57795534363132028</v>
      </c>
      <c r="I56" s="10">
        <f t="shared" si="15"/>
        <v>3.7291003710615289</v>
      </c>
      <c r="J56" s="10">
        <f t="shared" si="16"/>
        <v>2.8938471174910774E-8</v>
      </c>
      <c r="K56" s="11">
        <f t="shared" si="17"/>
        <v>-0.16334252135618477</v>
      </c>
    </row>
    <row r="57" spans="1:11" x14ac:dyDescent="0.25">
      <c r="A57" s="2">
        <v>44896</v>
      </c>
      <c r="B57" s="5">
        <v>3.0761499999999997</v>
      </c>
      <c r="C57" s="11">
        <f t="shared" si="13"/>
        <v>-0.17509595611853201</v>
      </c>
      <c r="D57" s="5">
        <v>4.1639926588220311</v>
      </c>
      <c r="E57" s="11">
        <f t="shared" si="14"/>
        <v>0.81591122012251849</v>
      </c>
      <c r="F57" s="10">
        <f t="shared" si="18"/>
        <v>1.3992119386938102</v>
      </c>
      <c r="G57" s="10">
        <f t="shared" si="11"/>
        <v>1.600069321821711</v>
      </c>
      <c r="H57" s="10">
        <f t="shared" si="12"/>
        <v>0.44619660863206545</v>
      </c>
      <c r="I57" s="10">
        <f t="shared" si="15"/>
        <v>3.0761500447762158</v>
      </c>
      <c r="J57" s="10">
        <f t="shared" si="16"/>
        <v>-4.4776216068243002E-8</v>
      </c>
      <c r="K57" s="11">
        <f t="shared" si="17"/>
        <v>-0.14148256736380904</v>
      </c>
    </row>
    <row r="58" spans="1:11" x14ac:dyDescent="0.25">
      <c r="A58" s="2">
        <v>44866</v>
      </c>
      <c r="B58" s="5">
        <v>3.4127169999999998</v>
      </c>
      <c r="C58" s="11">
        <f t="shared" si="13"/>
        <v>0.10941176470588232</v>
      </c>
      <c r="D58" s="5">
        <v>4.5181491407817482</v>
      </c>
      <c r="E58" s="11">
        <f t="shared" si="14"/>
        <v>0.81591122012251849</v>
      </c>
      <c r="F58" s="10">
        <f t="shared" si="18"/>
        <v>1.3984908533558906</v>
      </c>
      <c r="G58" s="10">
        <f t="shared" si="11"/>
        <v>1.6712587373115217</v>
      </c>
      <c r="H58" s="10">
        <f t="shared" si="12"/>
        <v>0.51738602412187618</v>
      </c>
      <c r="I58" s="10">
        <f t="shared" si="15"/>
        <v>3.4127170663028377</v>
      </c>
      <c r="J58" s="10">
        <f t="shared" si="16"/>
        <v>-6.6302837886667021E-8</v>
      </c>
      <c r="K58" s="11">
        <f t="shared" si="17"/>
        <v>8.5052138891115625E-2</v>
      </c>
    </row>
    <row r="59" spans="1:11" x14ac:dyDescent="0.25">
      <c r="A59" s="2">
        <v>44835</v>
      </c>
      <c r="B59" s="5">
        <v>3.2064339999999998</v>
      </c>
      <c r="C59" s="11">
        <f t="shared" si="13"/>
        <v>-6.0445387062566303E-2</v>
      </c>
      <c r="D59" s="5">
        <v>4.3006552901200408</v>
      </c>
      <c r="E59" s="11">
        <f t="shared" si="14"/>
        <v>0.81591122012251849</v>
      </c>
      <c r="F59" s="10">
        <f t="shared" si="18"/>
        <v>1.397770139630055</v>
      </c>
      <c r="G59" s="10">
        <f t="shared" si="11"/>
        <v>1.6289494433389882</v>
      </c>
      <c r="H59" s="10">
        <f t="shared" si="12"/>
        <v>0.4750767301493426</v>
      </c>
      <c r="I59" s="10">
        <f t="shared" si="15"/>
        <v>3.2064340810378895</v>
      </c>
      <c r="J59" s="10">
        <f t="shared" si="16"/>
        <v>-8.1037889732016311E-8</v>
      </c>
      <c r="K59" s="11">
        <f t="shared" si="17"/>
        <v>-4.8137820130496167E-2</v>
      </c>
    </row>
    <row r="60" spans="1:11" x14ac:dyDescent="0.25">
      <c r="A60" s="2">
        <v>44805</v>
      </c>
      <c r="B60" s="5">
        <v>3.4525259999999993</v>
      </c>
      <c r="C60" s="11">
        <f t="shared" si="13"/>
        <v>7.674943566591419E-2</v>
      </c>
      <c r="D60" s="5">
        <v>4.558951391676124</v>
      </c>
      <c r="E60" s="11">
        <f t="shared" si="14"/>
        <v>0.81591122012251849</v>
      </c>
      <c r="F60" s="10">
        <f t="shared" si="18"/>
        <v>1.3970497973247928</v>
      </c>
      <c r="G60" s="10">
        <f t="shared" si="11"/>
        <v>1.6799435592321343</v>
      </c>
      <c r="H60" s="10">
        <f t="shared" si="12"/>
        <v>0.52607084604248877</v>
      </c>
      <c r="I60" s="10">
        <f t="shared" si="15"/>
        <v>3.4525260558438662</v>
      </c>
      <c r="J60" s="10">
        <f t="shared" si="16"/>
        <v>-5.5843866864080383E-8</v>
      </c>
      <c r="K60" s="11">
        <f t="shared" si="17"/>
        <v>6.0059708144819313E-2</v>
      </c>
    </row>
    <row r="61" spans="1:11" x14ac:dyDescent="0.25">
      <c r="A61" s="2">
        <v>44774</v>
      </c>
      <c r="B61" s="5">
        <v>2.851772</v>
      </c>
      <c r="C61" s="11">
        <f t="shared" si="13"/>
        <v>-0.17400419287211721</v>
      </c>
      <c r="D61" s="5">
        <v>3.9240490423566037</v>
      </c>
      <c r="E61" s="11">
        <f t="shared" si="14"/>
        <v>0.81591122012251849</v>
      </c>
      <c r="F61" s="10">
        <f t="shared" si="18"/>
        <v>1.3963298262486921</v>
      </c>
      <c r="G61" s="10">
        <f t="shared" si="11"/>
        <v>1.5504205071273487</v>
      </c>
      <c r="H61" s="10">
        <f t="shared" si="12"/>
        <v>0.39654779393770312</v>
      </c>
      <c r="I61" s="10">
        <f t="shared" si="15"/>
        <v>2.8517718767780558</v>
      </c>
      <c r="J61" s="10">
        <f t="shared" si="16"/>
        <v>1.2322194420377741E-7</v>
      </c>
      <c r="K61" s="11">
        <f t="shared" si="17"/>
        <v>-0.13926499643728263</v>
      </c>
    </row>
    <row r="62" spans="1:11" x14ac:dyDescent="0.25">
      <c r="A62" s="2">
        <v>44743</v>
      </c>
      <c r="B62" s="5">
        <v>2.1352099999999998</v>
      </c>
      <c r="C62" s="11">
        <f t="shared" si="13"/>
        <v>-0.25126903553299496</v>
      </c>
      <c r="D62" s="5">
        <v>3.1509716344095691</v>
      </c>
      <c r="E62" s="11">
        <f t="shared" si="14"/>
        <v>0.81591122012251849</v>
      </c>
      <c r="F62" s="10">
        <f t="shared" si="18"/>
        <v>1.3956102262104393</v>
      </c>
      <c r="G62" s="10">
        <f t="shared" si="11"/>
        <v>1.3607135380261004</v>
      </c>
      <c r="H62" s="10">
        <f t="shared" si="12"/>
        <v>0.20684082483645483</v>
      </c>
      <c r="I62" s="10">
        <f t="shared" si="15"/>
        <v>2.1352100183428289</v>
      </c>
      <c r="J62" s="10">
        <f t="shared" si="16"/>
        <v>-1.8342829033457519E-8</v>
      </c>
      <c r="K62" s="11">
        <f t="shared" si="17"/>
        <v>-0.19701012897707304</v>
      </c>
    </row>
    <row r="63" spans="1:11" x14ac:dyDescent="0.25">
      <c r="A63" s="2">
        <v>44713</v>
      </c>
      <c r="B63" s="5">
        <v>3.8940440000000001</v>
      </c>
      <c r="C63" s="11">
        <f t="shared" si="13"/>
        <v>0.82372881355932215</v>
      </c>
      <c r="D63" s="5">
        <v>5.0185925129160305</v>
      </c>
      <c r="E63" s="11">
        <f t="shared" si="14"/>
        <v>0.81591122012251849</v>
      </c>
      <c r="F63" s="10">
        <f t="shared" si="18"/>
        <v>1.3948909970188199</v>
      </c>
      <c r="G63" s="10">
        <f t="shared" si="11"/>
        <v>1.7645311657373395</v>
      </c>
      <c r="H63" s="10">
        <f t="shared" si="12"/>
        <v>0.61065845254769391</v>
      </c>
      <c r="I63" s="10">
        <f t="shared" si="15"/>
        <v>3.8940439223845131</v>
      </c>
      <c r="J63" s="10">
        <f t="shared" si="16"/>
        <v>7.7615486926418953E-8</v>
      </c>
      <c r="K63" s="11">
        <f t="shared" si="17"/>
        <v>0.59271269157471074</v>
      </c>
    </row>
    <row r="64" spans="1:11" x14ac:dyDescent="0.25">
      <c r="A64" s="2">
        <v>44682</v>
      </c>
      <c r="B64" s="5">
        <v>4.4477509999999993</v>
      </c>
      <c r="C64" s="11">
        <f t="shared" si="13"/>
        <v>0.14219330855018564</v>
      </c>
      <c r="D64" s="5">
        <v>5.5918801505352693</v>
      </c>
      <c r="E64" s="11">
        <f t="shared" si="14"/>
        <v>0.81591122012251849</v>
      </c>
      <c r="F64" s="10">
        <f t="shared" si="18"/>
        <v>1.3941721384827175</v>
      </c>
      <c r="G64" s="10">
        <f t="shared" si="11"/>
        <v>1.8587196637928187</v>
      </c>
      <c r="H64" s="10">
        <f t="shared" si="12"/>
        <v>0.70484695060317315</v>
      </c>
      <c r="I64" s="10">
        <f t="shared" si="15"/>
        <v>4.4477509752058095</v>
      </c>
      <c r="J64" s="10">
        <f t="shared" si="16"/>
        <v>2.4794189812382683E-8</v>
      </c>
      <c r="K64" s="11">
        <f t="shared" si="17"/>
        <v>0.11423275273770583</v>
      </c>
    </row>
    <row r="65" spans="1:11" x14ac:dyDescent="0.25">
      <c r="A65" s="7"/>
      <c r="B65" s="5"/>
      <c r="C65" s="11"/>
      <c r="D65" s="5"/>
      <c r="E65" s="11"/>
      <c r="F65" s="10"/>
      <c r="G65" s="10"/>
      <c r="H65" s="10"/>
      <c r="I65" s="10"/>
      <c r="J65" s="10"/>
      <c r="K65" s="11"/>
    </row>
    <row r="66" spans="1:11" x14ac:dyDescent="0.25">
      <c r="A66" s="1"/>
    </row>
    <row r="67" spans="1:11" x14ac:dyDescent="0.25">
      <c r="A67" s="1" t="s">
        <v>15</v>
      </c>
      <c r="B67" s="1">
        <v>2</v>
      </c>
    </row>
    <row r="68" spans="1:11" x14ac:dyDescent="0.25">
      <c r="A68" s="1" t="s">
        <v>16</v>
      </c>
      <c r="B68" s="11">
        <f>_xlfn.STDEV.S(K54:K64)*SQRT(12)</f>
        <v>0.7690187379158655</v>
      </c>
    </row>
    <row r="69" spans="1:11" x14ac:dyDescent="0.25">
      <c r="A69" s="1" t="s">
        <v>17</v>
      </c>
      <c r="B69" s="12">
        <f>SUMSQ(J72:J83)</f>
        <v>2.457421025314299E-15</v>
      </c>
    </row>
    <row r="70" spans="1:11" x14ac:dyDescent="0.25">
      <c r="A70" s="1"/>
    </row>
    <row r="71" spans="1:11" x14ac:dyDescent="0.25">
      <c r="A71" s="1" t="s">
        <v>18</v>
      </c>
      <c r="B71" s="1" t="s">
        <v>3</v>
      </c>
      <c r="C71" s="1" t="s">
        <v>19</v>
      </c>
      <c r="D71" s="1" t="s">
        <v>20</v>
      </c>
      <c r="E71" s="1" t="s">
        <v>16</v>
      </c>
      <c r="F71" s="1" t="s">
        <v>14</v>
      </c>
      <c r="G71" s="1" t="s">
        <v>21</v>
      </c>
      <c r="H71" s="1" t="s">
        <v>22</v>
      </c>
      <c r="I71" s="1" t="s">
        <v>23</v>
      </c>
      <c r="J71" s="1" t="s">
        <v>17</v>
      </c>
      <c r="K71" s="1" t="s">
        <v>24</v>
      </c>
    </row>
    <row r="72" spans="1:11" x14ac:dyDescent="0.25">
      <c r="A72" s="2">
        <v>45017</v>
      </c>
      <c r="B72" s="5">
        <v>3.6414428000000001</v>
      </c>
      <c r="D72" s="5">
        <v>4.7956257274946736</v>
      </c>
      <c r="E72" s="11">
        <f>B68</f>
        <v>0.7690187379158655</v>
      </c>
      <c r="F72" s="10">
        <f>B28</f>
        <v>1.4108000000000001</v>
      </c>
      <c r="G72" s="10">
        <f t="shared" ref="G72:G83" si="19">(LN(D72/F72) + (E72^2/2 + B$23)*B$22)/(E72*SQRT(B$22))</f>
        <v>1.7515749247377226</v>
      </c>
      <c r="H72" s="10">
        <f t="shared" ref="H72:H83" si="20">G72-E72*SQRT(B$22)</f>
        <v>0.66401819585806487</v>
      </c>
      <c r="I72" s="10">
        <f>D72*_xlfn.NORM.S.DIST(G72,1) - F72*EXP(-B$23*B$22)*_xlfn.NORM.S.DIST(H72,1)</f>
        <v>3.6414427996881056</v>
      </c>
      <c r="J72" s="10">
        <f>B72-I72</f>
        <v>3.1189451021873538E-10</v>
      </c>
    </row>
    <row r="73" spans="1:11" x14ac:dyDescent="0.25">
      <c r="A73" s="2">
        <v>44986</v>
      </c>
      <c r="B73" s="5">
        <v>3.9993779999999997</v>
      </c>
      <c r="C73" s="11">
        <f t="shared" ref="C73:C83" si="21">B73/B72-1</f>
        <v>9.8294884653961745E-2</v>
      </c>
      <c r="D73" s="5">
        <v>5.1668047696348918</v>
      </c>
      <c r="E73" s="11">
        <f t="shared" ref="E73:E83" si="22">E72</f>
        <v>0.7690187379158655</v>
      </c>
      <c r="F73" s="10">
        <f>F72*(1+$B$24)^(1/12)</f>
        <v>1.4100729427425507</v>
      </c>
      <c r="G73" s="10">
        <f t="shared" si="19"/>
        <v>1.8205973037548966</v>
      </c>
      <c r="H73" s="10">
        <f t="shared" si="20"/>
        <v>0.73304057487523888</v>
      </c>
      <c r="I73" s="10">
        <f t="shared" ref="I73:I83" si="23">D73*_xlfn.NORM.S.DIST(G73,1) - F73*EXP(-B$23*B$22)*_xlfn.NORM.S.DIST(H73,1)</f>
        <v>3.9993779801761278</v>
      </c>
      <c r="J73" s="10">
        <f t="shared" ref="J73:J83" si="24">B73-I73</f>
        <v>1.9823871877377996E-8</v>
      </c>
      <c r="K73" s="11">
        <f t="shared" ref="K73:K83" si="25">D73/D72-1</f>
        <v>7.7399501802683179E-2</v>
      </c>
    </row>
    <row r="74" spans="1:11" x14ac:dyDescent="0.25">
      <c r="A74" s="2">
        <v>44958</v>
      </c>
      <c r="B74" s="5">
        <v>4.642200400000001</v>
      </c>
      <c r="C74" s="11">
        <f t="shared" si="21"/>
        <v>0.16073059360730624</v>
      </c>
      <c r="D74" s="5">
        <v>5.8291741695049444</v>
      </c>
      <c r="E74" s="11">
        <f t="shared" si="22"/>
        <v>0.7690187379158655</v>
      </c>
      <c r="F74" s="10">
        <f t="shared" ref="F74:F83" si="26">F73*(1+$B$24)^(1/12)</f>
        <v>1.4093462601748203</v>
      </c>
      <c r="G74" s="10">
        <f t="shared" si="19"/>
        <v>1.9319812477881317</v>
      </c>
      <c r="H74" s="10">
        <f t="shared" si="20"/>
        <v>0.84442451890847403</v>
      </c>
      <c r="I74" s="10">
        <f t="shared" si="23"/>
        <v>4.6422004162009465</v>
      </c>
      <c r="J74" s="10">
        <f t="shared" si="24"/>
        <v>-1.6200945474054151E-8</v>
      </c>
      <c r="K74" s="11">
        <f t="shared" si="25"/>
        <v>0.1281971023489743</v>
      </c>
    </row>
    <row r="75" spans="1:11" x14ac:dyDescent="0.25">
      <c r="A75" s="2">
        <v>44927</v>
      </c>
      <c r="B75" s="5">
        <v>3.7291004000000001</v>
      </c>
      <c r="C75" s="11">
        <f t="shared" si="21"/>
        <v>-0.19669551534225038</v>
      </c>
      <c r="D75" s="5">
        <v>4.885299227715354</v>
      </c>
      <c r="E75" s="11">
        <f t="shared" si="22"/>
        <v>0.7690187379158655</v>
      </c>
      <c r="F75" s="10">
        <f t="shared" si="26"/>
        <v>1.4086199521037124</v>
      </c>
      <c r="G75" s="10">
        <f t="shared" si="19"/>
        <v>1.770031703578905</v>
      </c>
      <c r="H75" s="10">
        <f t="shared" si="20"/>
        <v>0.68247497469924734</v>
      </c>
      <c r="I75" s="10">
        <f t="shared" si="23"/>
        <v>3.7291003932243325</v>
      </c>
      <c r="J75" s="10">
        <f t="shared" si="24"/>
        <v>6.7756675825592083E-9</v>
      </c>
      <c r="K75" s="11">
        <f t="shared" si="25"/>
        <v>-0.16192258360153799</v>
      </c>
    </row>
    <row r="76" spans="1:11" x14ac:dyDescent="0.25">
      <c r="A76" s="2">
        <v>44896</v>
      </c>
      <c r="B76" s="5">
        <v>3.0761499999999997</v>
      </c>
      <c r="C76" s="11">
        <f t="shared" si="21"/>
        <v>-0.17509595611853201</v>
      </c>
      <c r="D76" s="5">
        <v>4.201474631528189</v>
      </c>
      <c r="E76" s="11">
        <f t="shared" si="22"/>
        <v>0.7690187379158655</v>
      </c>
      <c r="F76" s="10">
        <f t="shared" si="26"/>
        <v>1.4078940183362294</v>
      </c>
      <c r="G76" s="10">
        <f t="shared" si="19"/>
        <v>1.6318508770306663</v>
      </c>
      <c r="H76" s="10">
        <f t="shared" si="20"/>
        <v>0.54429414815100863</v>
      </c>
      <c r="I76" s="10">
        <f t="shared" si="23"/>
        <v>3.076150009736617</v>
      </c>
      <c r="J76" s="10">
        <f t="shared" si="24"/>
        <v>-9.7366172902013659E-9</v>
      </c>
      <c r="K76" s="11">
        <f t="shared" si="25"/>
        <v>-0.13997599006989803</v>
      </c>
    </row>
    <row r="77" spans="1:11" x14ac:dyDescent="0.25">
      <c r="A77" s="2">
        <v>44866</v>
      </c>
      <c r="B77" s="5">
        <v>3.4127169999999998</v>
      </c>
      <c r="C77" s="11">
        <f t="shared" si="21"/>
        <v>0.10941176470588232</v>
      </c>
      <c r="D77" s="5">
        <v>4.5543364297653373</v>
      </c>
      <c r="E77" s="11">
        <f t="shared" si="22"/>
        <v>0.7690187379158655</v>
      </c>
      <c r="F77" s="10">
        <f t="shared" si="26"/>
        <v>1.4071684586794737</v>
      </c>
      <c r="G77" s="10">
        <f t="shared" si="19"/>
        <v>1.7064766467896944</v>
      </c>
      <c r="H77" s="10">
        <f t="shared" si="20"/>
        <v>0.61891991791003664</v>
      </c>
      <c r="I77" s="10">
        <f t="shared" si="23"/>
        <v>3.4127170137078977</v>
      </c>
      <c r="J77" s="10">
        <f t="shared" si="24"/>
        <v>-1.3707897927872637E-8</v>
      </c>
      <c r="K77" s="11">
        <f t="shared" si="25"/>
        <v>8.3985226422467418E-2</v>
      </c>
    </row>
    <row r="78" spans="1:11" x14ac:dyDescent="0.25">
      <c r="A78" s="2">
        <v>44835</v>
      </c>
      <c r="B78" s="5">
        <v>3.2064339999999998</v>
      </c>
      <c r="C78" s="11">
        <f t="shared" si="21"/>
        <v>-6.0445387062566303E-2</v>
      </c>
      <c r="D78" s="5">
        <v>4.3375902286464232</v>
      </c>
      <c r="E78" s="11">
        <f t="shared" si="22"/>
        <v>0.7690187379158655</v>
      </c>
      <c r="F78" s="10">
        <f t="shared" si="26"/>
        <v>1.4064432729406471</v>
      </c>
      <c r="G78" s="10">
        <f t="shared" si="19"/>
        <v>1.6621153658030559</v>
      </c>
      <c r="H78" s="10">
        <f t="shared" si="20"/>
        <v>0.57455863692339815</v>
      </c>
      <c r="I78" s="10">
        <f t="shared" si="23"/>
        <v>3.2064340173460035</v>
      </c>
      <c r="J78" s="10">
        <f t="shared" si="24"/>
        <v>-1.7346003744478367E-8</v>
      </c>
      <c r="K78" s="11">
        <f t="shared" si="25"/>
        <v>-4.7591170406812044E-2</v>
      </c>
    </row>
    <row r="79" spans="1:11" x14ac:dyDescent="0.25">
      <c r="A79" s="2">
        <v>44805</v>
      </c>
      <c r="B79" s="5">
        <v>3.4525259999999993</v>
      </c>
      <c r="C79" s="11">
        <f t="shared" si="21"/>
        <v>7.674943566591419E-2</v>
      </c>
      <c r="D79" s="5">
        <v>4.5949412118200081</v>
      </c>
      <c r="E79" s="11">
        <f t="shared" si="22"/>
        <v>0.7690187379158655</v>
      </c>
      <c r="F79" s="10">
        <f t="shared" si="26"/>
        <v>1.4057184609270503</v>
      </c>
      <c r="G79" s="10">
        <f t="shared" si="19"/>
        <v>1.7155861384737605</v>
      </c>
      <c r="H79" s="10">
        <f t="shared" si="20"/>
        <v>0.62802940959410281</v>
      </c>
      <c r="I79" s="10">
        <f t="shared" si="23"/>
        <v>3.4525260113905323</v>
      </c>
      <c r="J79" s="10">
        <f t="shared" si="24"/>
        <v>-1.1390532961286226E-8</v>
      </c>
      <c r="K79" s="11">
        <f t="shared" si="25"/>
        <v>5.9330404581322771E-2</v>
      </c>
    </row>
    <row r="80" spans="1:11" x14ac:dyDescent="0.25">
      <c r="A80" s="2">
        <v>44774</v>
      </c>
      <c r="B80" s="5">
        <v>2.851772</v>
      </c>
      <c r="C80" s="11">
        <f t="shared" si="21"/>
        <v>-0.17400419287211721</v>
      </c>
      <c r="D80" s="5">
        <v>3.9622966702076439</v>
      </c>
      <c r="E80" s="11">
        <f t="shared" si="22"/>
        <v>0.7690187379158655</v>
      </c>
      <c r="F80" s="10">
        <f t="shared" si="26"/>
        <v>1.404994022446084</v>
      </c>
      <c r="G80" s="10">
        <f t="shared" si="19"/>
        <v>1.5798537673711521</v>
      </c>
      <c r="H80" s="10">
        <f t="shared" si="20"/>
        <v>0.49229703849149442</v>
      </c>
      <c r="I80" s="10">
        <f t="shared" si="23"/>
        <v>2.8517719727873891</v>
      </c>
      <c r="J80" s="10">
        <f t="shared" si="24"/>
        <v>2.7212610831384154E-8</v>
      </c>
      <c r="K80" s="11">
        <f t="shared" si="25"/>
        <v>-0.13768283693923045</v>
      </c>
    </row>
    <row r="81" spans="1:11" x14ac:dyDescent="0.25">
      <c r="A81" s="2">
        <v>44743</v>
      </c>
      <c r="B81" s="5">
        <v>2.1352099999999998</v>
      </c>
      <c r="C81" s="11">
        <f t="shared" si="21"/>
        <v>-0.25126903553299496</v>
      </c>
      <c r="D81" s="5">
        <v>3.1920064814640301</v>
      </c>
      <c r="E81" s="11">
        <f t="shared" si="22"/>
        <v>0.7690187379158655</v>
      </c>
      <c r="F81" s="10">
        <f t="shared" si="26"/>
        <v>1.4042699573052473</v>
      </c>
      <c r="G81" s="10">
        <f t="shared" si="19"/>
        <v>1.3815573248571786</v>
      </c>
      <c r="H81" s="10">
        <f t="shared" si="20"/>
        <v>0.29400059597752093</v>
      </c>
      <c r="I81" s="10">
        <f t="shared" si="23"/>
        <v>2.135210001769849</v>
      </c>
      <c r="J81" s="10">
        <f t="shared" si="24"/>
        <v>-1.7698491561191076E-9</v>
      </c>
      <c r="K81" s="11">
        <f t="shared" si="25"/>
        <v>-0.19440497591596206</v>
      </c>
    </row>
    <row r="82" spans="1:11" x14ac:dyDescent="0.25">
      <c r="A82" s="2">
        <v>44713</v>
      </c>
      <c r="B82" s="5">
        <v>3.8940440000000001</v>
      </c>
      <c r="C82" s="11">
        <f t="shared" si="21"/>
        <v>0.82372881355932215</v>
      </c>
      <c r="D82" s="5">
        <v>5.0529223627280961</v>
      </c>
      <c r="E82" s="11">
        <f t="shared" si="22"/>
        <v>0.7690187379158655</v>
      </c>
      <c r="F82" s="10">
        <f t="shared" si="26"/>
        <v>1.4035462653121393</v>
      </c>
      <c r="G82" s="10">
        <f t="shared" si="19"/>
        <v>1.8043697843438571</v>
      </c>
      <c r="H82" s="10">
        <f t="shared" si="20"/>
        <v>0.71681305546419938</v>
      </c>
      <c r="I82" s="10">
        <f t="shared" si="23"/>
        <v>3.8940439832325584</v>
      </c>
      <c r="J82" s="10">
        <f t="shared" si="24"/>
        <v>1.6767441657350446E-8</v>
      </c>
      <c r="K82" s="11">
        <f t="shared" si="25"/>
        <v>0.58299251335183611</v>
      </c>
    </row>
    <row r="83" spans="1:11" x14ac:dyDescent="0.25">
      <c r="A83" s="2">
        <v>44682</v>
      </c>
      <c r="B83" s="5">
        <v>4.4477509999999993</v>
      </c>
      <c r="C83" s="11">
        <f t="shared" si="21"/>
        <v>0.14219330855018564</v>
      </c>
      <c r="D83" s="5">
        <v>5.6243258295135368</v>
      </c>
      <c r="E83" s="11">
        <f t="shared" si="22"/>
        <v>0.7690187379158655</v>
      </c>
      <c r="F83" s="10">
        <f t="shared" si="26"/>
        <v>1.4028229462744579</v>
      </c>
      <c r="G83" s="10">
        <f t="shared" si="19"/>
        <v>1.9033529525798651</v>
      </c>
      <c r="H83" s="10">
        <f t="shared" si="20"/>
        <v>0.81579622370020743</v>
      </c>
      <c r="I83" s="10">
        <f t="shared" si="23"/>
        <v>4.4477509957791437</v>
      </c>
      <c r="J83" s="10">
        <f t="shared" si="24"/>
        <v>4.2208556649825368E-9</v>
      </c>
      <c r="K83" s="11">
        <f t="shared" si="25"/>
        <v>0.11308376138930765</v>
      </c>
    </row>
    <row r="84" spans="1:11" x14ac:dyDescent="0.25">
      <c r="A84" s="7"/>
      <c r="B84" s="5"/>
      <c r="C84" s="11"/>
      <c r="D84" s="5"/>
      <c r="E84" s="11"/>
      <c r="F84" s="10"/>
      <c r="G84" s="10"/>
      <c r="H84" s="10"/>
      <c r="I84" s="10"/>
      <c r="J84" s="10"/>
      <c r="K84" s="11"/>
    </row>
    <row r="85" spans="1:11" x14ac:dyDescent="0.25">
      <c r="A85" s="1"/>
    </row>
    <row r="86" spans="1:11" x14ac:dyDescent="0.25">
      <c r="A86" s="1" t="s">
        <v>15</v>
      </c>
      <c r="B86" s="1">
        <v>3</v>
      </c>
    </row>
    <row r="87" spans="1:11" x14ac:dyDescent="0.25">
      <c r="A87" s="1" t="s">
        <v>16</v>
      </c>
      <c r="B87" s="11">
        <f>_xlfn.STDEV.S(K73:K83)*SQRT(12)</f>
        <v>0.75775023050040946</v>
      </c>
    </row>
    <row r="88" spans="1:11" x14ac:dyDescent="0.25">
      <c r="A88" s="1" t="s">
        <v>17</v>
      </c>
      <c r="B88" s="12">
        <f>SUMSQ(J91:J102)</f>
        <v>4.9817289268854353E-14</v>
      </c>
    </row>
    <row r="89" spans="1:11" x14ac:dyDescent="0.25">
      <c r="A89" s="1"/>
    </row>
    <row r="90" spans="1:11" x14ac:dyDescent="0.25">
      <c r="A90" s="1" t="s">
        <v>18</v>
      </c>
      <c r="B90" s="1" t="s">
        <v>3</v>
      </c>
      <c r="C90" s="1" t="s">
        <v>19</v>
      </c>
      <c r="D90" s="1" t="s">
        <v>20</v>
      </c>
      <c r="E90" s="1" t="s">
        <v>16</v>
      </c>
      <c r="F90" s="1" t="s">
        <v>14</v>
      </c>
      <c r="G90" s="1" t="s">
        <v>21</v>
      </c>
      <c r="H90" s="1" t="s">
        <v>22</v>
      </c>
      <c r="I90" s="1" t="s">
        <v>23</v>
      </c>
      <c r="J90" s="1" t="s">
        <v>17</v>
      </c>
      <c r="K90" s="1" t="s">
        <v>24</v>
      </c>
    </row>
    <row r="91" spans="1:11" x14ac:dyDescent="0.25">
      <c r="A91" s="2">
        <v>45017</v>
      </c>
      <c r="B91" s="5">
        <v>3.6414428000000001</v>
      </c>
      <c r="D91" s="5">
        <v>4.7961552951304354</v>
      </c>
      <c r="E91" s="11">
        <f>B87</f>
        <v>0.75775023050040946</v>
      </c>
      <c r="F91" s="10">
        <f>C28</f>
        <v>1.4021000000000001</v>
      </c>
      <c r="G91" s="10">
        <f t="shared" ref="G91:G102" si="27">(LN(D91/F91) + (E91^2/2 + B$23)*B$22)/(E91*SQRT(B$22))</f>
        <v>1.7674434612578436</v>
      </c>
      <c r="H91" s="10">
        <f t="shared" ref="H91:H102" si="28">G91-E91*SQRT(B$22)</f>
        <v>0.69582280839282551</v>
      </c>
      <c r="I91" s="10">
        <f>D91*_xlfn.NORM.S.DIST(G91,1) - F91*EXP(-B$23*B$22)*_xlfn.NORM.S.DIST(H91,1)</f>
        <v>3.6414427485003058</v>
      </c>
      <c r="J91" s="10">
        <f>B91-I91</f>
        <v>5.1499694286860631E-8</v>
      </c>
    </row>
    <row r="92" spans="1:11" x14ac:dyDescent="0.25">
      <c r="A92" s="2">
        <v>44986</v>
      </c>
      <c r="B92" s="5">
        <v>3.9993779999999997</v>
      </c>
      <c r="C92" s="11">
        <f t="shared" ref="C92:C102" si="29">B92/B91-1</f>
        <v>9.8294884653961745E-2</v>
      </c>
      <c r="D92" s="5">
        <v>5.166829581990358</v>
      </c>
      <c r="E92" s="11">
        <f t="shared" ref="E92:E102" si="30">E91</f>
        <v>0.75775023050040946</v>
      </c>
      <c r="F92" s="10">
        <f>F91*(1+$B$24)^(1/12)</f>
        <v>1.4013774262966618</v>
      </c>
      <c r="G92" s="10">
        <f t="shared" si="27"/>
        <v>1.8373937124659223</v>
      </c>
      <c r="H92" s="10">
        <f t="shared" si="28"/>
        <v>0.76577305960090425</v>
      </c>
      <c r="I92" s="10">
        <f t="shared" ref="I92:I102" si="31">D92*_xlfn.NORM.S.DIST(G92,1) - F92*EXP(-B$23*B$22)*_xlfn.NORM.S.DIST(H92,1)</f>
        <v>3.9993779979281454</v>
      </c>
      <c r="J92" s="10">
        <f t="shared" ref="J92:J102" si="32">B92-I92</f>
        <v>2.071854243723692E-9</v>
      </c>
      <c r="K92" s="11">
        <f t="shared" ref="K92:K102" si="33">D92/D91-1</f>
        <v>7.7285714087754975E-2</v>
      </c>
    </row>
    <row r="93" spans="1:11" x14ac:dyDescent="0.25">
      <c r="A93" s="2">
        <v>44958</v>
      </c>
      <c r="B93" s="5">
        <v>4.642200400000001</v>
      </c>
      <c r="C93" s="11">
        <f t="shared" si="29"/>
        <v>0.16073059360730624</v>
      </c>
      <c r="D93" s="5">
        <v>5.8283883140402573</v>
      </c>
      <c r="E93" s="11">
        <f t="shared" si="30"/>
        <v>0.75775023050040946</v>
      </c>
      <c r="F93" s="10">
        <f t="shared" ref="F93:F102" si="34">F92*(1+$B$24)^(1/12)</f>
        <v>1.4006552249724382</v>
      </c>
      <c r="G93" s="10">
        <f t="shared" si="27"/>
        <v>1.9503037538664416</v>
      </c>
      <c r="H93" s="10">
        <f t="shared" si="28"/>
        <v>0.87868310100142355</v>
      </c>
      <c r="I93" s="10">
        <f t="shared" si="31"/>
        <v>4.642200402467445</v>
      </c>
      <c r="J93" s="10">
        <f t="shared" si="32"/>
        <v>-2.4674440268768194E-9</v>
      </c>
      <c r="K93" s="11">
        <f t="shared" si="33"/>
        <v>0.12803958821398842</v>
      </c>
    </row>
    <row r="94" spans="1:11" x14ac:dyDescent="0.25">
      <c r="A94" s="2">
        <v>44927</v>
      </c>
      <c r="B94" s="5">
        <v>3.7291004000000001</v>
      </c>
      <c r="C94" s="11">
        <f t="shared" si="29"/>
        <v>-0.19669551534225038</v>
      </c>
      <c r="D94" s="5">
        <v>4.8856933170162415</v>
      </c>
      <c r="E94" s="11">
        <f t="shared" si="30"/>
        <v>0.75775023050040946</v>
      </c>
      <c r="F94" s="10">
        <f t="shared" si="34"/>
        <v>1.3999333958354234</v>
      </c>
      <c r="G94" s="10">
        <f t="shared" si="27"/>
        <v>1.7861469436829995</v>
      </c>
      <c r="H94" s="10">
        <f t="shared" si="28"/>
        <v>0.71452629081798147</v>
      </c>
      <c r="I94" s="10">
        <f t="shared" si="31"/>
        <v>3.7291003619784986</v>
      </c>
      <c r="J94" s="10">
        <f t="shared" si="32"/>
        <v>3.8021501502782939E-8</v>
      </c>
      <c r="K94" s="11">
        <f t="shared" si="33"/>
        <v>-0.16174196814462705</v>
      </c>
    </row>
    <row r="95" spans="1:11" x14ac:dyDescent="0.25">
      <c r="A95" s="2">
        <v>44896</v>
      </c>
      <c r="B95" s="5">
        <v>3.0761499999999997</v>
      </c>
      <c r="C95" s="11">
        <f t="shared" si="29"/>
        <v>-0.17509595611853201</v>
      </c>
      <c r="D95" s="5">
        <v>4.2028693616461439</v>
      </c>
      <c r="E95" s="11">
        <f t="shared" si="30"/>
        <v>0.75775023050040946</v>
      </c>
      <c r="F95" s="10">
        <f t="shared" si="34"/>
        <v>1.3992119386938102</v>
      </c>
      <c r="G95" s="10">
        <f t="shared" si="27"/>
        <v>1.6461456797036123</v>
      </c>
      <c r="H95" s="10">
        <f t="shared" si="28"/>
        <v>0.57452502683859419</v>
      </c>
      <c r="I95" s="10">
        <f t="shared" si="31"/>
        <v>3.076149923423467</v>
      </c>
      <c r="J95" s="10">
        <f t="shared" si="32"/>
        <v>7.6576532670458164E-8</v>
      </c>
      <c r="K95" s="11">
        <f t="shared" si="33"/>
        <v>-0.13975988893775004</v>
      </c>
    </row>
    <row r="96" spans="1:11" x14ac:dyDescent="0.25">
      <c r="A96" s="2">
        <v>44866</v>
      </c>
      <c r="B96" s="5">
        <v>3.4127169999999998</v>
      </c>
      <c r="C96" s="11">
        <f t="shared" si="29"/>
        <v>0.10941176470588232</v>
      </c>
      <c r="D96" s="5">
        <v>4.5551924961091972</v>
      </c>
      <c r="E96" s="11">
        <f t="shared" si="30"/>
        <v>0.75775023050040946</v>
      </c>
      <c r="F96" s="10">
        <f t="shared" si="34"/>
        <v>1.3984908533558906</v>
      </c>
      <c r="G96" s="10">
        <f t="shared" si="27"/>
        <v>1.7217468735722623</v>
      </c>
      <c r="H96" s="10">
        <f t="shared" si="28"/>
        <v>0.65012622070724424</v>
      </c>
      <c r="I96" s="10">
        <f t="shared" si="31"/>
        <v>3.4127169226682703</v>
      </c>
      <c r="J96" s="10">
        <f t="shared" si="32"/>
        <v>7.7331729464447108E-8</v>
      </c>
      <c r="K96" s="11">
        <f t="shared" si="33"/>
        <v>8.3829190047691293E-2</v>
      </c>
    </row>
    <row r="97" spans="1:11" x14ac:dyDescent="0.25">
      <c r="A97" s="2">
        <v>44835</v>
      </c>
      <c r="B97" s="5">
        <v>3.2064339999999998</v>
      </c>
      <c r="C97" s="11">
        <f t="shared" si="29"/>
        <v>-6.0445387062566303E-2</v>
      </c>
      <c r="D97" s="5">
        <v>4.3387663503898315</v>
      </c>
      <c r="E97" s="11">
        <f t="shared" si="30"/>
        <v>0.75775023050040946</v>
      </c>
      <c r="F97" s="10">
        <f t="shared" si="34"/>
        <v>1.397770139630055</v>
      </c>
      <c r="G97" s="10">
        <f t="shared" si="27"/>
        <v>1.6768034978001591</v>
      </c>
      <c r="H97" s="10">
        <f t="shared" si="28"/>
        <v>0.60518284493514107</v>
      </c>
      <c r="I97" s="10">
        <f t="shared" si="31"/>
        <v>3.2064339149099892</v>
      </c>
      <c r="J97" s="10">
        <f t="shared" si="32"/>
        <v>8.5090010593091847E-8</v>
      </c>
      <c r="K97" s="11">
        <f t="shared" si="33"/>
        <v>-4.7511964841052357E-2</v>
      </c>
    </row>
    <row r="98" spans="1:11" x14ac:dyDescent="0.25">
      <c r="A98" s="2">
        <v>44805</v>
      </c>
      <c r="B98" s="5">
        <v>3.4525259999999993</v>
      </c>
      <c r="C98" s="11">
        <f t="shared" si="29"/>
        <v>7.674943566591419E-2</v>
      </c>
      <c r="D98" s="5">
        <v>4.5957303627661572</v>
      </c>
      <c r="E98" s="11">
        <f t="shared" si="30"/>
        <v>0.75775023050040946</v>
      </c>
      <c r="F98" s="10">
        <f t="shared" si="34"/>
        <v>1.3970497973247928</v>
      </c>
      <c r="G98" s="10">
        <f t="shared" si="27"/>
        <v>1.7309766957018535</v>
      </c>
      <c r="H98" s="10">
        <f t="shared" si="28"/>
        <v>0.65935604283683547</v>
      </c>
      <c r="I98" s="10">
        <f t="shared" si="31"/>
        <v>3.4525259268393484</v>
      </c>
      <c r="J98" s="10">
        <f t="shared" si="32"/>
        <v>7.3160650870818245E-8</v>
      </c>
      <c r="K98" s="11">
        <f t="shared" si="33"/>
        <v>5.9225132589413976E-2</v>
      </c>
    </row>
    <row r="99" spans="1:11" x14ac:dyDescent="0.25">
      <c r="A99" s="2">
        <v>44774</v>
      </c>
      <c r="B99" s="5">
        <v>2.851772</v>
      </c>
      <c r="C99" s="11">
        <f t="shared" si="29"/>
        <v>-0.17400419287211721</v>
      </c>
      <c r="D99" s="5">
        <v>3.9640575973943308</v>
      </c>
      <c r="E99" s="11">
        <f t="shared" si="30"/>
        <v>0.75775023050040946</v>
      </c>
      <c r="F99" s="10">
        <f t="shared" si="34"/>
        <v>1.3963298262486921</v>
      </c>
      <c r="G99" s="10">
        <f t="shared" si="27"/>
        <v>1.5934802227680467</v>
      </c>
      <c r="H99" s="10">
        <f t="shared" si="28"/>
        <v>0.52185956990302862</v>
      </c>
      <c r="I99" s="10">
        <f t="shared" si="31"/>
        <v>2.851771966068894</v>
      </c>
      <c r="J99" s="10">
        <f t="shared" si="32"/>
        <v>3.3931105924978056E-8</v>
      </c>
      <c r="K99" s="11">
        <f t="shared" si="33"/>
        <v>-0.13744774290709783</v>
      </c>
    </row>
    <row r="100" spans="1:11" x14ac:dyDescent="0.25">
      <c r="A100" s="2">
        <v>44743</v>
      </c>
      <c r="B100" s="5">
        <v>2.1352099999999998</v>
      </c>
      <c r="C100" s="11">
        <f t="shared" si="29"/>
        <v>-0.25126903553299496</v>
      </c>
      <c r="D100" s="5">
        <v>3.1951082727962534</v>
      </c>
      <c r="E100" s="11">
        <f t="shared" si="30"/>
        <v>0.75775023050040946</v>
      </c>
      <c r="F100" s="10">
        <f t="shared" si="34"/>
        <v>1.3956102262104393</v>
      </c>
      <c r="G100" s="10">
        <f t="shared" si="27"/>
        <v>1.3927266384040309</v>
      </c>
      <c r="H100" s="10">
        <f t="shared" si="28"/>
        <v>0.32110598553901282</v>
      </c>
      <c r="I100" s="10">
        <f t="shared" si="31"/>
        <v>2.1352098597791547</v>
      </c>
      <c r="J100" s="10">
        <f t="shared" si="32"/>
        <v>1.4022084515730171E-7</v>
      </c>
      <c r="K100" s="11">
        <f t="shared" si="33"/>
        <v>-0.19398036120956619</v>
      </c>
    </row>
    <row r="101" spans="1:11" x14ac:dyDescent="0.25">
      <c r="A101" s="2">
        <v>44713</v>
      </c>
      <c r="B101" s="5">
        <v>3.8940440000000001</v>
      </c>
      <c r="C101" s="11">
        <f t="shared" si="29"/>
        <v>0.82372881355932215</v>
      </c>
      <c r="D101" s="5">
        <v>5.0530651630036862</v>
      </c>
      <c r="E101" s="11">
        <f t="shared" si="30"/>
        <v>0.75775023050040946</v>
      </c>
      <c r="F101" s="10">
        <f t="shared" si="34"/>
        <v>1.3948909970188199</v>
      </c>
      <c r="G101" s="10">
        <f t="shared" si="27"/>
        <v>1.8209467640013701</v>
      </c>
      <c r="H101" s="10">
        <f t="shared" si="28"/>
        <v>0.74932611113635206</v>
      </c>
      <c r="I101" s="10">
        <f t="shared" si="31"/>
        <v>3.8940439872361647</v>
      </c>
      <c r="J101" s="10">
        <f t="shared" si="32"/>
        <v>1.2763835322004979E-8</v>
      </c>
      <c r="K101" s="11">
        <f t="shared" si="33"/>
        <v>0.5815004474265939</v>
      </c>
    </row>
    <row r="102" spans="1:11" x14ac:dyDescent="0.25">
      <c r="A102" s="2">
        <v>44682</v>
      </c>
      <c r="B102" s="5">
        <v>4.4477509999999993</v>
      </c>
      <c r="C102" s="11">
        <f t="shared" si="29"/>
        <v>0.14219330855018564</v>
      </c>
      <c r="D102" s="5">
        <v>5.6237500807254408</v>
      </c>
      <c r="E102" s="11">
        <f t="shared" si="30"/>
        <v>0.75775023050040946</v>
      </c>
      <c r="F102" s="10">
        <f t="shared" si="34"/>
        <v>1.3941721384827175</v>
      </c>
      <c r="G102" s="10">
        <f t="shared" si="27"/>
        <v>1.9212800087887199</v>
      </c>
      <c r="H102" s="10">
        <f t="shared" si="28"/>
        <v>0.84965935592370179</v>
      </c>
      <c r="I102" s="10">
        <f t="shared" si="31"/>
        <v>4.4477510172041264</v>
      </c>
      <c r="J102" s="10">
        <f t="shared" si="32"/>
        <v>-1.7204127011893888E-8</v>
      </c>
      <c r="K102" s="11">
        <f t="shared" si="33"/>
        <v>0.11293836499478727</v>
      </c>
    </row>
    <row r="103" spans="1:11" x14ac:dyDescent="0.25">
      <c r="A103" s="7"/>
      <c r="B103" s="5"/>
      <c r="C103" s="11"/>
      <c r="D103" s="10"/>
      <c r="E103" s="11"/>
      <c r="F103" s="10"/>
      <c r="G103" s="10"/>
      <c r="H103" s="10"/>
      <c r="I103" s="10"/>
      <c r="J103" s="10"/>
      <c r="K103" s="11"/>
    </row>
    <row r="104" spans="1:11" x14ac:dyDescent="0.25">
      <c r="A104" s="1" t="s">
        <v>15</v>
      </c>
      <c r="B104" s="1">
        <v>4</v>
      </c>
    </row>
    <row r="105" spans="1:11" x14ac:dyDescent="0.25">
      <c r="A105" s="1" t="s">
        <v>16</v>
      </c>
      <c r="B105" s="11">
        <f>_xlfn.STDEV.S(K92:K102)*SQRT(12)</f>
        <v>0.75604211543636335</v>
      </c>
      <c r="D105" s="13"/>
    </row>
    <row r="106" spans="1:11" x14ac:dyDescent="0.25">
      <c r="A106" s="1" t="s">
        <v>17</v>
      </c>
      <c r="B106" s="12">
        <f>SUMSQ(J109:J120)</f>
        <v>1.2769120043692397E-12</v>
      </c>
    </row>
    <row r="107" spans="1:11" x14ac:dyDescent="0.25">
      <c r="A107" s="1"/>
    </row>
    <row r="108" spans="1:11" x14ac:dyDescent="0.25">
      <c r="A108" s="1" t="s">
        <v>18</v>
      </c>
      <c r="B108" s="1" t="s">
        <v>3</v>
      </c>
      <c r="C108" s="1" t="s">
        <v>19</v>
      </c>
      <c r="D108" s="1" t="s">
        <v>20</v>
      </c>
      <c r="E108" s="1" t="s">
        <v>16</v>
      </c>
      <c r="F108" s="1" t="s">
        <v>14</v>
      </c>
      <c r="G108" s="1" t="s">
        <v>21</v>
      </c>
      <c r="H108" s="1" t="s">
        <v>22</v>
      </c>
      <c r="I108" s="1" t="s">
        <v>23</v>
      </c>
      <c r="J108" s="1" t="s">
        <v>17</v>
      </c>
      <c r="K108" s="1" t="s">
        <v>24</v>
      </c>
    </row>
    <row r="109" spans="1:11" x14ac:dyDescent="0.25">
      <c r="A109" s="2">
        <v>45017</v>
      </c>
      <c r="B109" s="5">
        <v>3.6414428000000001</v>
      </c>
      <c r="D109" s="5">
        <v>4.803425162601191</v>
      </c>
      <c r="E109" s="11">
        <f>B105</f>
        <v>0.75604211543636335</v>
      </c>
      <c r="F109" s="10">
        <f>B28</f>
        <v>1.4108000000000001</v>
      </c>
      <c r="G109" s="10">
        <f t="shared" ref="G109:G120" si="35">(LN(D109/F109) + (E109^2/2 + B$23)*B$22)/(E109*SQRT(B$22))</f>
        <v>1.7646494136416411</v>
      </c>
      <c r="H109" s="10">
        <f t="shared" ref="H109:H120" si="36">G109-E109*SQRT(B$22)</f>
        <v>0.69544440026629073</v>
      </c>
      <c r="I109" s="10">
        <f>D109*_xlfn.NORM.S.DIST(G109,1) - F109*EXP(-B$23*B$22)*_xlfn.NORM.S.DIST(H109,1)</f>
        <v>3.6414423497613289</v>
      </c>
      <c r="J109" s="10">
        <f>B109-I109</f>
        <v>4.5023867123461514E-7</v>
      </c>
    </row>
    <row r="110" spans="1:11" x14ac:dyDescent="0.25">
      <c r="A110" s="2">
        <v>44986</v>
      </c>
      <c r="B110" s="5">
        <v>3.9993779999999997</v>
      </c>
      <c r="C110" s="11">
        <f t="shared" ref="C110:C120" si="37">B110/B109-1</f>
        <v>9.8294884653961745E-2</v>
      </c>
      <c r="D110" s="5">
        <v>5.1741798130083261</v>
      </c>
      <c r="E110" s="11">
        <f t="shared" ref="E110:E120" si="38">E109</f>
        <v>0.75604211543636335</v>
      </c>
      <c r="F110" s="10">
        <f>F109*(1+$B$24)^(1/12)</f>
        <v>1.4100729427425507</v>
      </c>
      <c r="G110" s="10">
        <f t="shared" si="35"/>
        <v>1.8346706727252426</v>
      </c>
      <c r="H110" s="10">
        <f t="shared" si="36"/>
        <v>0.7654656593498923</v>
      </c>
      <c r="I110" s="10">
        <f t="shared" ref="I110:I120" si="39">D110*_xlfn.NORM.S.DIST(G110,1) - F110*EXP(-B$23*B$22)*_xlfn.NORM.S.DIST(H110,1)</f>
        <v>3.999377572767095</v>
      </c>
      <c r="J110" s="10">
        <f t="shared" ref="J110:J120" si="40">B110-I110</f>
        <v>4.2723290460955354E-7</v>
      </c>
      <c r="K110" s="11">
        <f t="shared" ref="K110:K120" si="41">D110/D109-1</f>
        <v>7.718547450135782E-2</v>
      </c>
    </row>
    <row r="111" spans="1:11" x14ac:dyDescent="0.25">
      <c r="A111" s="2">
        <v>44958</v>
      </c>
      <c r="B111" s="5">
        <v>4.642200400000001</v>
      </c>
      <c r="C111" s="11">
        <f t="shared" si="37"/>
        <v>0.16073059360730624</v>
      </c>
      <c r="D111" s="5">
        <v>5.835856427719194</v>
      </c>
      <c r="E111" s="11">
        <f t="shared" si="38"/>
        <v>0.75604211543636335</v>
      </c>
      <c r="F111" s="10">
        <f t="shared" ref="F111:F120" si="42">F110*(1+$B$24)^(1/12)</f>
        <v>1.4093462601748203</v>
      </c>
      <c r="G111" s="10">
        <f t="shared" si="35"/>
        <v>1.9477038845386496</v>
      </c>
      <c r="H111" s="10">
        <f t="shared" si="36"/>
        <v>0.87849887116329928</v>
      </c>
      <c r="I111" s="10">
        <f t="shared" si="39"/>
        <v>4.6422004226198208</v>
      </c>
      <c r="J111" s="10">
        <f t="shared" si="40"/>
        <v>-2.2619819795011153E-8</v>
      </c>
      <c r="K111" s="11">
        <f t="shared" si="41"/>
        <v>0.12788048321153367</v>
      </c>
    </row>
    <row r="112" spans="1:11" x14ac:dyDescent="0.25">
      <c r="A112" s="2">
        <v>44927</v>
      </c>
      <c r="B112" s="5">
        <v>3.7291004000000001</v>
      </c>
      <c r="C112" s="11">
        <f t="shared" si="37"/>
        <v>-0.19669551534225038</v>
      </c>
      <c r="D112" s="5">
        <v>4.8929750763020934</v>
      </c>
      <c r="E112" s="11">
        <f t="shared" si="38"/>
        <v>0.75604211543636335</v>
      </c>
      <c r="F112" s="10">
        <f t="shared" si="42"/>
        <v>1.4086199521037124</v>
      </c>
      <c r="G112" s="10">
        <f t="shared" si="35"/>
        <v>1.7833714837542745</v>
      </c>
      <c r="H112" s="10">
        <f t="shared" si="36"/>
        <v>0.71416647037892411</v>
      </c>
      <c r="I112" s="10">
        <f t="shared" si="39"/>
        <v>3.7290999369050732</v>
      </c>
      <c r="J112" s="10">
        <f t="shared" si="40"/>
        <v>4.6309492685026044E-7</v>
      </c>
      <c r="K112" s="11">
        <f t="shared" si="41"/>
        <v>-0.16156692048464316</v>
      </c>
    </row>
    <row r="113" spans="1:11" x14ac:dyDescent="0.25">
      <c r="A113" s="2">
        <v>44896</v>
      </c>
      <c r="B113" s="5">
        <v>3.0761499999999997</v>
      </c>
      <c r="C113" s="11">
        <f t="shared" si="37"/>
        <v>-0.17509595611853201</v>
      </c>
      <c r="D113" s="5">
        <v>4.209962550722226</v>
      </c>
      <c r="E113" s="11">
        <f t="shared" si="38"/>
        <v>0.75604211543636335</v>
      </c>
      <c r="F113" s="10">
        <f t="shared" si="42"/>
        <v>1.4078940183362294</v>
      </c>
      <c r="G113" s="10">
        <f t="shared" si="35"/>
        <v>1.6432381319196261</v>
      </c>
      <c r="H113" s="10">
        <f t="shared" si="36"/>
        <v>0.57403311854427574</v>
      </c>
      <c r="I113" s="10">
        <f t="shared" si="39"/>
        <v>3.0761499291418062</v>
      </c>
      <c r="J113" s="10">
        <f t="shared" si="40"/>
        <v>7.0858193534917291E-8</v>
      </c>
      <c r="K113" s="11">
        <f t="shared" si="41"/>
        <v>-0.13959043627421452</v>
      </c>
    </row>
    <row r="114" spans="1:11" x14ac:dyDescent="0.25">
      <c r="A114" s="2">
        <v>44866</v>
      </c>
      <c r="B114" s="5">
        <v>3.4127169999999998</v>
      </c>
      <c r="C114" s="11">
        <f t="shared" si="37"/>
        <v>0.10941176470588232</v>
      </c>
      <c r="D114" s="5">
        <v>4.5623851708853698</v>
      </c>
      <c r="E114" s="11">
        <f t="shared" si="38"/>
        <v>0.75604211543636335</v>
      </c>
      <c r="F114" s="10">
        <f t="shared" si="42"/>
        <v>1.4071684586794737</v>
      </c>
      <c r="G114" s="10">
        <f t="shared" si="35"/>
        <v>1.7189086358001162</v>
      </c>
      <c r="H114" s="10">
        <f t="shared" si="36"/>
        <v>0.64970362242476587</v>
      </c>
      <c r="I114" s="10">
        <f t="shared" si="39"/>
        <v>3.412716640499831</v>
      </c>
      <c r="J114" s="10">
        <f t="shared" si="40"/>
        <v>3.5950016874508606E-7</v>
      </c>
      <c r="K114" s="11">
        <f t="shared" si="41"/>
        <v>8.3711580784177064E-2</v>
      </c>
    </row>
    <row r="115" spans="1:11" x14ac:dyDescent="0.25">
      <c r="A115" s="2">
        <v>44835</v>
      </c>
      <c r="B115" s="5">
        <v>3.2064339999999998</v>
      </c>
      <c r="C115" s="11">
        <f t="shared" si="37"/>
        <v>-6.0445387062566303E-2</v>
      </c>
      <c r="D115" s="5">
        <v>4.3458949984229829</v>
      </c>
      <c r="E115" s="11">
        <f t="shared" si="38"/>
        <v>0.75604211543636335</v>
      </c>
      <c r="F115" s="10">
        <f t="shared" si="42"/>
        <v>1.4064432729406471</v>
      </c>
      <c r="G115" s="10">
        <f t="shared" si="35"/>
        <v>1.673923487913042</v>
      </c>
      <c r="H115" s="10">
        <f t="shared" si="36"/>
        <v>0.60471847453769167</v>
      </c>
      <c r="I115" s="10">
        <f t="shared" si="39"/>
        <v>3.206433795984422</v>
      </c>
      <c r="J115" s="10">
        <f t="shared" si="40"/>
        <v>2.0401557776494883E-7</v>
      </c>
      <c r="K115" s="11">
        <f t="shared" si="41"/>
        <v>-4.7451095064026561E-2</v>
      </c>
    </row>
    <row r="116" spans="1:11" x14ac:dyDescent="0.25">
      <c r="A116" s="2">
        <v>44805</v>
      </c>
      <c r="B116" s="5">
        <v>3.4525259999999993</v>
      </c>
      <c r="C116" s="11">
        <f t="shared" si="37"/>
        <v>7.674943566591419E-2</v>
      </c>
      <c r="D116" s="5">
        <v>4.6029276588896018</v>
      </c>
      <c r="E116" s="11">
        <f t="shared" si="38"/>
        <v>0.75604211543636335</v>
      </c>
      <c r="F116" s="10">
        <f t="shared" si="42"/>
        <v>1.4057184609270503</v>
      </c>
      <c r="G116" s="10">
        <f t="shared" si="35"/>
        <v>1.7281472436582987</v>
      </c>
      <c r="H116" s="10">
        <f t="shared" si="36"/>
        <v>0.6589422302829484</v>
      </c>
      <c r="I116" s="10">
        <f t="shared" si="39"/>
        <v>3.4525256166998251</v>
      </c>
      <c r="J116" s="10">
        <f t="shared" si="40"/>
        <v>3.8330017426702057E-7</v>
      </c>
      <c r="K116" s="11">
        <f t="shared" si="41"/>
        <v>5.9143780638945431E-2</v>
      </c>
    </row>
    <row r="117" spans="1:11" x14ac:dyDescent="0.25">
      <c r="A117" s="2">
        <v>44774</v>
      </c>
      <c r="B117" s="5">
        <v>2.851772</v>
      </c>
      <c r="C117" s="11">
        <f t="shared" si="37"/>
        <v>-0.17400419287211721</v>
      </c>
      <c r="D117" s="5">
        <v>3.9710597038586855</v>
      </c>
      <c r="E117" s="11">
        <f t="shared" si="38"/>
        <v>0.75604211543636335</v>
      </c>
      <c r="F117" s="10">
        <f t="shared" si="42"/>
        <v>1.404994022446084</v>
      </c>
      <c r="G117" s="10">
        <f t="shared" si="35"/>
        <v>1.5905271652807726</v>
      </c>
      <c r="H117" s="10">
        <f t="shared" si="36"/>
        <v>0.5213221519054223</v>
      </c>
      <c r="I117" s="10">
        <f t="shared" si="39"/>
        <v>2.8517721755712548</v>
      </c>
      <c r="J117" s="10">
        <f t="shared" si="40"/>
        <v>-1.7557125486789005E-7</v>
      </c>
      <c r="K117" s="11">
        <f t="shared" si="41"/>
        <v>-0.13727523043091805</v>
      </c>
    </row>
    <row r="118" spans="1:11" x14ac:dyDescent="0.25">
      <c r="A118" s="2">
        <v>44743</v>
      </c>
      <c r="B118" s="5">
        <v>2.1352099999999998</v>
      </c>
      <c r="C118" s="11">
        <f t="shared" si="37"/>
        <v>-0.25126903553299496</v>
      </c>
      <c r="D118" s="5">
        <v>3.2017797715850222</v>
      </c>
      <c r="E118" s="11">
        <f t="shared" si="38"/>
        <v>0.75604211543636335</v>
      </c>
      <c r="F118" s="10">
        <f t="shared" si="42"/>
        <v>1.4042699573052473</v>
      </c>
      <c r="G118" s="10">
        <f t="shared" si="35"/>
        <v>1.3896202609781827</v>
      </c>
      <c r="H118" s="10">
        <f t="shared" si="36"/>
        <v>0.32041524760283235</v>
      </c>
      <c r="I118" s="10">
        <f t="shared" si="39"/>
        <v>2.1352096792944755</v>
      </c>
      <c r="J118" s="10">
        <f t="shared" si="40"/>
        <v>3.2070552435925492E-7</v>
      </c>
      <c r="K118" s="11">
        <f t="shared" si="41"/>
        <v>-0.19372157299124781</v>
      </c>
    </row>
    <row r="119" spans="1:11" x14ac:dyDescent="0.25">
      <c r="A119" s="2">
        <v>44713</v>
      </c>
      <c r="B119" s="5">
        <v>3.8940440000000001</v>
      </c>
      <c r="C119" s="11">
        <f t="shared" si="37"/>
        <v>0.82372881355932215</v>
      </c>
      <c r="D119" s="5">
        <v>5.0603622895285874</v>
      </c>
      <c r="E119" s="11">
        <f t="shared" si="38"/>
        <v>0.75604211543636335</v>
      </c>
      <c r="F119" s="10">
        <f t="shared" si="42"/>
        <v>1.4035462653121393</v>
      </c>
      <c r="G119" s="10">
        <f t="shared" si="35"/>
        <v>1.8182066628329421</v>
      </c>
      <c r="H119" s="10">
        <f t="shared" si="36"/>
        <v>0.74900164945759173</v>
      </c>
      <c r="I119" s="10">
        <f t="shared" si="39"/>
        <v>3.8940435513362379</v>
      </c>
      <c r="J119" s="10">
        <f t="shared" si="40"/>
        <v>4.4866376214258707E-7</v>
      </c>
      <c r="K119" s="11">
        <f t="shared" si="41"/>
        <v>0.58048418396480939</v>
      </c>
    </row>
    <row r="120" spans="1:11" x14ac:dyDescent="0.25">
      <c r="A120" s="2">
        <v>44682</v>
      </c>
      <c r="B120" s="5">
        <v>4.4477509999999993</v>
      </c>
      <c r="C120" s="11">
        <f t="shared" si="37"/>
        <v>0.14219330855018564</v>
      </c>
      <c r="D120" s="5">
        <v>5.631154120334017</v>
      </c>
      <c r="E120" s="11">
        <f t="shared" si="38"/>
        <v>0.75604211543636335</v>
      </c>
      <c r="F120" s="10">
        <f t="shared" si="42"/>
        <v>1.4028229462744579</v>
      </c>
      <c r="G120" s="10">
        <f t="shared" si="35"/>
        <v>1.9186474753611398</v>
      </c>
      <c r="H120" s="10">
        <f t="shared" si="36"/>
        <v>0.84944246198578943</v>
      </c>
      <c r="I120" s="10">
        <f t="shared" si="39"/>
        <v>4.4477508624444972</v>
      </c>
      <c r="J120" s="10">
        <f t="shared" si="40"/>
        <v>1.3755550209992862E-7</v>
      </c>
      <c r="K120" s="11">
        <f t="shared" si="41"/>
        <v>0.11279663355063918</v>
      </c>
    </row>
    <row r="121" spans="1:11" x14ac:dyDescent="0.25">
      <c r="A121" s="1"/>
    </row>
    <row r="122" spans="1:11" x14ac:dyDescent="0.25">
      <c r="A122" s="1" t="s">
        <v>15</v>
      </c>
      <c r="B122" s="1">
        <v>5</v>
      </c>
    </row>
    <row r="123" spans="1:11" x14ac:dyDescent="0.25">
      <c r="A123" s="1" t="s">
        <v>16</v>
      </c>
      <c r="B123" s="11">
        <f>_xlfn.STDEV.S(K110:K120)*SQRT(12)</f>
        <v>0.75484715995702645</v>
      </c>
      <c r="D123" s="13"/>
    </row>
    <row r="124" spans="1:11" x14ac:dyDescent="0.25">
      <c r="A124" s="1" t="s">
        <v>17</v>
      </c>
      <c r="B124" s="12">
        <f>SUMSQ(J127:J138)</f>
        <v>9.4246925994269894E-13</v>
      </c>
    </row>
    <row r="125" spans="1:11" x14ac:dyDescent="0.25">
      <c r="A125" s="1"/>
    </row>
    <row r="126" spans="1:11" x14ac:dyDescent="0.25">
      <c r="A126" s="1" t="s">
        <v>18</v>
      </c>
      <c r="B126" s="1" t="s">
        <v>3</v>
      </c>
      <c r="C126" s="1" t="s">
        <v>19</v>
      </c>
      <c r="D126" s="1" t="s">
        <v>20</v>
      </c>
      <c r="E126" s="1" t="s">
        <v>16</v>
      </c>
      <c r="F126" s="1" t="s">
        <v>14</v>
      </c>
      <c r="G126" s="1" t="s">
        <v>21</v>
      </c>
      <c r="H126" s="1" t="s">
        <v>22</v>
      </c>
      <c r="I126" s="1" t="s">
        <v>23</v>
      </c>
      <c r="J126" s="1" t="s">
        <v>17</v>
      </c>
      <c r="K126" s="1" t="s">
        <v>24</v>
      </c>
    </row>
    <row r="127" spans="1:11" x14ac:dyDescent="0.25">
      <c r="A127" s="2">
        <v>45017</v>
      </c>
      <c r="B127" s="5">
        <v>3.6414428000000001</v>
      </c>
      <c r="D127" s="5">
        <v>4.7978644250183455</v>
      </c>
      <c r="E127" s="11">
        <f>B123</f>
        <v>0.75484715995702645</v>
      </c>
      <c r="F127" s="10">
        <f>C28</f>
        <v>1.4021000000000001</v>
      </c>
      <c r="G127" s="10">
        <f t="shared" ref="G127:G138" si="43">(LN(D127/F127) + (E127^2/2 + B$23)*B$22)/(E127*SQRT(B$22))</f>
        <v>1.7704611815898683</v>
      </c>
      <c r="H127" s="10">
        <f t="shared" ref="H127:H138" si="44">G127-E127*SQRT(B$22)</f>
        <v>0.70294609045982837</v>
      </c>
      <c r="I127" s="10">
        <f>D127*_xlfn.NORM.S.DIST(G127,1) - F127*EXP(-B$23*B$22)*_xlfn.NORM.S.DIST(H127,1)</f>
        <v>3.6414426948692782</v>
      </c>
      <c r="J127" s="10">
        <f>B127-I127</f>
        <v>1.0513072190576622E-7</v>
      </c>
    </row>
    <row r="128" spans="1:11" x14ac:dyDescent="0.25">
      <c r="A128" s="2">
        <v>44986</v>
      </c>
      <c r="B128" s="5">
        <v>3.9993779999999997</v>
      </c>
      <c r="C128" s="11">
        <f t="shared" ref="C128:C138" si="45">B128/B127-1</f>
        <v>9.8294884653961745E-2</v>
      </c>
      <c r="D128" s="5">
        <v>5.1684428536242191</v>
      </c>
      <c r="E128" s="11">
        <f t="shared" ref="E128:E138" si="46">E127</f>
        <v>0.75484715995702645</v>
      </c>
      <c r="F128" s="10">
        <f>F127*(1+$B$24)^(1/12)</f>
        <v>1.4013774262966618</v>
      </c>
      <c r="G128" s="10">
        <f t="shared" si="43"/>
        <v>1.8406391409944634</v>
      </c>
      <c r="H128" s="10">
        <f t="shared" si="44"/>
        <v>0.7731240498644234</v>
      </c>
      <c r="I128" s="10">
        <f t="shared" ref="I128:I138" si="47">D128*_xlfn.NORM.S.DIST(G128,1) - F128*EXP(-B$23*B$22)*_xlfn.NORM.S.DIST(H128,1)</f>
        <v>3.9993778674555767</v>
      </c>
      <c r="J128" s="10">
        <f t="shared" ref="J128:J138" si="48">B128-I128</f>
        <v>1.3254442299270863E-7</v>
      </c>
      <c r="K128" s="11">
        <f t="shared" ref="K128:K138" si="49">D128/D127-1</f>
        <v>7.7238203454333076E-2</v>
      </c>
    </row>
    <row r="129" spans="1:11" x14ac:dyDescent="0.25">
      <c r="A129" s="2">
        <v>44958</v>
      </c>
      <c r="B129" s="5">
        <v>4.642200400000001</v>
      </c>
      <c r="C129" s="11">
        <f t="shared" si="45"/>
        <v>0.16073059360730624</v>
      </c>
      <c r="D129" s="5">
        <v>5.8298452619009975</v>
      </c>
      <c r="E129" s="11">
        <f t="shared" si="46"/>
        <v>0.75484715995702645</v>
      </c>
      <c r="F129" s="10">
        <f t="shared" ref="F129:F138" si="50">F128*(1+$B$24)^(1/12)</f>
        <v>1.4006552249724382</v>
      </c>
      <c r="G129" s="10">
        <f t="shared" si="43"/>
        <v>1.9539251159690088</v>
      </c>
      <c r="H129" s="10">
        <f t="shared" si="44"/>
        <v>0.8864100248389688</v>
      </c>
      <c r="I129" s="10">
        <f t="shared" si="47"/>
        <v>4.6421999036611847</v>
      </c>
      <c r="J129" s="10">
        <f t="shared" si="48"/>
        <v>4.9633881626931498E-7</v>
      </c>
      <c r="K129" s="11">
        <f t="shared" si="49"/>
        <v>0.12796937627219562</v>
      </c>
    </row>
    <row r="130" spans="1:11" x14ac:dyDescent="0.25">
      <c r="A130" s="2">
        <v>44927</v>
      </c>
      <c r="B130" s="5">
        <v>3.7291004000000001</v>
      </c>
      <c r="C130" s="11">
        <f t="shared" si="45"/>
        <v>-0.19669551534225038</v>
      </c>
      <c r="D130" s="5">
        <v>4.8873746021630575</v>
      </c>
      <c r="E130" s="11">
        <f t="shared" si="46"/>
        <v>0.75484715995702645</v>
      </c>
      <c r="F130" s="10">
        <f t="shared" si="50"/>
        <v>1.3999333958354234</v>
      </c>
      <c r="G130" s="10">
        <f t="shared" si="43"/>
        <v>1.7892251433400861</v>
      </c>
      <c r="H130" s="10">
        <f t="shared" si="44"/>
        <v>0.72171005221004614</v>
      </c>
      <c r="I130" s="10">
        <f t="shared" si="47"/>
        <v>3.7291003022261195</v>
      </c>
      <c r="J130" s="10">
        <f t="shared" si="48"/>
        <v>9.7773880547435965E-8</v>
      </c>
      <c r="K130" s="11">
        <f t="shared" si="49"/>
        <v>-0.16166306606748926</v>
      </c>
    </row>
    <row r="131" spans="1:11" x14ac:dyDescent="0.25">
      <c r="A131" s="2">
        <v>44896</v>
      </c>
      <c r="B131" s="5">
        <v>3.0761499999999997</v>
      </c>
      <c r="C131" s="11">
        <f t="shared" si="45"/>
        <v>-0.17509595611853201</v>
      </c>
      <c r="D131" s="5">
        <v>4.204734224744862</v>
      </c>
      <c r="E131" s="11">
        <f t="shared" si="46"/>
        <v>0.75484715995702645</v>
      </c>
      <c r="F131" s="10">
        <f t="shared" si="50"/>
        <v>1.3992119386938102</v>
      </c>
      <c r="G131" s="10">
        <f t="shared" si="43"/>
        <v>1.6487787003369698</v>
      </c>
      <c r="H131" s="10">
        <f t="shared" si="44"/>
        <v>0.58126360920692988</v>
      </c>
      <c r="I131" s="10">
        <f t="shared" si="47"/>
        <v>3.0761496465334188</v>
      </c>
      <c r="J131" s="10">
        <f t="shared" si="48"/>
        <v>3.5346658089352445E-7</v>
      </c>
      <c r="K131" s="11">
        <f t="shared" si="49"/>
        <v>-0.13967424905716708</v>
      </c>
    </row>
    <row r="132" spans="1:11" x14ac:dyDescent="0.25">
      <c r="A132" s="2">
        <v>44866</v>
      </c>
      <c r="B132" s="5">
        <v>3.4127169999999998</v>
      </c>
      <c r="C132" s="11">
        <f t="shared" si="45"/>
        <v>0.10941176470588232</v>
      </c>
      <c r="D132" s="5">
        <v>4.5569581066263085</v>
      </c>
      <c r="E132" s="11">
        <f t="shared" si="46"/>
        <v>0.75484715995702645</v>
      </c>
      <c r="F132" s="10">
        <f t="shared" si="50"/>
        <v>1.3984908533558906</v>
      </c>
      <c r="G132" s="10">
        <f t="shared" si="43"/>
        <v>1.7246181116563943</v>
      </c>
      <c r="H132" s="10">
        <f t="shared" si="44"/>
        <v>0.65710302052635439</v>
      </c>
      <c r="I132" s="10">
        <f t="shared" si="47"/>
        <v>3.4127168372399184</v>
      </c>
      <c r="J132" s="10">
        <f t="shared" si="48"/>
        <v>1.6276008141247189E-7</v>
      </c>
      <c r="K132" s="11">
        <f t="shared" si="49"/>
        <v>8.376840557688725E-2</v>
      </c>
    </row>
    <row r="133" spans="1:11" x14ac:dyDescent="0.25">
      <c r="A133" s="2">
        <v>44835</v>
      </c>
      <c r="B133" s="5">
        <v>3.2064339999999998</v>
      </c>
      <c r="C133" s="11">
        <f t="shared" si="45"/>
        <v>-6.0445387062566303E-2</v>
      </c>
      <c r="D133" s="5">
        <v>4.340589860070649</v>
      </c>
      <c r="E133" s="11">
        <f t="shared" si="46"/>
        <v>0.75484715995702645</v>
      </c>
      <c r="F133" s="10">
        <f t="shared" si="50"/>
        <v>1.397770139630055</v>
      </c>
      <c r="G133" s="10">
        <f t="shared" si="43"/>
        <v>1.6795324878315616</v>
      </c>
      <c r="H133" s="10">
        <f t="shared" si="44"/>
        <v>0.61201739670152167</v>
      </c>
      <c r="I133" s="10">
        <f t="shared" si="47"/>
        <v>3.2064337343882769</v>
      </c>
      <c r="J133" s="10">
        <f t="shared" si="48"/>
        <v>2.6561172283834367E-7</v>
      </c>
      <c r="K133" s="11">
        <f t="shared" si="49"/>
        <v>-4.7480850491260163E-2</v>
      </c>
    </row>
    <row r="134" spans="1:11" x14ac:dyDescent="0.25">
      <c r="A134" s="2">
        <v>44805</v>
      </c>
      <c r="B134" s="5">
        <v>3.4525259999999993</v>
      </c>
      <c r="C134" s="11">
        <f t="shared" si="45"/>
        <v>7.674943566591419E-2</v>
      </c>
      <c r="D134" s="5">
        <v>4.5974819492420993</v>
      </c>
      <c r="E134" s="11">
        <f t="shared" si="46"/>
        <v>0.75484715995702645</v>
      </c>
      <c r="F134" s="10">
        <f t="shared" si="50"/>
        <v>1.3970497973247928</v>
      </c>
      <c r="G134" s="10">
        <f t="shared" si="43"/>
        <v>1.7338773718613618</v>
      </c>
      <c r="H134" s="10">
        <f t="shared" si="44"/>
        <v>0.66636228073132187</v>
      </c>
      <c r="I134" s="10">
        <f t="shared" si="47"/>
        <v>3.4525258533566725</v>
      </c>
      <c r="J134" s="10">
        <f t="shared" si="48"/>
        <v>1.4664332681491032E-7</v>
      </c>
      <c r="K134" s="11">
        <f t="shared" si="49"/>
        <v>5.9183681815832445E-2</v>
      </c>
    </row>
    <row r="135" spans="1:11" x14ac:dyDescent="0.25">
      <c r="A135" s="2">
        <v>44774</v>
      </c>
      <c r="B135" s="5">
        <v>2.851772</v>
      </c>
      <c r="C135" s="11">
        <f t="shared" si="45"/>
        <v>-0.17400419287211721</v>
      </c>
      <c r="D135" s="5">
        <v>3.9659848229248826</v>
      </c>
      <c r="E135" s="11">
        <f t="shared" si="46"/>
        <v>0.75484715995702645</v>
      </c>
      <c r="F135" s="10">
        <f t="shared" si="50"/>
        <v>1.3963298262486921</v>
      </c>
      <c r="G135" s="10">
        <f t="shared" si="43"/>
        <v>1.5959504560543103</v>
      </c>
      <c r="H135" s="10">
        <f t="shared" si="44"/>
        <v>0.52843536492427035</v>
      </c>
      <c r="I135" s="10">
        <f t="shared" si="47"/>
        <v>2.851771489961358</v>
      </c>
      <c r="J135" s="10">
        <f t="shared" si="48"/>
        <v>5.1003864198762017E-7</v>
      </c>
      <c r="K135" s="11">
        <f t="shared" si="49"/>
        <v>-0.13735717362007693</v>
      </c>
    </row>
    <row r="136" spans="1:11" x14ac:dyDescent="0.25">
      <c r="A136" s="2">
        <v>44743</v>
      </c>
      <c r="B136" s="5">
        <v>2.1352099999999998</v>
      </c>
      <c r="C136" s="11">
        <f t="shared" si="45"/>
        <v>-0.25126903553299496</v>
      </c>
      <c r="D136" s="5">
        <v>3.1972669188518972</v>
      </c>
      <c r="E136" s="11">
        <f t="shared" si="46"/>
        <v>0.75484715995702645</v>
      </c>
      <c r="F136" s="10">
        <f t="shared" si="50"/>
        <v>1.3956102262104393</v>
      </c>
      <c r="G136" s="10">
        <f t="shared" si="43"/>
        <v>1.3946021433349916</v>
      </c>
      <c r="H136" s="10">
        <f t="shared" si="44"/>
        <v>0.3270870522049516</v>
      </c>
      <c r="I136" s="10">
        <f t="shared" si="47"/>
        <v>2.1352099059463372</v>
      </c>
      <c r="J136" s="10">
        <f t="shared" si="48"/>
        <v>9.4053662635928958E-8</v>
      </c>
      <c r="K136" s="11">
        <f t="shared" si="49"/>
        <v>-0.19382774730490826</v>
      </c>
    </row>
    <row r="137" spans="1:11" x14ac:dyDescent="0.25">
      <c r="A137" s="2">
        <v>44713</v>
      </c>
      <c r="B137" s="5">
        <v>3.8940440000000001</v>
      </c>
      <c r="C137" s="11">
        <f t="shared" si="45"/>
        <v>0.82372881355932215</v>
      </c>
      <c r="D137" s="5">
        <v>5.0546933352492198</v>
      </c>
      <c r="E137" s="11">
        <f t="shared" si="46"/>
        <v>0.75484715995702645</v>
      </c>
      <c r="F137" s="10">
        <f t="shared" si="50"/>
        <v>1.3948909970188199</v>
      </c>
      <c r="G137" s="10">
        <f t="shared" si="43"/>
        <v>1.824138283567672</v>
      </c>
      <c r="H137" s="10">
        <f t="shared" si="44"/>
        <v>0.7566231924376321</v>
      </c>
      <c r="I137" s="10">
        <f t="shared" si="47"/>
        <v>3.8940438880109904</v>
      </c>
      <c r="J137" s="10">
        <f t="shared" si="48"/>
        <v>1.1198900962128278E-7</v>
      </c>
      <c r="K137" s="11">
        <f t="shared" si="49"/>
        <v>0.58094193057372379</v>
      </c>
    </row>
    <row r="138" spans="1:11" x14ac:dyDescent="0.25">
      <c r="A138" s="2">
        <v>44682</v>
      </c>
      <c r="B138" s="5">
        <v>4.4477509999999993</v>
      </c>
      <c r="C138" s="11">
        <f t="shared" si="45"/>
        <v>0.14219330855018564</v>
      </c>
      <c r="D138" s="5">
        <v>5.6252401914061316</v>
      </c>
      <c r="E138" s="11">
        <f t="shared" si="46"/>
        <v>0.75484715995702645</v>
      </c>
      <c r="F138" s="10">
        <f t="shared" si="50"/>
        <v>1.3941721384827175</v>
      </c>
      <c r="G138" s="10">
        <f t="shared" si="43"/>
        <v>1.9248037895154904</v>
      </c>
      <c r="H138" s="10">
        <f t="shared" si="44"/>
        <v>0.85728869838545041</v>
      </c>
      <c r="I138" s="10">
        <f t="shared" si="47"/>
        <v>4.4477506354092036</v>
      </c>
      <c r="J138" s="10">
        <f t="shared" si="48"/>
        <v>3.6459079577610964E-7</v>
      </c>
      <c r="K138" s="11">
        <f t="shared" si="49"/>
        <v>0.11287467276761731</v>
      </c>
    </row>
    <row r="139" spans="1:11" x14ac:dyDescent="0.25">
      <c r="A139" s="1"/>
    </row>
    <row r="140" spans="1:11" x14ac:dyDescent="0.25">
      <c r="A140" s="1" t="s">
        <v>15</v>
      </c>
      <c r="B140" s="1">
        <v>6</v>
      </c>
    </row>
    <row r="141" spans="1:11" x14ac:dyDescent="0.25">
      <c r="A141" s="1" t="s">
        <v>16</v>
      </c>
      <c r="B141" s="11">
        <f>_xlfn.STDEV.S(K128:K138)*SQRT(12)</f>
        <v>0.75539587804945041</v>
      </c>
      <c r="D141" s="13"/>
    </row>
    <row r="142" spans="1:11" x14ac:dyDescent="0.25">
      <c r="A142" s="1" t="s">
        <v>17</v>
      </c>
      <c r="B142" s="12">
        <f>SUMSQ(J145:J156)</f>
        <v>1.0421514586521157E-12</v>
      </c>
    </row>
    <row r="143" spans="1:11" x14ac:dyDescent="0.25">
      <c r="A143" s="1"/>
    </row>
    <row r="144" spans="1:11" x14ac:dyDescent="0.25">
      <c r="A144" s="1" t="s">
        <v>18</v>
      </c>
      <c r="B144" s="1" t="s">
        <v>3</v>
      </c>
      <c r="C144" s="1" t="s">
        <v>19</v>
      </c>
      <c r="D144" s="1" t="s">
        <v>20</v>
      </c>
      <c r="E144" s="1" t="s">
        <v>16</v>
      </c>
      <c r="F144" s="1" t="s">
        <v>14</v>
      </c>
      <c r="G144" s="1" t="s">
        <v>21</v>
      </c>
      <c r="H144" s="1" t="s">
        <v>22</v>
      </c>
      <c r="I144" s="1" t="s">
        <v>23</v>
      </c>
      <c r="J144" s="1" t="s">
        <v>17</v>
      </c>
      <c r="K144" s="1" t="s">
        <v>24</v>
      </c>
    </row>
    <row r="145" spans="1:11" x14ac:dyDescent="0.25">
      <c r="A145" s="2">
        <v>45017</v>
      </c>
      <c r="B145" s="5">
        <v>3.6414428000000001</v>
      </c>
      <c r="D145" s="5">
        <v>4.8038090192656657</v>
      </c>
      <c r="E145" s="11">
        <f>B141</f>
        <v>0.75539587804945041</v>
      </c>
      <c r="F145" s="10">
        <f>B28</f>
        <v>1.4108000000000001</v>
      </c>
      <c r="G145" s="10">
        <f t="shared" ref="G145:G156" si="51">(LN(D145/F145) + (E145^2/2 + B$23)*B$22)/(E145*SQRT(B$22))</f>
        <v>1.7653195554016741</v>
      </c>
      <c r="H145" s="10">
        <f t="shared" ref="H145:H156" si="52">G145-E145*SQRT(B$22)</f>
        <v>0.69702845970340865</v>
      </c>
      <c r="I145" s="10">
        <f>D145*_xlfn.NORM.S.DIST(G145,1) - F145*EXP(-B$23*B$22)*_xlfn.NORM.S.DIST(H145,1)</f>
        <v>3.6414423968218652</v>
      </c>
      <c r="J145" s="10">
        <f>B145-I145</f>
        <v>4.0317813487789067E-7</v>
      </c>
    </row>
    <row r="146" spans="1:11" x14ac:dyDescent="0.25">
      <c r="A146" s="2">
        <v>44986</v>
      </c>
      <c r="B146" s="5">
        <v>3.9993779999999997</v>
      </c>
      <c r="C146" s="11">
        <f t="shared" ref="C146:C156" si="53">B146/B145-1</f>
        <v>9.8294884653961745E-2</v>
      </c>
      <c r="D146" s="5">
        <v>5.1745422155463254</v>
      </c>
      <c r="E146" s="11">
        <f t="shared" ref="E146:E156" si="54">E145</f>
        <v>0.75539587804945041</v>
      </c>
      <c r="F146" s="10">
        <f>F145*(1+$B$24)^(1/12)</f>
        <v>1.4100729427425507</v>
      </c>
      <c r="G146" s="10">
        <f t="shared" si="51"/>
        <v>1.8353914765839527</v>
      </c>
      <c r="H146" s="10">
        <f t="shared" si="52"/>
        <v>0.76710038088568733</v>
      </c>
      <c r="I146" s="10">
        <f t="shared" ref="I146:I156" si="55">D146*_xlfn.NORM.S.DIST(G146,1) - F146*EXP(-B$23*B$22)*_xlfn.NORM.S.DIST(H146,1)</f>
        <v>3.9993776046484211</v>
      </c>
      <c r="J146" s="10">
        <f t="shared" ref="J146:J156" si="56">B146-I146</f>
        <v>3.9535157858594516E-7</v>
      </c>
      <c r="K146" s="11">
        <f t="shared" ref="K146:K156" si="57">D146/D145-1</f>
        <v>7.7174840796924826E-2</v>
      </c>
    </row>
    <row r="147" spans="1:11" x14ac:dyDescent="0.25">
      <c r="A147" s="2">
        <v>44958</v>
      </c>
      <c r="B147" s="5">
        <v>4.642200400000001</v>
      </c>
      <c r="C147" s="11">
        <f t="shared" si="53"/>
        <v>0.16073059360730624</v>
      </c>
      <c r="D147" s="5">
        <v>5.8361838183491717</v>
      </c>
      <c r="E147" s="11">
        <f t="shared" si="54"/>
        <v>0.75539587804945041</v>
      </c>
      <c r="F147" s="10">
        <f t="shared" ref="F147:F156" si="58">F146*(1+$B$24)^(1/12)</f>
        <v>1.4093462601748203</v>
      </c>
      <c r="G147" s="10">
        <f t="shared" si="51"/>
        <v>1.948508339001898</v>
      </c>
      <c r="H147" s="10">
        <f t="shared" si="52"/>
        <v>0.8802172433036326</v>
      </c>
      <c r="I147" s="10">
        <f t="shared" si="55"/>
        <v>4.6422003665075771</v>
      </c>
      <c r="J147" s="10">
        <f t="shared" si="56"/>
        <v>3.3492423945347127E-8</v>
      </c>
      <c r="K147" s="11">
        <f t="shared" si="57"/>
        <v>0.1278647608314063</v>
      </c>
    </row>
    <row r="148" spans="1:11" x14ac:dyDescent="0.25">
      <c r="A148" s="2">
        <v>44927</v>
      </c>
      <c r="B148" s="5">
        <v>3.7291004000000001</v>
      </c>
      <c r="C148" s="11">
        <f t="shared" si="53"/>
        <v>-0.19669551534225038</v>
      </c>
      <c r="D148" s="5">
        <v>4.8933527002730433</v>
      </c>
      <c r="E148" s="11">
        <f t="shared" si="54"/>
        <v>0.75539587804945041</v>
      </c>
      <c r="F148" s="10">
        <f t="shared" si="58"/>
        <v>1.4086199521037124</v>
      </c>
      <c r="G148" s="10">
        <f t="shared" si="51"/>
        <v>1.7840550809226707</v>
      </c>
      <c r="H148" s="10">
        <f t="shared" si="52"/>
        <v>0.71576398522440532</v>
      </c>
      <c r="I148" s="10">
        <f t="shared" si="55"/>
        <v>3.7290999834290668</v>
      </c>
      <c r="J148" s="10">
        <f t="shared" si="56"/>
        <v>4.1657093330371708E-7</v>
      </c>
      <c r="K148" s="11">
        <f t="shared" si="57"/>
        <v>-0.16154924989028507</v>
      </c>
    </row>
    <row r="149" spans="1:11" x14ac:dyDescent="0.25">
      <c r="A149" s="2">
        <v>44896</v>
      </c>
      <c r="B149" s="5">
        <v>3.0761499999999997</v>
      </c>
      <c r="C149" s="11">
        <f t="shared" si="53"/>
        <v>-0.17509595611853201</v>
      </c>
      <c r="D149" s="5">
        <v>4.2103812326493903</v>
      </c>
      <c r="E149" s="11">
        <f t="shared" si="54"/>
        <v>0.75539587804945041</v>
      </c>
      <c r="F149" s="10">
        <f t="shared" si="58"/>
        <v>1.4078940183362294</v>
      </c>
      <c r="G149" s="10">
        <f t="shared" si="51"/>
        <v>1.6438226935322899</v>
      </c>
      <c r="H149" s="10">
        <f t="shared" si="52"/>
        <v>0.57553159783402452</v>
      </c>
      <c r="I149" s="10">
        <f t="shared" si="55"/>
        <v>3.0761499151361682</v>
      </c>
      <c r="J149" s="10">
        <f t="shared" si="56"/>
        <v>8.4863831517623112E-8</v>
      </c>
      <c r="K149" s="11">
        <f t="shared" si="57"/>
        <v>-0.13957127341046638</v>
      </c>
    </row>
    <row r="150" spans="1:11" x14ac:dyDescent="0.25">
      <c r="A150" s="2">
        <v>44866</v>
      </c>
      <c r="B150" s="5">
        <v>3.4127169999999998</v>
      </c>
      <c r="C150" s="11">
        <f t="shared" si="53"/>
        <v>0.10941176470588232</v>
      </c>
      <c r="D150" s="5">
        <v>4.5627816585270367</v>
      </c>
      <c r="E150" s="11">
        <f t="shared" si="54"/>
        <v>0.75539587804945041</v>
      </c>
      <c r="F150" s="10">
        <f t="shared" si="58"/>
        <v>1.4071684586794737</v>
      </c>
      <c r="G150" s="10">
        <f t="shared" si="51"/>
        <v>1.7195461896120967</v>
      </c>
      <c r="H150" s="10">
        <f t="shared" si="52"/>
        <v>0.6512550939138313</v>
      </c>
      <c r="I150" s="10">
        <f t="shared" si="55"/>
        <v>3.4127166770231336</v>
      </c>
      <c r="J150" s="10">
        <f t="shared" si="56"/>
        <v>3.2297686614057852E-7</v>
      </c>
      <c r="K150" s="11">
        <f t="shared" si="57"/>
        <v>8.3697985147985765E-2</v>
      </c>
    </row>
    <row r="151" spans="1:11" x14ac:dyDescent="0.25">
      <c r="A151" s="2">
        <v>44835</v>
      </c>
      <c r="B151" s="5">
        <v>3.2064339999999998</v>
      </c>
      <c r="C151" s="11">
        <f t="shared" si="53"/>
        <v>-6.0445387062566303E-2</v>
      </c>
      <c r="D151" s="5">
        <v>4.3463044331227101</v>
      </c>
      <c r="E151" s="11">
        <f t="shared" si="54"/>
        <v>0.75539587804945041</v>
      </c>
      <c r="F151" s="10">
        <f t="shared" si="58"/>
        <v>1.4064432729406471</v>
      </c>
      <c r="G151" s="10">
        <f t="shared" si="51"/>
        <v>1.674529397591036</v>
      </c>
      <c r="H151" s="10">
        <f t="shared" si="52"/>
        <v>0.60623830189277061</v>
      </c>
      <c r="I151" s="10">
        <f t="shared" si="55"/>
        <v>3.206433806864128</v>
      </c>
      <c r="J151" s="10">
        <f t="shared" si="56"/>
        <v>1.9313587173996893E-7</v>
      </c>
      <c r="K151" s="11">
        <f t="shared" si="57"/>
        <v>-4.7444134215751665E-2</v>
      </c>
    </row>
    <row r="152" spans="1:11" x14ac:dyDescent="0.25">
      <c r="A152" s="2">
        <v>44805</v>
      </c>
      <c r="B152" s="5">
        <v>3.4525259999999993</v>
      </c>
      <c r="C152" s="11">
        <f t="shared" si="53"/>
        <v>7.674943566591419E-2</v>
      </c>
      <c r="D152" s="5">
        <v>4.603321008126156</v>
      </c>
      <c r="E152" s="11">
        <f t="shared" si="54"/>
        <v>0.75539587804945041</v>
      </c>
      <c r="F152" s="10">
        <f t="shared" si="58"/>
        <v>1.4057184609270503</v>
      </c>
      <c r="G152" s="10">
        <f t="shared" si="51"/>
        <v>1.7287913464144806</v>
      </c>
      <c r="H152" s="10">
        <f t="shared" si="52"/>
        <v>0.66050025071621521</v>
      </c>
      <c r="I152" s="10">
        <f t="shared" si="55"/>
        <v>3.4525256566040818</v>
      </c>
      <c r="J152" s="10">
        <f t="shared" si="56"/>
        <v>3.4339591747922782E-7</v>
      </c>
      <c r="K152" s="11">
        <f t="shared" si="57"/>
        <v>5.9134508168537492E-2</v>
      </c>
    </row>
    <row r="153" spans="1:11" x14ac:dyDescent="0.25">
      <c r="A153" s="2">
        <v>44774</v>
      </c>
      <c r="B153" s="5">
        <v>2.851772</v>
      </c>
      <c r="C153" s="11">
        <f t="shared" si="53"/>
        <v>-0.17400419287211721</v>
      </c>
      <c r="D153" s="5">
        <v>3.9714923209198143</v>
      </c>
      <c r="E153" s="11">
        <f t="shared" si="54"/>
        <v>0.75539587804945041</v>
      </c>
      <c r="F153" s="10">
        <f t="shared" si="58"/>
        <v>1.404994022446084</v>
      </c>
      <c r="G153" s="10">
        <f t="shared" si="51"/>
        <v>1.5910755174045852</v>
      </c>
      <c r="H153" s="10">
        <f t="shared" si="52"/>
        <v>0.52278442170631978</v>
      </c>
      <c r="I153" s="10">
        <f t="shared" si="55"/>
        <v>2.8517721109080982</v>
      </c>
      <c r="J153" s="10">
        <f t="shared" si="56"/>
        <v>-1.1090809826086456E-7</v>
      </c>
      <c r="K153" s="11">
        <f t="shared" si="57"/>
        <v>-0.13725497007290743</v>
      </c>
    </row>
    <row r="154" spans="1:11" x14ac:dyDescent="0.25">
      <c r="A154" s="2">
        <v>44743</v>
      </c>
      <c r="B154" s="5">
        <v>2.1352099999999998</v>
      </c>
      <c r="C154" s="11">
        <f t="shared" si="53"/>
        <v>-0.25126903553299496</v>
      </c>
      <c r="D154" s="5">
        <v>3.2022640970059477</v>
      </c>
      <c r="E154" s="11">
        <f t="shared" si="54"/>
        <v>0.75539587804945041</v>
      </c>
      <c r="F154" s="10">
        <f t="shared" si="58"/>
        <v>1.4042699573052473</v>
      </c>
      <c r="G154" s="10">
        <f t="shared" si="51"/>
        <v>1.3900363525339519</v>
      </c>
      <c r="H154" s="10">
        <f t="shared" si="52"/>
        <v>0.32174525683568644</v>
      </c>
      <c r="I154" s="10">
        <f t="shared" si="55"/>
        <v>2.1352097279075046</v>
      </c>
      <c r="J154" s="10">
        <f t="shared" si="56"/>
        <v>2.7209249520154799E-7</v>
      </c>
      <c r="K154" s="11">
        <f t="shared" si="57"/>
        <v>-0.19368745090150652</v>
      </c>
    </row>
    <row r="155" spans="1:11" x14ac:dyDescent="0.25">
      <c r="A155" s="2">
        <v>44713</v>
      </c>
      <c r="B155" s="5">
        <v>3.8940440000000001</v>
      </c>
      <c r="C155" s="11">
        <f t="shared" si="53"/>
        <v>0.82372881355932215</v>
      </c>
      <c r="D155" s="5">
        <v>5.0607280217048167</v>
      </c>
      <c r="E155" s="11">
        <f t="shared" si="54"/>
        <v>0.75539587804945041</v>
      </c>
      <c r="F155" s="10">
        <f t="shared" si="58"/>
        <v>1.4035462653121393</v>
      </c>
      <c r="G155" s="10">
        <f t="shared" si="51"/>
        <v>1.8189154722326204</v>
      </c>
      <c r="H155" s="10">
        <f t="shared" si="52"/>
        <v>0.75062437653435499</v>
      </c>
      <c r="I155" s="10">
        <f t="shared" si="55"/>
        <v>3.8940435898038843</v>
      </c>
      <c r="J155" s="10">
        <f t="shared" si="56"/>
        <v>4.1019611574100168E-7</v>
      </c>
      <c r="K155" s="11">
        <f t="shared" si="57"/>
        <v>0.58035935463177291</v>
      </c>
    </row>
    <row r="156" spans="1:11" x14ac:dyDescent="0.25">
      <c r="A156" s="2">
        <v>44682</v>
      </c>
      <c r="B156" s="5">
        <v>4.4477509999999993</v>
      </c>
      <c r="C156" s="11">
        <f t="shared" si="53"/>
        <v>0.14219330855018564</v>
      </c>
      <c r="D156" s="5">
        <v>5.6314889363039509</v>
      </c>
      <c r="E156" s="11">
        <f t="shared" si="54"/>
        <v>0.75539587804945041</v>
      </c>
      <c r="F156" s="10">
        <f t="shared" si="58"/>
        <v>1.4028229462744579</v>
      </c>
      <c r="G156" s="10">
        <f t="shared" si="51"/>
        <v>1.919430215317153</v>
      </c>
      <c r="H156" s="10">
        <f t="shared" si="52"/>
        <v>0.85113911961888755</v>
      </c>
      <c r="I156" s="10">
        <f t="shared" si="55"/>
        <v>4.447750834745765</v>
      </c>
      <c r="J156" s="10">
        <f t="shared" si="56"/>
        <v>1.6525423429669672E-7</v>
      </c>
      <c r="K156" s="11">
        <f t="shared" si="57"/>
        <v>0.11278237284264514</v>
      </c>
    </row>
    <row r="157" spans="1:11" x14ac:dyDescent="0.25">
      <c r="A157" s="1"/>
    </row>
    <row r="158" spans="1:11" x14ac:dyDescent="0.25">
      <c r="A158" s="1" t="s">
        <v>15</v>
      </c>
      <c r="B158" s="1">
        <v>7</v>
      </c>
    </row>
    <row r="159" spans="1:11" x14ac:dyDescent="0.25">
      <c r="A159" s="1" t="s">
        <v>16</v>
      </c>
      <c r="B159" s="11">
        <f>_xlfn.STDEV.S(K146:K156)*SQRT(12)</f>
        <v>0.75470269168552084</v>
      </c>
      <c r="D159" s="13"/>
    </row>
    <row r="160" spans="1:11" x14ac:dyDescent="0.25">
      <c r="A160" s="1" t="s">
        <v>17</v>
      </c>
      <c r="B160" s="12">
        <f>SUMSQ(J163:J174)</f>
        <v>8.4725702883707255E-14</v>
      </c>
    </row>
    <row r="161" spans="1:11" x14ac:dyDescent="0.25">
      <c r="A161" s="1"/>
    </row>
    <row r="162" spans="1:11" x14ac:dyDescent="0.25">
      <c r="A162" s="1" t="s">
        <v>18</v>
      </c>
      <c r="B162" s="1" t="s">
        <v>3</v>
      </c>
      <c r="C162" s="1" t="s">
        <v>19</v>
      </c>
      <c r="D162" s="1" t="s">
        <v>20</v>
      </c>
      <c r="E162" s="1" t="s">
        <v>16</v>
      </c>
      <c r="F162" s="1" t="s">
        <v>14</v>
      </c>
      <c r="G162" s="1" t="s">
        <v>21</v>
      </c>
      <c r="H162" s="1" t="s">
        <v>22</v>
      </c>
      <c r="I162" s="1" t="s">
        <v>23</v>
      </c>
      <c r="J162" s="1" t="s">
        <v>17</v>
      </c>
      <c r="K162" s="1" t="s">
        <v>24</v>
      </c>
    </row>
    <row r="163" spans="1:11" x14ac:dyDescent="0.25">
      <c r="A163" s="2">
        <v>45017</v>
      </c>
      <c r="B163" s="5">
        <v>3.6414428000000001</v>
      </c>
      <c r="D163" s="5">
        <v>4.7979492387365363</v>
      </c>
      <c r="E163" s="11">
        <f>B159</f>
        <v>0.75470269168552084</v>
      </c>
      <c r="F163" s="10">
        <f>C28</f>
        <v>1.4021000000000001</v>
      </c>
      <c r="G163" s="10">
        <f t="shared" ref="G163:G174" si="59">(LN(D163/F163) + (E163^2/2 + B$23)*B$22)/(E163*SQRT(B$22))</f>
        <v>1.7706123243610499</v>
      </c>
      <c r="H163" s="10">
        <f t="shared" ref="H163:H174" si="60">G163-E163*SQRT(B$22)</f>
        <v>0.70330154221990582</v>
      </c>
      <c r="I163" s="10">
        <f>D163*_xlfn.NORM.S.DIST(G163,1) - F163*EXP(-B$23*B$22)*_xlfn.NORM.S.DIST(H163,1)</f>
        <v>3.6414426875612791</v>
      </c>
      <c r="J163" s="10">
        <f>B163-I163</f>
        <v>1.1243872100052954E-7</v>
      </c>
    </row>
    <row r="164" spans="1:11" x14ac:dyDescent="0.25">
      <c r="A164" s="2">
        <v>44986</v>
      </c>
      <c r="B164" s="5">
        <v>3.9993779999999997</v>
      </c>
      <c r="C164" s="11">
        <f t="shared" ref="C164:C174" si="61">B164/B163-1</f>
        <v>9.8294884653961745E-2</v>
      </c>
      <c r="D164" s="5">
        <v>5.1685229089720215</v>
      </c>
      <c r="E164" s="11">
        <f t="shared" ref="E164:E174" si="62">E163</f>
        <v>0.75470269168552084</v>
      </c>
      <c r="F164" s="10">
        <f>F163*(1+$B$24)^(1/12)</f>
        <v>1.4013774262966618</v>
      </c>
      <c r="G164" s="10">
        <f t="shared" si="59"/>
        <v>1.8408016674164982</v>
      </c>
      <c r="H164" s="10">
        <f t="shared" si="60"/>
        <v>0.77349088527535415</v>
      </c>
      <c r="I164" s="10">
        <f t="shared" ref="I164:I174" si="63">D164*_xlfn.NORM.S.DIST(G164,1) - F164*EXP(-B$23*B$22)*_xlfn.NORM.S.DIST(H164,1)</f>
        <v>3.9993778819757173</v>
      </c>
      <c r="J164" s="10">
        <f t="shared" ref="J164:J174" si="64">B164-I164</f>
        <v>1.1802428234730655E-7</v>
      </c>
      <c r="K164" s="11">
        <f t="shared" ref="K164:K174" si="65">D164/D163-1</f>
        <v>7.7235846357780469E-2</v>
      </c>
    </row>
    <row r="165" spans="1:11" x14ac:dyDescent="0.25">
      <c r="A165" s="2">
        <v>44958</v>
      </c>
      <c r="B165" s="5">
        <v>4.642200400000001</v>
      </c>
      <c r="C165" s="11">
        <f t="shared" si="61"/>
        <v>0.16073059360730624</v>
      </c>
      <c r="D165" s="5">
        <v>5.8299180363981442</v>
      </c>
      <c r="E165" s="11">
        <f t="shared" si="62"/>
        <v>0.75470269168552084</v>
      </c>
      <c r="F165" s="10">
        <f t="shared" ref="F165:F174" si="66">F164*(1+$B$24)^(1/12)</f>
        <v>1.4006552249724382</v>
      </c>
      <c r="G165" s="10">
        <f t="shared" si="59"/>
        <v>1.9541065115144682</v>
      </c>
      <c r="H165" s="10">
        <f t="shared" si="60"/>
        <v>0.88679572937332418</v>
      </c>
      <c r="I165" s="10">
        <f t="shared" si="63"/>
        <v>4.6422004045121579</v>
      </c>
      <c r="J165" s="10">
        <f t="shared" si="64"/>
        <v>-4.5121568703621051E-9</v>
      </c>
      <c r="K165" s="11">
        <f t="shared" si="65"/>
        <v>0.1279659854613413</v>
      </c>
    </row>
    <row r="166" spans="1:11" x14ac:dyDescent="0.25">
      <c r="A166" s="2">
        <v>44927</v>
      </c>
      <c r="B166" s="5">
        <v>3.7291004000000001</v>
      </c>
      <c r="C166" s="11">
        <f t="shared" si="61"/>
        <v>-0.19669551534225038</v>
      </c>
      <c r="D166" s="5">
        <v>4.8874580120432602</v>
      </c>
      <c r="E166" s="11">
        <f t="shared" si="62"/>
        <v>0.75470269168552084</v>
      </c>
      <c r="F166" s="10">
        <f t="shared" si="66"/>
        <v>1.3999333958354234</v>
      </c>
      <c r="G166" s="10">
        <f t="shared" si="59"/>
        <v>1.789379305536573</v>
      </c>
      <c r="H166" s="10">
        <f t="shared" si="60"/>
        <v>0.72206852339542893</v>
      </c>
      <c r="I166" s="10">
        <f t="shared" si="63"/>
        <v>3.7291002807377942</v>
      </c>
      <c r="J166" s="10">
        <f t="shared" si="64"/>
        <v>1.1926220588875935E-7</v>
      </c>
      <c r="K166" s="11">
        <f t="shared" si="65"/>
        <v>-0.16165922376108688</v>
      </c>
    </row>
    <row r="167" spans="1:11" x14ac:dyDescent="0.25">
      <c r="A167" s="2">
        <v>44896</v>
      </c>
      <c r="B167" s="5">
        <v>3.0761499999999997</v>
      </c>
      <c r="C167" s="11">
        <f t="shared" si="61"/>
        <v>-0.17509595611853201</v>
      </c>
      <c r="D167" s="5">
        <v>4.2048272073937722</v>
      </c>
      <c r="E167" s="11">
        <f t="shared" si="62"/>
        <v>0.75470269168552084</v>
      </c>
      <c r="F167" s="10">
        <f t="shared" si="66"/>
        <v>1.3992119386938102</v>
      </c>
      <c r="G167" s="10">
        <f t="shared" si="59"/>
        <v>1.6489107066921462</v>
      </c>
      <c r="H167" s="10">
        <f t="shared" si="60"/>
        <v>0.58159992455100218</v>
      </c>
      <c r="I167" s="10">
        <f t="shared" si="63"/>
        <v>3.0761499974381561</v>
      </c>
      <c r="J167" s="10">
        <f t="shared" si="64"/>
        <v>2.5618436261254374E-9</v>
      </c>
      <c r="K167" s="11">
        <f t="shared" si="65"/>
        <v>-0.13966990672194157</v>
      </c>
    </row>
    <row r="168" spans="1:11" x14ac:dyDescent="0.25">
      <c r="A168" s="2">
        <v>44866</v>
      </c>
      <c r="B168" s="5">
        <v>3.4127169999999998</v>
      </c>
      <c r="C168" s="11">
        <f t="shared" si="61"/>
        <v>0.10941176470588232</v>
      </c>
      <c r="D168" s="5">
        <v>4.5570458368304907</v>
      </c>
      <c r="E168" s="11">
        <f t="shared" si="62"/>
        <v>0.75470269168552084</v>
      </c>
      <c r="F168" s="10">
        <f t="shared" si="66"/>
        <v>1.3984908533558906</v>
      </c>
      <c r="G168" s="10">
        <f t="shared" si="59"/>
        <v>1.7247619541664971</v>
      </c>
      <c r="H168" s="10">
        <f t="shared" si="60"/>
        <v>0.65745117202535308</v>
      </c>
      <c r="I168" s="10">
        <f t="shared" si="63"/>
        <v>3.4127169188812849</v>
      </c>
      <c r="J168" s="10">
        <f t="shared" si="64"/>
        <v>8.1118714856387442E-8</v>
      </c>
      <c r="K168" s="11">
        <f t="shared" si="65"/>
        <v>8.3765304033748933E-2</v>
      </c>
    </row>
    <row r="169" spans="1:11" x14ac:dyDescent="0.25">
      <c r="A169" s="2">
        <v>44835</v>
      </c>
      <c r="B169" s="5">
        <v>3.2064339999999998</v>
      </c>
      <c r="C169" s="11">
        <f t="shared" si="61"/>
        <v>-6.0445387062566303E-2</v>
      </c>
      <c r="D169" s="5">
        <v>4.340680642835153</v>
      </c>
      <c r="E169" s="11">
        <f t="shared" si="62"/>
        <v>0.75470269168552084</v>
      </c>
      <c r="F169" s="10">
        <f t="shared" si="66"/>
        <v>1.397770139630055</v>
      </c>
      <c r="G169" s="10">
        <f t="shared" si="59"/>
        <v>1.679669257885237</v>
      </c>
      <c r="H169" s="10">
        <f t="shared" si="60"/>
        <v>0.61235847574409297</v>
      </c>
      <c r="I169" s="10">
        <f t="shared" si="63"/>
        <v>3.2064339633902801</v>
      </c>
      <c r="J169" s="10">
        <f t="shared" si="64"/>
        <v>3.6609719700209098E-8</v>
      </c>
      <c r="K169" s="11">
        <f t="shared" si="65"/>
        <v>-4.7479266556121336E-2</v>
      </c>
    </row>
    <row r="170" spans="1:11" x14ac:dyDescent="0.25">
      <c r="A170" s="2">
        <v>44805</v>
      </c>
      <c r="B170" s="5">
        <v>3.4525259999999993</v>
      </c>
      <c r="C170" s="11">
        <f t="shared" si="61"/>
        <v>7.674943566591419E-2</v>
      </c>
      <c r="D170" s="5">
        <v>4.5975689541567544</v>
      </c>
      <c r="E170" s="11">
        <f t="shared" si="62"/>
        <v>0.75470269168552084</v>
      </c>
      <c r="F170" s="10">
        <f t="shared" si="66"/>
        <v>1.3970497973247928</v>
      </c>
      <c r="G170" s="10">
        <f t="shared" si="59"/>
        <v>1.7340226800224026</v>
      </c>
      <c r="H170" s="10">
        <f t="shared" si="60"/>
        <v>0.66671189788125851</v>
      </c>
      <c r="I170" s="10">
        <f t="shared" si="63"/>
        <v>3.4525259113099702</v>
      </c>
      <c r="J170" s="10">
        <f t="shared" si="64"/>
        <v>8.8690029098614787E-8</v>
      </c>
      <c r="K170" s="11">
        <f t="shared" si="65"/>
        <v>5.9181573688363409E-2</v>
      </c>
    </row>
    <row r="171" spans="1:11" x14ac:dyDescent="0.25">
      <c r="A171" s="2">
        <v>44774</v>
      </c>
      <c r="B171" s="5">
        <v>2.851772</v>
      </c>
      <c r="C171" s="11">
        <f t="shared" si="61"/>
        <v>-0.17400419287211721</v>
      </c>
      <c r="D171" s="5">
        <v>3.9660811607153548</v>
      </c>
      <c r="E171" s="11">
        <f t="shared" si="62"/>
        <v>0.75470269168552084</v>
      </c>
      <c r="F171" s="10">
        <f t="shared" si="66"/>
        <v>1.3963298262486921</v>
      </c>
      <c r="G171" s="10">
        <f t="shared" si="59"/>
        <v>1.5960743896702503</v>
      </c>
      <c r="H171" s="10">
        <f t="shared" si="60"/>
        <v>0.52876360752910623</v>
      </c>
      <c r="I171" s="10">
        <f t="shared" si="63"/>
        <v>2.8517720524799106</v>
      </c>
      <c r="J171" s="10">
        <f t="shared" si="64"/>
        <v>-5.2479910639391392E-8</v>
      </c>
      <c r="K171" s="11">
        <f t="shared" si="65"/>
        <v>-0.13735254429853816</v>
      </c>
    </row>
    <row r="172" spans="1:11" x14ac:dyDescent="0.25">
      <c r="A172" s="2">
        <v>44743</v>
      </c>
      <c r="B172" s="5">
        <v>2.1352099999999998</v>
      </c>
      <c r="C172" s="11">
        <f t="shared" si="61"/>
        <v>-0.25126903553299496</v>
      </c>
      <c r="D172" s="5">
        <v>3.1973742122704185</v>
      </c>
      <c r="E172" s="11">
        <f t="shared" si="62"/>
        <v>0.75470269168552084</v>
      </c>
      <c r="F172" s="10">
        <f t="shared" si="66"/>
        <v>1.3956102262104393</v>
      </c>
      <c r="G172" s="10">
        <f t="shared" si="59"/>
        <v>1.3946962162041783</v>
      </c>
      <c r="H172" s="10">
        <f t="shared" si="60"/>
        <v>0.32738543406303422</v>
      </c>
      <c r="I172" s="10">
        <f t="shared" si="63"/>
        <v>2.1352099062186944</v>
      </c>
      <c r="J172" s="10">
        <f t="shared" si="64"/>
        <v>9.3781305388063174E-8</v>
      </c>
      <c r="K172" s="11">
        <f t="shared" si="65"/>
        <v>-0.19382027681609171</v>
      </c>
    </row>
    <row r="173" spans="1:11" x14ac:dyDescent="0.25">
      <c r="A173" s="2">
        <v>44713</v>
      </c>
      <c r="B173" s="5">
        <v>3.8940440000000001</v>
      </c>
      <c r="C173" s="11">
        <f t="shared" si="61"/>
        <v>0.82372881355932215</v>
      </c>
      <c r="D173" s="5">
        <v>5.0547741102044794</v>
      </c>
      <c r="E173" s="11">
        <f t="shared" si="62"/>
        <v>0.75470269168552084</v>
      </c>
      <c r="F173" s="10">
        <f t="shared" si="66"/>
        <v>1.3948909970188199</v>
      </c>
      <c r="G173" s="10">
        <f t="shared" si="59"/>
        <v>1.8242981112905434</v>
      </c>
      <c r="H173" s="10">
        <f t="shared" si="60"/>
        <v>0.75698732914939937</v>
      </c>
      <c r="I173" s="10">
        <f t="shared" si="63"/>
        <v>3.8940438786262028</v>
      </c>
      <c r="J173" s="10">
        <f t="shared" si="64"/>
        <v>1.2137379723498043E-7</v>
      </c>
      <c r="K173" s="11">
        <f t="shared" si="65"/>
        <v>0.58091414223771531</v>
      </c>
    </row>
    <row r="174" spans="1:11" x14ac:dyDescent="0.25">
      <c r="A174" s="2">
        <v>44682</v>
      </c>
      <c r="B174" s="5">
        <v>4.4477509999999993</v>
      </c>
      <c r="C174" s="11">
        <f t="shared" si="61"/>
        <v>0.14219330855018564</v>
      </c>
      <c r="D174" s="5">
        <v>5.6253144327409474</v>
      </c>
      <c r="E174" s="11">
        <f t="shared" si="62"/>
        <v>0.75470269168552084</v>
      </c>
      <c r="F174" s="10">
        <f t="shared" si="66"/>
        <v>1.3941721384827175</v>
      </c>
      <c r="G174" s="10">
        <f t="shared" si="59"/>
        <v>1.9249802802530194</v>
      </c>
      <c r="H174" s="10">
        <f t="shared" si="60"/>
        <v>0.85766949811187532</v>
      </c>
      <c r="I174" s="10">
        <f t="shared" si="63"/>
        <v>4.447750957151456</v>
      </c>
      <c r="J174" s="10">
        <f t="shared" si="64"/>
        <v>4.284854338010291E-8</v>
      </c>
      <c r="K174" s="11">
        <f t="shared" si="65"/>
        <v>0.11287157647355039</v>
      </c>
    </row>
    <row r="175" spans="1:11" x14ac:dyDescent="0.25">
      <c r="A175" s="1"/>
    </row>
    <row r="176" spans="1:11" x14ac:dyDescent="0.25">
      <c r="A176" s="14" t="s">
        <v>25</v>
      </c>
      <c r="B176">
        <f>(LN(D174/F174)+(B23-B159^2/2)*B22)/(B159*SQRT(B22))</f>
        <v>0.85766949811187532</v>
      </c>
    </row>
    <row r="177" spans="1:2" x14ac:dyDescent="0.25">
      <c r="A177" s="14" t="s">
        <v>26</v>
      </c>
      <c r="B177" s="17">
        <f>_xlfn.NORM.S.DIST(-B176,1)</f>
        <v>0.19553749363302778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D3B6-FD24-4D0B-B62F-B990AA3248A4}">
  <dimension ref="A1:K177"/>
  <sheetViews>
    <sheetView topLeftCell="A148" workbookViewId="0">
      <selection activeCell="B177" sqref="B17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45017</v>
      </c>
      <c r="B2" s="3">
        <v>9.9700000000000006</v>
      </c>
      <c r="C2" s="4">
        <v>365.24</v>
      </c>
      <c r="D2" s="5">
        <f t="shared" ref="D2:D13" si="0">B2*C2/1000</f>
        <v>3.6414428000000001</v>
      </c>
      <c r="E2" s="5"/>
    </row>
    <row r="3" spans="1:6" x14ac:dyDescent="0.25">
      <c r="A3" s="2">
        <v>44986</v>
      </c>
      <c r="B3" s="3">
        <v>10.95</v>
      </c>
      <c r="C3" s="4">
        <v>365.24</v>
      </c>
      <c r="D3" s="5">
        <f t="shared" si="0"/>
        <v>3.9993779999999997</v>
      </c>
      <c r="E3" s="5"/>
    </row>
    <row r="4" spans="1:6" x14ac:dyDescent="0.25">
      <c r="A4" s="2">
        <v>44958</v>
      </c>
      <c r="B4" s="3">
        <v>12.71</v>
      </c>
      <c r="C4" s="4">
        <v>365.24</v>
      </c>
      <c r="D4" s="5">
        <f t="shared" si="0"/>
        <v>4.642200400000001</v>
      </c>
      <c r="E4" s="5"/>
    </row>
    <row r="5" spans="1:6" x14ac:dyDescent="0.25">
      <c r="A5" s="2">
        <v>44927</v>
      </c>
      <c r="B5" s="3">
        <v>10.210000000000001</v>
      </c>
      <c r="C5" s="4">
        <v>365.24</v>
      </c>
      <c r="D5" s="5">
        <f t="shared" si="0"/>
        <v>3.7291004000000001</v>
      </c>
      <c r="E5" s="5"/>
    </row>
    <row r="6" spans="1:6" x14ac:dyDescent="0.25">
      <c r="A6" s="2">
        <v>44896</v>
      </c>
      <c r="B6" s="3">
        <v>8.5</v>
      </c>
      <c r="C6" s="4">
        <v>361.9</v>
      </c>
      <c r="D6" s="5">
        <f t="shared" si="0"/>
        <v>3.0761499999999997</v>
      </c>
      <c r="E6" s="5"/>
    </row>
    <row r="7" spans="1:6" x14ac:dyDescent="0.25">
      <c r="A7" s="2">
        <v>44866</v>
      </c>
      <c r="B7" s="3">
        <v>9.43</v>
      </c>
      <c r="C7" s="4">
        <v>361.9</v>
      </c>
      <c r="D7" s="5">
        <f t="shared" si="0"/>
        <v>3.4127169999999998</v>
      </c>
      <c r="E7" s="5"/>
    </row>
    <row r="8" spans="1:6" x14ac:dyDescent="0.25">
      <c r="A8" s="2">
        <v>44835</v>
      </c>
      <c r="B8" s="3">
        <v>8.86</v>
      </c>
      <c r="C8" s="4">
        <v>361.9</v>
      </c>
      <c r="D8" s="5">
        <f t="shared" si="0"/>
        <v>3.2064339999999998</v>
      </c>
      <c r="E8" s="5"/>
    </row>
    <row r="9" spans="1:6" x14ac:dyDescent="0.25">
      <c r="A9" s="2">
        <v>44805</v>
      </c>
      <c r="B9" s="3">
        <v>9.5399999999999991</v>
      </c>
      <c r="C9" s="4">
        <v>361.9</v>
      </c>
      <c r="D9" s="5">
        <f t="shared" si="0"/>
        <v>3.4525259999999993</v>
      </c>
      <c r="E9" s="5"/>
    </row>
    <row r="10" spans="1:6" x14ac:dyDescent="0.25">
      <c r="A10" s="2">
        <v>44774</v>
      </c>
      <c r="B10" s="3">
        <v>7.88</v>
      </c>
      <c r="C10" s="4">
        <v>361.9</v>
      </c>
      <c r="D10" s="5">
        <f t="shared" si="0"/>
        <v>2.851772</v>
      </c>
      <c r="E10" s="5"/>
    </row>
    <row r="11" spans="1:6" x14ac:dyDescent="0.25">
      <c r="A11" s="2">
        <v>44743</v>
      </c>
      <c r="B11" s="3">
        <v>5.9</v>
      </c>
      <c r="C11" s="4">
        <v>361.9</v>
      </c>
      <c r="D11" s="5">
        <f t="shared" si="0"/>
        <v>2.1352099999999998</v>
      </c>
      <c r="E11" s="5"/>
    </row>
    <row r="12" spans="1:6" x14ac:dyDescent="0.25">
      <c r="A12" s="2">
        <v>44713</v>
      </c>
      <c r="B12" s="3">
        <v>10.76</v>
      </c>
      <c r="C12" s="4">
        <v>361.9</v>
      </c>
      <c r="D12" s="5">
        <f t="shared" si="0"/>
        <v>3.8940440000000001</v>
      </c>
      <c r="E12" s="5"/>
    </row>
    <row r="13" spans="1:6" x14ac:dyDescent="0.25">
      <c r="A13" s="2">
        <v>44682</v>
      </c>
      <c r="B13" s="3">
        <v>12.29</v>
      </c>
      <c r="C13" s="4">
        <v>361.9</v>
      </c>
      <c r="D13" s="5">
        <f t="shared" si="0"/>
        <v>4.4477509999999993</v>
      </c>
      <c r="E13" s="5"/>
      <c r="F13" s="6" t="s">
        <v>4</v>
      </c>
    </row>
    <row r="14" spans="1:6" x14ac:dyDescent="0.25">
      <c r="A14" s="7"/>
      <c r="B14" s="5"/>
      <c r="C14" s="8"/>
      <c r="D14" s="5"/>
      <c r="E14" s="5"/>
    </row>
    <row r="15" spans="1:6" x14ac:dyDescent="0.25">
      <c r="A15" s="1"/>
    </row>
    <row r="16" spans="1:6" x14ac:dyDescent="0.25">
      <c r="A16" s="1"/>
      <c r="B16" s="9">
        <v>2022</v>
      </c>
      <c r="C16" s="9">
        <v>2023</v>
      </c>
    </row>
    <row r="17" spans="1:5" x14ac:dyDescent="0.25">
      <c r="A17" s="1" t="s">
        <v>5</v>
      </c>
      <c r="B17" s="10">
        <v>2.5686</v>
      </c>
      <c r="C17" s="10">
        <v>2.5503</v>
      </c>
    </row>
    <row r="18" spans="1:5" x14ac:dyDescent="0.25">
      <c r="A18" s="1" t="s">
        <v>6</v>
      </c>
      <c r="B18" s="10">
        <v>0.39410000000000001</v>
      </c>
      <c r="C18" s="10">
        <v>0.3967</v>
      </c>
    </row>
    <row r="19" spans="1:5" x14ac:dyDescent="0.25">
      <c r="A19" s="1" t="s">
        <v>7</v>
      </c>
      <c r="B19" s="10">
        <v>2.0333999999999999</v>
      </c>
      <c r="C19" s="10">
        <v>2.0108000000000001</v>
      </c>
    </row>
    <row r="20" spans="1:5" x14ac:dyDescent="0.25">
      <c r="A20" s="1" t="s">
        <v>8</v>
      </c>
      <c r="B20" s="10">
        <f t="shared" ref="B20:C20" si="1">B17-B18-B19</f>
        <v>0.14110000000000023</v>
      </c>
      <c r="C20" s="10">
        <f t="shared" si="1"/>
        <v>0.14279999999999982</v>
      </c>
    </row>
    <row r="21" spans="1:5" x14ac:dyDescent="0.25">
      <c r="A21" s="1"/>
    </row>
    <row r="22" spans="1:5" x14ac:dyDescent="0.25">
      <c r="A22" s="1" t="s">
        <v>9</v>
      </c>
      <c r="B22" s="9">
        <v>3</v>
      </c>
    </row>
    <row r="23" spans="1:5" x14ac:dyDescent="0.25">
      <c r="A23" s="1" t="s">
        <v>10</v>
      </c>
      <c r="B23" s="11">
        <v>4.4999999999999998E-2</v>
      </c>
    </row>
    <row r="24" spans="1:5" x14ac:dyDescent="0.25">
      <c r="A24" s="1" t="s">
        <v>11</v>
      </c>
      <c r="B24" s="11">
        <f>C28/B28-1</f>
        <v>-6.1667139211794009E-3</v>
      </c>
    </row>
    <row r="25" spans="1:5" x14ac:dyDescent="0.25">
      <c r="A25" s="1" t="s">
        <v>12</v>
      </c>
      <c r="B25" s="11">
        <f>_xlfn.STDEV.S(C36:C46)*SQRT(12)</f>
        <v>1.0338237469942855</v>
      </c>
    </row>
    <row r="26" spans="1:5" x14ac:dyDescent="0.25">
      <c r="A26" s="1"/>
    </row>
    <row r="27" spans="1:5" x14ac:dyDescent="0.25">
      <c r="A27" s="1"/>
      <c r="B27" s="1">
        <v>2021</v>
      </c>
      <c r="C27" s="1">
        <v>2022</v>
      </c>
      <c r="D27" s="1" t="s">
        <v>13</v>
      </c>
      <c r="E27" s="1"/>
    </row>
    <row r="28" spans="1:5" x14ac:dyDescent="0.25">
      <c r="A28" s="1" t="s">
        <v>14</v>
      </c>
      <c r="B28" s="10">
        <f t="shared" ref="B28:C28" si="2">B18+0.5*B19</f>
        <v>1.4108000000000001</v>
      </c>
      <c r="C28" s="10">
        <f t="shared" si="2"/>
        <v>1.4021000000000001</v>
      </c>
      <c r="D28" s="10">
        <f>C28*(1+B24)^B22</f>
        <v>1.3763205811199748</v>
      </c>
      <c r="E28" s="10"/>
    </row>
    <row r="29" spans="1:5" x14ac:dyDescent="0.25">
      <c r="A29" s="1"/>
    </row>
    <row r="30" spans="1:5" x14ac:dyDescent="0.25">
      <c r="A30" s="1" t="s">
        <v>15</v>
      </c>
      <c r="B30" s="1">
        <v>0</v>
      </c>
    </row>
    <row r="31" spans="1:5" x14ac:dyDescent="0.25">
      <c r="A31" s="1" t="s">
        <v>16</v>
      </c>
      <c r="B31" s="11">
        <f>B25</f>
        <v>1.0338237469942855</v>
      </c>
    </row>
    <row r="32" spans="1:5" x14ac:dyDescent="0.25">
      <c r="A32" s="1" t="s">
        <v>17</v>
      </c>
      <c r="B32" s="12">
        <f>SUMSQ(J35:J46)</f>
        <v>8.1298884040196509E-9</v>
      </c>
    </row>
    <row r="33" spans="1:11" x14ac:dyDescent="0.25">
      <c r="A33" s="1"/>
    </row>
    <row r="34" spans="1:11" x14ac:dyDescent="0.25">
      <c r="A34" s="1" t="s">
        <v>18</v>
      </c>
      <c r="B34" s="1" t="s">
        <v>3</v>
      </c>
      <c r="C34" s="1" t="s">
        <v>19</v>
      </c>
      <c r="D34" s="1" t="s">
        <v>20</v>
      </c>
      <c r="E34" s="1" t="s">
        <v>16</v>
      </c>
      <c r="F34" s="1" t="s">
        <v>14</v>
      </c>
      <c r="G34" s="1" t="s">
        <v>21</v>
      </c>
      <c r="H34" s="1" t="s">
        <v>22</v>
      </c>
      <c r="I34" s="1" t="s">
        <v>23</v>
      </c>
      <c r="J34" s="1" t="s">
        <v>17</v>
      </c>
      <c r="K34" s="1" t="s">
        <v>24</v>
      </c>
    </row>
    <row r="35" spans="1:11" x14ac:dyDescent="0.25">
      <c r="A35" s="2">
        <v>45017</v>
      </c>
      <c r="B35" s="5">
        <v>3.6414428000000001</v>
      </c>
      <c r="D35" s="5">
        <v>4.4060048019863345</v>
      </c>
      <c r="E35" s="11">
        <f>B31</f>
        <v>1.0338237469942855</v>
      </c>
      <c r="F35" s="10">
        <f>B28</f>
        <v>1.4108000000000001</v>
      </c>
      <c r="G35" s="10">
        <f t="shared" ref="G35:G46" si="3">(LN(D35/F35) + (E35^2/2 + B$23)*B$22)/(E35*SQRT(B$22))</f>
        <v>1.6066916582951822</v>
      </c>
      <c r="H35" s="10">
        <f t="shared" ref="H35:H46" si="4">G35-E35*SQRT(B$22)</f>
        <v>-0.18394359757015244</v>
      </c>
      <c r="I35" s="10">
        <f>D35*_xlfn.NORM.S.DIST(G35,1) - F35*EXP(-B$23*B$22)*_xlfn.NORM.S.DIST(H35,1)</f>
        <v>3.6414395592187052</v>
      </c>
      <c r="J35" s="10">
        <f>B35-I35</f>
        <v>3.2407812948775927E-6</v>
      </c>
    </row>
    <row r="36" spans="1:11" x14ac:dyDescent="0.25">
      <c r="A36" s="2">
        <v>44986</v>
      </c>
      <c r="B36" s="5">
        <v>3.9993779999999997</v>
      </c>
      <c r="C36" s="11">
        <f>B36/B35-1</f>
        <v>9.8294884653961745E-2</v>
      </c>
      <c r="D36" s="5">
        <v>4.7831135792288224</v>
      </c>
      <c r="E36" s="11">
        <f t="shared" ref="E36:E46" si="5">E35</f>
        <v>1.0338237469942855</v>
      </c>
      <c r="F36" s="10">
        <f>F35*(1+$B$24)^(1/12)</f>
        <v>1.4100729427425507</v>
      </c>
      <c r="G36" s="10">
        <f t="shared" si="3"/>
        <v>1.6528422387772683</v>
      </c>
      <c r="H36" s="10">
        <f t="shared" si="4"/>
        <v>-0.13779301708806635</v>
      </c>
      <c r="I36" s="10">
        <f t="shared" ref="I36:I46" si="6">D36*_xlfn.NORM.S.DIST(G36,1) - F36*EXP(-B$23*B$22)*_xlfn.NORM.S.DIST(H36,1)</f>
        <v>3.9993826622871502</v>
      </c>
      <c r="J36" s="10">
        <f t="shared" ref="J36:J46" si="7">B36-I36</f>
        <v>-4.6622871505697105E-6</v>
      </c>
      <c r="K36" s="11">
        <f t="shared" ref="K36:K46" si="8">D36/D35-1</f>
        <v>8.5589733600035522E-2</v>
      </c>
    </row>
    <row r="37" spans="1:11" x14ac:dyDescent="0.25">
      <c r="A37" s="2">
        <v>44958</v>
      </c>
      <c r="B37" s="5">
        <v>4.642200400000001</v>
      </c>
      <c r="C37" s="11">
        <f t="shared" ref="C37:C46" si="9">B37/B36-1</f>
        <v>0.16073059360730624</v>
      </c>
      <c r="D37" s="5">
        <v>5.4562598677459553</v>
      </c>
      <c r="E37" s="11">
        <f t="shared" si="5"/>
        <v>1.0338237469942855</v>
      </c>
      <c r="F37" s="10">
        <f t="shared" ref="F37:F46" si="10">F36*(1+$B$24)^(1/12)</f>
        <v>1.4093462601748203</v>
      </c>
      <c r="G37" s="10">
        <f t="shared" si="3"/>
        <v>1.7266637061707235</v>
      </c>
      <c r="H37" s="10">
        <f t="shared" si="4"/>
        <v>-6.3971549694611163E-2</v>
      </c>
      <c r="I37" s="10">
        <f t="shared" si="6"/>
        <v>4.6421948760177365</v>
      </c>
      <c r="J37" s="10">
        <f t="shared" si="7"/>
        <v>5.5239822644992387E-6</v>
      </c>
      <c r="K37" s="11">
        <f t="shared" si="8"/>
        <v>0.14073391262133983</v>
      </c>
    </row>
    <row r="38" spans="1:11" x14ac:dyDescent="0.25">
      <c r="A38" s="2">
        <v>44927</v>
      </c>
      <c r="B38" s="5">
        <v>3.7291004000000001</v>
      </c>
      <c r="C38" s="11">
        <f t="shared" si="9"/>
        <v>-0.19669551534225038</v>
      </c>
      <c r="D38" s="5">
        <v>4.4977709503607048</v>
      </c>
      <c r="E38" s="11">
        <f t="shared" si="5"/>
        <v>1.0338237469942855</v>
      </c>
      <c r="F38" s="10">
        <f t="shared" si="10"/>
        <v>1.4086199521037124</v>
      </c>
      <c r="G38" s="10">
        <f t="shared" si="3"/>
        <v>1.6190671786702326</v>
      </c>
      <c r="H38" s="10">
        <f t="shared" si="4"/>
        <v>-0.17156807719510203</v>
      </c>
      <c r="I38" s="10">
        <f t="shared" si="6"/>
        <v>3.7291248540037989</v>
      </c>
      <c r="J38" s="10">
        <f t="shared" si="7"/>
        <v>-2.4454003798801693E-5</v>
      </c>
      <c r="K38" s="11">
        <f t="shared" si="8"/>
        <v>-0.17566775421589542</v>
      </c>
    </row>
    <row r="39" spans="1:11" x14ac:dyDescent="0.25">
      <c r="A39" s="2">
        <v>44896</v>
      </c>
      <c r="B39" s="5">
        <v>3.0761499999999997</v>
      </c>
      <c r="C39" s="11">
        <f t="shared" si="9"/>
        <v>-0.17509595611853201</v>
      </c>
      <c r="D39" s="5">
        <v>3.8043831963874517</v>
      </c>
      <c r="E39" s="11">
        <f t="shared" si="5"/>
        <v>1.0338237469942855</v>
      </c>
      <c r="F39" s="10">
        <f t="shared" si="10"/>
        <v>1.4078940183362294</v>
      </c>
      <c r="G39" s="10">
        <f t="shared" si="3"/>
        <v>1.5258530131788841</v>
      </c>
      <c r="H39" s="10">
        <f t="shared" si="4"/>
        <v>-0.26478224268645056</v>
      </c>
      <c r="I39" s="10">
        <f t="shared" si="6"/>
        <v>3.0761031474176836</v>
      </c>
      <c r="J39" s="10">
        <f t="shared" si="7"/>
        <v>4.6852582316070368E-5</v>
      </c>
      <c r="K39" s="11">
        <f t="shared" si="8"/>
        <v>-0.15416253109057187</v>
      </c>
    </row>
    <row r="40" spans="1:11" x14ac:dyDescent="0.25">
      <c r="A40" s="2">
        <v>44866</v>
      </c>
      <c r="B40" s="5">
        <v>3.4127169999999998</v>
      </c>
      <c r="C40" s="11">
        <f t="shared" si="9"/>
        <v>0.10941176470588232</v>
      </c>
      <c r="D40" s="5">
        <v>4.1623504431678127</v>
      </c>
      <c r="E40" s="11">
        <f t="shared" si="5"/>
        <v>1.0338237469942855</v>
      </c>
      <c r="F40" s="10">
        <f t="shared" si="10"/>
        <v>1.4071684586794737</v>
      </c>
      <c r="G40" s="10">
        <f t="shared" si="3"/>
        <v>1.5763610850793139</v>
      </c>
      <c r="H40" s="10">
        <f t="shared" si="4"/>
        <v>-0.21427417078602073</v>
      </c>
      <c r="I40" s="10">
        <f t="shared" si="6"/>
        <v>3.4127016921386364</v>
      </c>
      <c r="J40" s="10">
        <f t="shared" si="7"/>
        <v>1.5307861363389463E-5</v>
      </c>
      <c r="K40" s="11">
        <f t="shared" si="8"/>
        <v>9.4093372907407824E-2</v>
      </c>
    </row>
    <row r="41" spans="1:11" x14ac:dyDescent="0.25">
      <c r="A41" s="2">
        <v>44835</v>
      </c>
      <c r="B41" s="5">
        <v>3.2064339999999998</v>
      </c>
      <c r="C41" s="11">
        <f t="shared" si="9"/>
        <v>-6.0445387062566303E-2</v>
      </c>
      <c r="D41" s="5">
        <v>3.9428843141983325</v>
      </c>
      <c r="E41" s="11">
        <f t="shared" si="5"/>
        <v>1.0338237469942855</v>
      </c>
      <c r="F41" s="10">
        <f t="shared" si="10"/>
        <v>1.4064432729406471</v>
      </c>
      <c r="G41" s="10">
        <f t="shared" si="3"/>
        <v>1.5463985753478768</v>
      </c>
      <c r="H41" s="10">
        <f t="shared" si="4"/>
        <v>-0.24423668051745784</v>
      </c>
      <c r="I41" s="10">
        <f t="shared" si="6"/>
        <v>3.2064890778656139</v>
      </c>
      <c r="J41" s="10">
        <f t="shared" si="7"/>
        <v>-5.507786561409489E-5</v>
      </c>
      <c r="K41" s="11">
        <f t="shared" si="8"/>
        <v>-5.2726489988299097E-2</v>
      </c>
    </row>
    <row r="42" spans="1:11" x14ac:dyDescent="0.25">
      <c r="A42" s="2">
        <v>44805</v>
      </c>
      <c r="B42" s="5">
        <v>3.4525259999999993</v>
      </c>
      <c r="C42" s="11">
        <f t="shared" si="9"/>
        <v>7.674943566591419E-2</v>
      </c>
      <c r="D42" s="5">
        <v>4.203994196392455</v>
      </c>
      <c r="E42" s="11">
        <f t="shared" si="5"/>
        <v>1.0338237469942855</v>
      </c>
      <c r="F42" s="10">
        <f t="shared" si="10"/>
        <v>1.4057184609270503</v>
      </c>
      <c r="G42" s="10">
        <f t="shared" si="3"/>
        <v>1.582496402231083</v>
      </c>
      <c r="H42" s="10">
        <f t="shared" si="4"/>
        <v>-0.20813885363425166</v>
      </c>
      <c r="I42" s="10">
        <f t="shared" si="6"/>
        <v>3.4524942980101807</v>
      </c>
      <c r="J42" s="10">
        <f t="shared" si="7"/>
        <v>3.1701989818611054E-5</v>
      </c>
      <c r="K42" s="11">
        <f t="shared" si="8"/>
        <v>6.6223064484510763E-2</v>
      </c>
    </row>
    <row r="43" spans="1:11" x14ac:dyDescent="0.25">
      <c r="A43" s="2">
        <v>44774</v>
      </c>
      <c r="B43" s="5">
        <v>2.851772</v>
      </c>
      <c r="C43" s="11">
        <f t="shared" si="9"/>
        <v>-0.17400419287211721</v>
      </c>
      <c r="D43" s="5">
        <v>3.5632147161104246</v>
      </c>
      <c r="E43" s="11">
        <f t="shared" si="5"/>
        <v>1.0338237469942855</v>
      </c>
      <c r="F43" s="10">
        <f t="shared" si="10"/>
        <v>1.404994022446084</v>
      </c>
      <c r="G43" s="10">
        <f t="shared" si="3"/>
        <v>1.4904305051970437</v>
      </c>
      <c r="H43" s="10">
        <f t="shared" si="4"/>
        <v>-0.300204750668291</v>
      </c>
      <c r="I43" s="10">
        <f t="shared" si="6"/>
        <v>2.8517752705750952</v>
      </c>
      <c r="J43" s="10">
        <f t="shared" si="7"/>
        <v>-3.270575095193351E-6</v>
      </c>
      <c r="K43" s="11">
        <f t="shared" si="8"/>
        <v>-0.15242159012300682</v>
      </c>
    </row>
    <row r="44" spans="1:11" x14ac:dyDescent="0.25">
      <c r="A44" s="2">
        <v>44743</v>
      </c>
      <c r="B44" s="5">
        <v>2.1352099999999998</v>
      </c>
      <c r="C44" s="11">
        <f t="shared" si="9"/>
        <v>-0.25126903553299496</v>
      </c>
      <c r="D44" s="5">
        <v>2.7863868755700691</v>
      </c>
      <c r="E44" s="11">
        <f t="shared" si="5"/>
        <v>1.0338237469942855</v>
      </c>
      <c r="F44" s="10">
        <f t="shared" si="10"/>
        <v>1.4042699573052473</v>
      </c>
      <c r="G44" s="10">
        <f t="shared" si="3"/>
        <v>1.3533830897813657</v>
      </c>
      <c r="H44" s="10">
        <f t="shared" si="4"/>
        <v>-0.437252166083969</v>
      </c>
      <c r="I44" s="10">
        <f t="shared" si="6"/>
        <v>2.135206837986471</v>
      </c>
      <c r="J44" s="10">
        <f t="shared" si="7"/>
        <v>3.1620135287901974E-6</v>
      </c>
      <c r="K44" s="11">
        <f t="shared" si="8"/>
        <v>-0.21801319943703368</v>
      </c>
    </row>
    <row r="45" spans="1:11" x14ac:dyDescent="0.25">
      <c r="A45" s="2">
        <v>44713</v>
      </c>
      <c r="B45" s="5">
        <v>3.8940440000000001</v>
      </c>
      <c r="C45" s="11">
        <f t="shared" si="9"/>
        <v>0.82372881355932215</v>
      </c>
      <c r="D45" s="5">
        <v>4.6695706427603971</v>
      </c>
      <c r="E45" s="11">
        <f t="shared" si="5"/>
        <v>1.0338237469942855</v>
      </c>
      <c r="F45" s="10">
        <f t="shared" si="10"/>
        <v>1.4035462653121393</v>
      </c>
      <c r="G45" s="10">
        <f t="shared" si="3"/>
        <v>1.6420163445503178</v>
      </c>
      <c r="H45" s="10">
        <f t="shared" si="4"/>
        <v>-0.14861891131501692</v>
      </c>
      <c r="I45" s="10">
        <f t="shared" si="6"/>
        <v>3.8940131809063034</v>
      </c>
      <c r="J45" s="10">
        <f t="shared" si="7"/>
        <v>3.081909369662128E-5</v>
      </c>
      <c r="K45" s="11">
        <f t="shared" si="8"/>
        <v>0.67585150637240421</v>
      </c>
    </row>
    <row r="46" spans="1:11" x14ac:dyDescent="0.25">
      <c r="A46" s="2">
        <v>44682</v>
      </c>
      <c r="B46" s="5">
        <v>4.4477509999999993</v>
      </c>
      <c r="C46" s="11">
        <f t="shared" si="9"/>
        <v>0.14219330855018564</v>
      </c>
      <c r="D46" s="5">
        <v>5.2502770413352788</v>
      </c>
      <c r="E46" s="11">
        <f t="shared" si="5"/>
        <v>1.0338237469942855</v>
      </c>
      <c r="F46" s="10">
        <f t="shared" si="10"/>
        <v>1.4028229462744579</v>
      </c>
      <c r="G46" s="10">
        <f t="shared" si="3"/>
        <v>1.7077635147166761</v>
      </c>
      <c r="H46" s="10">
        <f t="shared" si="4"/>
        <v>-8.2871741148658584E-2</v>
      </c>
      <c r="I46" s="10">
        <f t="shared" si="6"/>
        <v>4.4477454735109028</v>
      </c>
      <c r="J46" s="10">
        <f t="shared" si="7"/>
        <v>5.5264890965744939E-6</v>
      </c>
      <c r="K46" s="11">
        <f t="shared" si="8"/>
        <v>0.12435969878198461</v>
      </c>
    </row>
    <row r="47" spans="1:11" x14ac:dyDescent="0.25">
      <c r="A47" s="1"/>
    </row>
    <row r="48" spans="1:11" x14ac:dyDescent="0.25">
      <c r="A48" s="1" t="s">
        <v>15</v>
      </c>
      <c r="B48" s="1">
        <v>1</v>
      </c>
    </row>
    <row r="49" spans="1:11" x14ac:dyDescent="0.25">
      <c r="A49" s="1" t="s">
        <v>16</v>
      </c>
      <c r="B49" s="11">
        <f>_xlfn.STDEV.S(K36:K46)*SQRT(12)</f>
        <v>0.86510103908250113</v>
      </c>
    </row>
    <row r="50" spans="1:11" x14ac:dyDescent="0.25">
      <c r="A50" s="1" t="s">
        <v>17</v>
      </c>
      <c r="B50" s="12">
        <f>SUMSQ(J53:J65)</f>
        <v>4.9731969687780695E-9</v>
      </c>
    </row>
    <row r="51" spans="1:11" x14ac:dyDescent="0.25">
      <c r="A51" s="1"/>
    </row>
    <row r="52" spans="1:11" x14ac:dyDescent="0.25">
      <c r="A52" s="1" t="s">
        <v>18</v>
      </c>
      <c r="B52" s="1" t="s">
        <v>3</v>
      </c>
      <c r="C52" s="1" t="s">
        <v>19</v>
      </c>
      <c r="D52" s="1" t="s">
        <v>20</v>
      </c>
      <c r="E52" s="1" t="s">
        <v>16</v>
      </c>
      <c r="F52" s="1" t="s">
        <v>14</v>
      </c>
      <c r="G52" s="1" t="s">
        <v>21</v>
      </c>
      <c r="H52" s="1" t="s">
        <v>22</v>
      </c>
      <c r="I52" s="1" t="s">
        <v>23</v>
      </c>
      <c r="J52" s="1" t="s">
        <v>17</v>
      </c>
      <c r="K52" s="1" t="s">
        <v>24</v>
      </c>
    </row>
    <row r="53" spans="1:11" x14ac:dyDescent="0.25">
      <c r="A53" s="2">
        <v>45017</v>
      </c>
      <c r="B53" s="5">
        <v>3.6414428000000001</v>
      </c>
      <c r="D53" s="5">
        <v>4.552783486393631</v>
      </c>
      <c r="E53" s="11">
        <f>B49</f>
        <v>0.86510103908250113</v>
      </c>
      <c r="F53" s="10">
        <f>C28</f>
        <v>1.4021000000000001</v>
      </c>
      <c r="G53" s="10">
        <f t="shared" ref="G53:G64" si="11">(LN(D53/F53) + (E53^2/2 + B$23)*B$22)/(E53*SQRT(B$22))</f>
        <v>1.6253130681090986</v>
      </c>
      <c r="H53" s="10">
        <f t="shared" ref="H53:H64" si="12">G53-E53*SQRT(B$22)</f>
        <v>0.12691411473757763</v>
      </c>
      <c r="I53" s="10">
        <f>D53*_xlfn.NORM.S.DIST(G53,1) - F53*EXP(-B$23*B$22)*_xlfn.NORM.S.DIST(H53,1)</f>
        <v>3.64144272867635</v>
      </c>
      <c r="J53" s="10">
        <f>B53-I53</f>
        <v>7.1323650097099289E-8</v>
      </c>
    </row>
    <row r="54" spans="1:11" x14ac:dyDescent="0.25">
      <c r="A54" s="2">
        <v>44986</v>
      </c>
      <c r="B54" s="5">
        <v>3.9993779999999997</v>
      </c>
      <c r="C54" s="11">
        <f t="shared" ref="C54:C64" si="13">B54/B53-1</f>
        <v>9.8294884653961745E-2</v>
      </c>
      <c r="D54" s="5">
        <v>4.9288952794300673</v>
      </c>
      <c r="E54" s="11">
        <f t="shared" ref="E54:E64" si="14">E53</f>
        <v>0.86510103908250113</v>
      </c>
      <c r="F54" s="10">
        <f>F53*(1+$B$24)^(1/12)</f>
        <v>1.4013774262966618</v>
      </c>
      <c r="G54" s="10">
        <f t="shared" si="11"/>
        <v>1.6786310207353765</v>
      </c>
      <c r="H54" s="10">
        <f t="shared" si="12"/>
        <v>0.18023206736385555</v>
      </c>
      <c r="I54" s="10">
        <f t="shared" ref="I54:I64" si="15">D54*_xlfn.NORM.S.DIST(G54,1) - F54*EXP(-B$23*B$22)*_xlfn.NORM.S.DIST(H54,1)</f>
        <v>3.9993836493372021</v>
      </c>
      <c r="J54" s="10">
        <f t="shared" ref="J54:J64" si="16">B54-I54</f>
        <v>-5.6493372024846167E-6</v>
      </c>
      <c r="K54" s="11">
        <f t="shared" ref="K54:K64" si="17">D54/D53-1</f>
        <v>8.2611394581024511E-2</v>
      </c>
    </row>
    <row r="55" spans="1:11" x14ac:dyDescent="0.25">
      <c r="A55" s="2">
        <v>44958</v>
      </c>
      <c r="B55" s="5">
        <v>4.642200400000001</v>
      </c>
      <c r="C55" s="11">
        <f t="shared" si="13"/>
        <v>0.16073059360730624</v>
      </c>
      <c r="D55" s="5">
        <v>5.5998937117817498</v>
      </c>
      <c r="E55" s="11">
        <f t="shared" si="14"/>
        <v>0.86510103908250113</v>
      </c>
      <c r="F55" s="10">
        <f t="shared" ref="F55:F64" si="18">F54*(1+$B$24)^(1/12)</f>
        <v>1.4006552249724382</v>
      </c>
      <c r="G55" s="10">
        <f t="shared" si="11"/>
        <v>1.764154451879506</v>
      </c>
      <c r="H55" s="10">
        <f t="shared" si="12"/>
        <v>0.26575549850798508</v>
      </c>
      <c r="I55" s="10">
        <f t="shared" si="15"/>
        <v>4.6421989654454023</v>
      </c>
      <c r="J55" s="10">
        <f t="shared" si="16"/>
        <v>1.4345545986671482E-6</v>
      </c>
      <c r="K55" s="11">
        <f t="shared" si="17"/>
        <v>0.13613566414202061</v>
      </c>
    </row>
    <row r="56" spans="1:11" x14ac:dyDescent="0.25">
      <c r="A56" s="2">
        <v>44927</v>
      </c>
      <c r="B56" s="5">
        <v>3.7291004000000001</v>
      </c>
      <c r="C56" s="11">
        <f t="shared" si="13"/>
        <v>-0.19669551534225038</v>
      </c>
      <c r="D56" s="5">
        <v>4.6440970720041799</v>
      </c>
      <c r="E56" s="11">
        <f t="shared" si="14"/>
        <v>0.86510103908250113</v>
      </c>
      <c r="F56" s="10">
        <f t="shared" si="18"/>
        <v>1.3999333958354234</v>
      </c>
      <c r="G56" s="10">
        <f t="shared" si="11"/>
        <v>1.6395980599201894</v>
      </c>
      <c r="H56" s="10">
        <f t="shared" si="12"/>
        <v>0.14119910654866841</v>
      </c>
      <c r="I56" s="10">
        <f t="shared" si="15"/>
        <v>3.7291202047829612</v>
      </c>
      <c r="J56" s="10">
        <f t="shared" si="16"/>
        <v>-1.9804782961152512E-5</v>
      </c>
      <c r="K56" s="11">
        <f t="shared" si="17"/>
        <v>-0.17068121092488708</v>
      </c>
    </row>
    <row r="57" spans="1:11" x14ac:dyDescent="0.25">
      <c r="A57" s="2">
        <v>44896</v>
      </c>
      <c r="B57" s="5">
        <v>3.0761499999999997</v>
      </c>
      <c r="C57" s="11">
        <f t="shared" si="13"/>
        <v>-0.17509595611853201</v>
      </c>
      <c r="D57" s="5">
        <v>3.9517734396882576</v>
      </c>
      <c r="E57" s="11">
        <f t="shared" si="14"/>
        <v>0.86510103908250113</v>
      </c>
      <c r="F57" s="10">
        <f t="shared" si="18"/>
        <v>1.3992119386938102</v>
      </c>
      <c r="G57" s="10">
        <f t="shared" si="11"/>
        <v>1.5322054113791015</v>
      </c>
      <c r="H57" s="10">
        <f t="shared" si="12"/>
        <v>3.3806458007580531E-2</v>
      </c>
      <c r="I57" s="10">
        <f t="shared" si="15"/>
        <v>3.0761139113929152</v>
      </c>
      <c r="J57" s="10">
        <f t="shared" si="16"/>
        <v>3.6088607084483471E-5</v>
      </c>
      <c r="K57" s="11">
        <f t="shared" si="17"/>
        <v>-0.14907604677116426</v>
      </c>
    </row>
    <row r="58" spans="1:11" x14ac:dyDescent="0.25">
      <c r="A58" s="2">
        <v>44866</v>
      </c>
      <c r="B58" s="5">
        <v>3.4127169999999998</v>
      </c>
      <c r="C58" s="11">
        <f t="shared" si="13"/>
        <v>0.10941176470588232</v>
      </c>
      <c r="D58" s="5">
        <v>4.3091945409847305</v>
      </c>
      <c r="E58" s="11">
        <f t="shared" si="14"/>
        <v>0.86510103908250113</v>
      </c>
      <c r="F58" s="10">
        <f t="shared" si="18"/>
        <v>1.3984908533558906</v>
      </c>
      <c r="G58" s="10">
        <f t="shared" si="11"/>
        <v>1.5903354832609125</v>
      </c>
      <c r="H58" s="10">
        <f t="shared" si="12"/>
        <v>9.1936529889391494E-2</v>
      </c>
      <c r="I58" s="10">
        <f t="shared" si="15"/>
        <v>3.4127041815876611</v>
      </c>
      <c r="J58" s="10">
        <f t="shared" si="16"/>
        <v>1.2818412338688745E-5</v>
      </c>
      <c r="K58" s="11">
        <f t="shared" si="17"/>
        <v>9.0445747144013655E-2</v>
      </c>
    </row>
    <row r="59" spans="1:11" x14ac:dyDescent="0.25">
      <c r="A59" s="2">
        <v>44835</v>
      </c>
      <c r="B59" s="5">
        <v>3.2064339999999998</v>
      </c>
      <c r="C59" s="11">
        <f t="shared" si="13"/>
        <v>-6.0445387062566303E-2</v>
      </c>
      <c r="D59" s="5">
        <v>4.0899528594706753</v>
      </c>
      <c r="E59" s="11">
        <f t="shared" si="14"/>
        <v>0.86510103908250113</v>
      </c>
      <c r="F59" s="10">
        <f t="shared" si="18"/>
        <v>1.397770139630055</v>
      </c>
      <c r="G59" s="10">
        <f t="shared" si="11"/>
        <v>1.5558306025547288</v>
      </c>
      <c r="H59" s="10">
        <f t="shared" si="12"/>
        <v>5.7431649183207867E-2</v>
      </c>
      <c r="I59" s="10">
        <f t="shared" si="15"/>
        <v>3.2064773497597603</v>
      </c>
      <c r="J59" s="10">
        <f t="shared" si="16"/>
        <v>-4.3349759760502593E-5</v>
      </c>
      <c r="K59" s="11">
        <f t="shared" si="17"/>
        <v>-5.0877647650587221E-2</v>
      </c>
    </row>
    <row r="60" spans="1:11" x14ac:dyDescent="0.25">
      <c r="A60" s="2">
        <v>44805</v>
      </c>
      <c r="B60" s="5">
        <v>3.4525259999999993</v>
      </c>
      <c r="C60" s="11">
        <f t="shared" si="13"/>
        <v>7.674943566591419E-2</v>
      </c>
      <c r="D60" s="5">
        <v>4.3506121071273594</v>
      </c>
      <c r="E60" s="11">
        <f t="shared" si="14"/>
        <v>0.86510103908250113</v>
      </c>
      <c r="F60" s="10">
        <f t="shared" si="18"/>
        <v>1.3970497973247928</v>
      </c>
      <c r="G60" s="10">
        <f t="shared" si="11"/>
        <v>1.5974073729088312</v>
      </c>
      <c r="H60" s="10">
        <f t="shared" si="12"/>
        <v>9.9008419537310211E-2</v>
      </c>
      <c r="I60" s="10">
        <f t="shared" si="15"/>
        <v>3.4525012310148329</v>
      </c>
      <c r="J60" s="10">
        <f t="shared" si="16"/>
        <v>2.4768985166456758E-5</v>
      </c>
      <c r="K60" s="11">
        <f t="shared" si="17"/>
        <v>6.3731601955534289E-2</v>
      </c>
    </row>
    <row r="61" spans="1:11" x14ac:dyDescent="0.25">
      <c r="A61" s="2">
        <v>44774</v>
      </c>
      <c r="B61" s="5">
        <v>2.851772</v>
      </c>
      <c r="C61" s="11">
        <f t="shared" si="13"/>
        <v>-0.17400419287211721</v>
      </c>
      <c r="D61" s="5">
        <v>3.7104064182892804</v>
      </c>
      <c r="E61" s="11">
        <f t="shared" si="14"/>
        <v>0.86510103908250113</v>
      </c>
      <c r="F61" s="10">
        <f t="shared" si="18"/>
        <v>1.3963298262486921</v>
      </c>
      <c r="G61" s="10">
        <f t="shared" si="11"/>
        <v>1.4915212549881369</v>
      </c>
      <c r="H61" s="10">
        <f t="shared" si="12"/>
        <v>-6.8776983833840344E-3</v>
      </c>
      <c r="I61" s="10">
        <f t="shared" si="15"/>
        <v>2.8517736177561717</v>
      </c>
      <c r="J61" s="10">
        <f t="shared" si="16"/>
        <v>-1.6177561716901323E-6</v>
      </c>
      <c r="K61" s="11">
        <f t="shared" si="17"/>
        <v>-0.14715301504109424</v>
      </c>
    </row>
    <row r="62" spans="1:11" x14ac:dyDescent="0.25">
      <c r="A62" s="2">
        <v>44743</v>
      </c>
      <c r="B62" s="5">
        <v>2.1352099999999998</v>
      </c>
      <c r="C62" s="11">
        <f t="shared" si="13"/>
        <v>-0.25126903553299496</v>
      </c>
      <c r="D62" s="5">
        <v>2.9324250903659332</v>
      </c>
      <c r="E62" s="11">
        <f t="shared" si="14"/>
        <v>0.86510103908250113</v>
      </c>
      <c r="F62" s="10">
        <f t="shared" si="18"/>
        <v>1.3956102262104393</v>
      </c>
      <c r="G62" s="10">
        <f t="shared" si="11"/>
        <v>1.3348232165073162</v>
      </c>
      <c r="H62" s="10">
        <f t="shared" si="12"/>
        <v>-0.16357573686420479</v>
      </c>
      <c r="I62" s="10">
        <f t="shared" si="15"/>
        <v>2.1352065614396718</v>
      </c>
      <c r="J62" s="10">
        <f t="shared" si="16"/>
        <v>3.4385603280284727E-6</v>
      </c>
      <c r="K62" s="11">
        <f t="shared" si="17"/>
        <v>-0.2096755018772426</v>
      </c>
    </row>
    <row r="63" spans="1:11" x14ac:dyDescent="0.25">
      <c r="A63" s="2">
        <v>44713</v>
      </c>
      <c r="B63" s="5">
        <v>3.8940440000000001</v>
      </c>
      <c r="C63" s="11">
        <f t="shared" si="13"/>
        <v>0.82372881355932215</v>
      </c>
      <c r="D63" s="5">
        <v>4.814924576762154</v>
      </c>
      <c r="E63" s="11">
        <f t="shared" si="14"/>
        <v>0.86510103908250113</v>
      </c>
      <c r="F63" s="10">
        <f t="shared" si="18"/>
        <v>1.3948909970188199</v>
      </c>
      <c r="G63" s="10">
        <f t="shared" si="11"/>
        <v>1.6661142302162193</v>
      </c>
      <c r="H63" s="10">
        <f t="shared" si="12"/>
        <v>0.16771527684469834</v>
      </c>
      <c r="I63" s="10">
        <f t="shared" si="15"/>
        <v>3.8940201335962268</v>
      </c>
      <c r="J63" s="10">
        <f t="shared" si="16"/>
        <v>2.386640377327609E-5</v>
      </c>
      <c r="K63" s="11">
        <f t="shared" si="17"/>
        <v>0.64195995750442392</v>
      </c>
    </row>
    <row r="64" spans="1:11" x14ac:dyDescent="0.25">
      <c r="A64" s="2">
        <v>44682</v>
      </c>
      <c r="B64" s="5">
        <v>4.4477509999999993</v>
      </c>
      <c r="C64" s="11">
        <f t="shared" si="13"/>
        <v>0.14219330855018564</v>
      </c>
      <c r="D64" s="5">
        <v>5.3938451255894684</v>
      </c>
      <c r="E64" s="11">
        <f t="shared" si="14"/>
        <v>0.86510103908250113</v>
      </c>
      <c r="F64" s="10">
        <f t="shared" si="18"/>
        <v>1.3941721384827175</v>
      </c>
      <c r="G64" s="10">
        <f t="shared" si="11"/>
        <v>1.7422312180734107</v>
      </c>
      <c r="H64" s="10">
        <f t="shared" si="12"/>
        <v>0.24383226470188979</v>
      </c>
      <c r="I64" s="10">
        <f t="shared" si="15"/>
        <v>4.447749118542859</v>
      </c>
      <c r="J64" s="10">
        <f t="shared" si="16"/>
        <v>1.8814571403069635E-6</v>
      </c>
      <c r="K64" s="11">
        <f t="shared" si="17"/>
        <v>0.12023460380279016</v>
      </c>
    </row>
    <row r="65" spans="1:11" x14ac:dyDescent="0.25">
      <c r="A65" s="7"/>
      <c r="B65" s="5"/>
      <c r="C65" s="11"/>
      <c r="D65" s="5"/>
      <c r="E65" s="11"/>
      <c r="F65" s="10"/>
      <c r="G65" s="10"/>
      <c r="H65" s="10"/>
      <c r="I65" s="10"/>
      <c r="J65" s="10"/>
      <c r="K65" s="11"/>
    </row>
    <row r="66" spans="1:11" x14ac:dyDescent="0.25">
      <c r="A66" s="1"/>
    </row>
    <row r="67" spans="1:11" x14ac:dyDescent="0.25">
      <c r="A67" s="1" t="s">
        <v>15</v>
      </c>
      <c r="B67" s="1">
        <v>2</v>
      </c>
    </row>
    <row r="68" spans="1:11" x14ac:dyDescent="0.25">
      <c r="A68" s="1" t="s">
        <v>16</v>
      </c>
      <c r="B68" s="11">
        <f>_xlfn.STDEV.S(K54:K64)*SQRT(12)</f>
        <v>0.82604349550579426</v>
      </c>
    </row>
    <row r="69" spans="1:11" x14ac:dyDescent="0.25">
      <c r="A69" s="1" t="s">
        <v>17</v>
      </c>
      <c r="B69" s="12">
        <f>SUMSQ(J72:J83)</f>
        <v>4.5623382555927154E-9</v>
      </c>
    </row>
    <row r="70" spans="1:11" x14ac:dyDescent="0.25">
      <c r="A70" s="1"/>
    </row>
    <row r="71" spans="1:11" x14ac:dyDescent="0.25">
      <c r="A71" s="1" t="s">
        <v>18</v>
      </c>
      <c r="B71" s="1" t="s">
        <v>3</v>
      </c>
      <c r="C71" s="1" t="s">
        <v>19</v>
      </c>
      <c r="D71" s="1" t="s">
        <v>20</v>
      </c>
      <c r="E71" s="1" t="s">
        <v>16</v>
      </c>
      <c r="F71" s="1" t="s">
        <v>14</v>
      </c>
      <c r="G71" s="1" t="s">
        <v>21</v>
      </c>
      <c r="H71" s="1" t="s">
        <v>22</v>
      </c>
      <c r="I71" s="1" t="s">
        <v>23</v>
      </c>
      <c r="J71" s="1" t="s">
        <v>17</v>
      </c>
      <c r="K71" s="1" t="s">
        <v>24</v>
      </c>
    </row>
    <row r="72" spans="1:11" x14ac:dyDescent="0.25">
      <c r="A72" s="2">
        <v>45017</v>
      </c>
      <c r="B72" s="5">
        <v>3.6414428000000001</v>
      </c>
      <c r="D72" s="5">
        <v>4.591803618099215</v>
      </c>
      <c r="E72" s="11">
        <f>B68</f>
        <v>0.82604349550579426</v>
      </c>
      <c r="F72" s="10">
        <f>B28</f>
        <v>1.4108000000000001</v>
      </c>
      <c r="G72" s="10">
        <f t="shared" ref="G72:G83" si="19">(LN(D72/F72) + (E72^2/2 + B$23)*B$22)/(E72*SQRT(B$22))</f>
        <v>1.6345545314235543</v>
      </c>
      <c r="H72" s="10">
        <f t="shared" ref="H72:H83" si="20">G72-E72*SQRT(B$22)</f>
        <v>0.2038052279457252</v>
      </c>
      <c r="I72" s="10">
        <f>D72*_xlfn.NORM.S.DIST(G72,1) - F72*EXP(-B$23*B$22)*_xlfn.NORM.S.DIST(H72,1)</f>
        <v>3.6414433077969104</v>
      </c>
      <c r="J72" s="10">
        <f>B72-I72</f>
        <v>-5.0779691029845253E-7</v>
      </c>
    </row>
    <row r="73" spans="1:11" x14ac:dyDescent="0.25">
      <c r="A73" s="2">
        <v>44986</v>
      </c>
      <c r="B73" s="5">
        <v>3.9993779999999997</v>
      </c>
      <c r="C73" s="11">
        <f t="shared" ref="C73:C83" si="21">B73/B72-1</f>
        <v>9.8294884653961745E-2</v>
      </c>
      <c r="D73" s="5">
        <v>4.9674834985542295</v>
      </c>
      <c r="E73" s="11">
        <f t="shared" ref="E73:E83" si="22">E72</f>
        <v>0.82604349550579426</v>
      </c>
      <c r="F73" s="10">
        <f>F72*(1+$B$24)^(1/12)</f>
        <v>1.4100729427425507</v>
      </c>
      <c r="G73" s="10">
        <f t="shared" si="19"/>
        <v>1.6898793638322547</v>
      </c>
      <c r="H73" s="10">
        <f t="shared" si="20"/>
        <v>0.25913006035442554</v>
      </c>
      <c r="I73" s="10">
        <f t="shared" ref="I73:I83" si="23">D73*_xlfn.NORM.S.DIST(G73,1) - F73*EXP(-B$23*B$22)*_xlfn.NORM.S.DIST(H73,1)</f>
        <v>3.9993838246156708</v>
      </c>
      <c r="J73" s="10">
        <f t="shared" ref="J73:J83" si="24">B73-I73</f>
        <v>-5.8246156711128094E-6</v>
      </c>
      <c r="K73" s="11">
        <f t="shared" ref="K73:K83" si="25">D73/D72-1</f>
        <v>8.181531957817656E-2</v>
      </c>
    </row>
    <row r="74" spans="1:11" x14ac:dyDescent="0.25">
      <c r="A74" s="2">
        <v>44958</v>
      </c>
      <c r="B74" s="5">
        <v>4.642200400000001</v>
      </c>
      <c r="C74" s="11">
        <f t="shared" si="21"/>
        <v>0.16073059360730624</v>
      </c>
      <c r="D74" s="5">
        <v>5.6376518007919971</v>
      </c>
      <c r="E74" s="11">
        <f t="shared" si="22"/>
        <v>0.82604349550579426</v>
      </c>
      <c r="F74" s="10">
        <f t="shared" ref="F74:F83" si="26">F73*(1+$B$24)^(1/12)</f>
        <v>1.4093462601748203</v>
      </c>
      <c r="G74" s="10">
        <f t="shared" si="19"/>
        <v>1.7786927859016906</v>
      </c>
      <c r="H74" s="10">
        <f t="shared" si="20"/>
        <v>0.34794348242386142</v>
      </c>
      <c r="I74" s="10">
        <f t="shared" si="23"/>
        <v>4.6421995246913896</v>
      </c>
      <c r="J74" s="10">
        <f t="shared" si="24"/>
        <v>8.7530861136997373E-7</v>
      </c>
      <c r="K74" s="11">
        <f t="shared" si="25"/>
        <v>0.13491102737086447</v>
      </c>
    </row>
    <row r="75" spans="1:11" x14ac:dyDescent="0.25">
      <c r="A75" s="2">
        <v>44927</v>
      </c>
      <c r="B75" s="5">
        <v>3.7291004000000001</v>
      </c>
      <c r="C75" s="11">
        <f t="shared" si="21"/>
        <v>-0.19669551534225038</v>
      </c>
      <c r="D75" s="5">
        <v>4.6829526831913544</v>
      </c>
      <c r="E75" s="11">
        <f t="shared" si="22"/>
        <v>0.82604349550579426</v>
      </c>
      <c r="F75" s="10">
        <f t="shared" si="26"/>
        <v>1.4086199521037124</v>
      </c>
      <c r="G75" s="10">
        <f t="shared" si="19"/>
        <v>1.649373609647689</v>
      </c>
      <c r="H75" s="10">
        <f t="shared" si="20"/>
        <v>0.21862430616985984</v>
      </c>
      <c r="I75" s="10">
        <f t="shared" si="23"/>
        <v>3.7291194598509123</v>
      </c>
      <c r="J75" s="10">
        <f t="shared" si="24"/>
        <v>-1.9059850912217513E-5</v>
      </c>
      <c r="K75" s="11">
        <f t="shared" si="25"/>
        <v>-0.16934339887158756</v>
      </c>
    </row>
    <row r="76" spans="1:11" x14ac:dyDescent="0.25">
      <c r="A76" s="2">
        <v>44896</v>
      </c>
      <c r="B76" s="5">
        <v>3.0761499999999997</v>
      </c>
      <c r="C76" s="11">
        <f t="shared" si="21"/>
        <v>-0.17509595611853201</v>
      </c>
      <c r="D76" s="5">
        <v>3.9912512643926488</v>
      </c>
      <c r="E76" s="11">
        <f t="shared" si="22"/>
        <v>0.82604349550579426</v>
      </c>
      <c r="F76" s="10">
        <f t="shared" si="26"/>
        <v>1.4078940183362294</v>
      </c>
      <c r="G76" s="10">
        <f t="shared" si="19"/>
        <v>1.5380273660488772</v>
      </c>
      <c r="H76" s="10">
        <f t="shared" si="20"/>
        <v>0.10727806257104811</v>
      </c>
      <c r="I76" s="10">
        <f t="shared" si="23"/>
        <v>3.0761156311937672</v>
      </c>
      <c r="J76" s="10">
        <f t="shared" si="24"/>
        <v>3.4368806232532023E-5</v>
      </c>
      <c r="K76" s="11">
        <f t="shared" si="25"/>
        <v>-0.14770625833599549</v>
      </c>
    </row>
    <row r="77" spans="1:11" x14ac:dyDescent="0.25">
      <c r="A77" s="2">
        <v>44866</v>
      </c>
      <c r="B77" s="5">
        <v>3.4127169999999998</v>
      </c>
      <c r="C77" s="11">
        <f t="shared" si="21"/>
        <v>0.10941176470588232</v>
      </c>
      <c r="D77" s="5">
        <v>4.3483427783627047</v>
      </c>
      <c r="E77" s="11">
        <f t="shared" si="22"/>
        <v>0.82604349550579426</v>
      </c>
      <c r="F77" s="10">
        <f t="shared" si="26"/>
        <v>1.4071684586794737</v>
      </c>
      <c r="G77" s="10">
        <f t="shared" si="19"/>
        <v>1.5982793639777295</v>
      </c>
      <c r="H77" s="10">
        <f t="shared" si="20"/>
        <v>0.16753006049990038</v>
      </c>
      <c r="I77" s="10">
        <f t="shared" si="23"/>
        <v>3.4127045460811787</v>
      </c>
      <c r="J77" s="10">
        <f t="shared" si="24"/>
        <v>1.2453918821098142E-5</v>
      </c>
      <c r="K77" s="11">
        <f t="shared" si="25"/>
        <v>8.9468562692555764E-2</v>
      </c>
    </row>
    <row r="78" spans="1:11" x14ac:dyDescent="0.25">
      <c r="A78" s="2">
        <v>44835</v>
      </c>
      <c r="B78" s="5">
        <v>3.2064339999999998</v>
      </c>
      <c r="C78" s="11">
        <f t="shared" si="21"/>
        <v>-6.0445387062566303E-2</v>
      </c>
      <c r="D78" s="5">
        <v>4.1292722237775887</v>
      </c>
      <c r="E78" s="11">
        <f t="shared" si="22"/>
        <v>0.82604349550579426</v>
      </c>
      <c r="F78" s="10">
        <f t="shared" si="26"/>
        <v>1.4064432729406471</v>
      </c>
      <c r="G78" s="10">
        <f t="shared" si="19"/>
        <v>1.5625091954590147</v>
      </c>
      <c r="H78" s="10">
        <f t="shared" si="20"/>
        <v>0.13175989198118554</v>
      </c>
      <c r="I78" s="10">
        <f t="shared" si="23"/>
        <v>3.2064755678793797</v>
      </c>
      <c r="J78" s="10">
        <f t="shared" si="24"/>
        <v>-4.1567879379922346E-5</v>
      </c>
      <c r="K78" s="11">
        <f t="shared" si="25"/>
        <v>-5.0380240416005861E-2</v>
      </c>
    </row>
    <row r="79" spans="1:11" x14ac:dyDescent="0.25">
      <c r="A79" s="2">
        <v>44805</v>
      </c>
      <c r="B79" s="5">
        <v>3.4525259999999993</v>
      </c>
      <c r="C79" s="11">
        <f t="shared" si="21"/>
        <v>7.674943566591419E-2</v>
      </c>
      <c r="D79" s="5">
        <v>4.3896771865246489</v>
      </c>
      <c r="E79" s="11">
        <f t="shared" si="22"/>
        <v>0.82604349550579426</v>
      </c>
      <c r="F79" s="10">
        <f t="shared" si="26"/>
        <v>1.4057184609270503</v>
      </c>
      <c r="G79" s="10">
        <f t="shared" si="19"/>
        <v>1.6056124839642083</v>
      </c>
      <c r="H79" s="10">
        <f t="shared" si="20"/>
        <v>0.17486318048637917</v>
      </c>
      <c r="I79" s="10">
        <f t="shared" si="23"/>
        <v>3.4525023228488276</v>
      </c>
      <c r="J79" s="10">
        <f t="shared" si="24"/>
        <v>2.3677151171686006E-5</v>
      </c>
      <c r="K79" s="11">
        <f t="shared" si="25"/>
        <v>6.3063161892686681E-2</v>
      </c>
    </row>
    <row r="80" spans="1:11" x14ac:dyDescent="0.25">
      <c r="A80" s="2">
        <v>44774</v>
      </c>
      <c r="B80" s="5">
        <v>2.851772</v>
      </c>
      <c r="C80" s="11">
        <f t="shared" si="21"/>
        <v>-0.17400419287211721</v>
      </c>
      <c r="D80" s="5">
        <v>3.7499616431155052</v>
      </c>
      <c r="E80" s="11">
        <f t="shared" si="22"/>
        <v>0.82604349550579426</v>
      </c>
      <c r="F80" s="10">
        <f t="shared" si="26"/>
        <v>1.404994022446084</v>
      </c>
      <c r="G80" s="10">
        <f t="shared" si="19"/>
        <v>1.4958835504139751</v>
      </c>
      <c r="H80" s="10">
        <f t="shared" si="20"/>
        <v>6.5134246936146001E-2</v>
      </c>
      <c r="I80" s="10">
        <f t="shared" si="23"/>
        <v>2.85177338915183</v>
      </c>
      <c r="J80" s="10">
        <f t="shared" si="24"/>
        <v>-1.3891518300113148E-6</v>
      </c>
      <c r="K80" s="11">
        <f t="shared" si="25"/>
        <v>-0.14573179671911429</v>
      </c>
    </row>
    <row r="81" spans="1:11" x14ac:dyDescent="0.25">
      <c r="A81" s="2">
        <v>44743</v>
      </c>
      <c r="B81" s="5">
        <v>2.1352099999999998</v>
      </c>
      <c r="C81" s="11">
        <f t="shared" si="21"/>
        <v>-0.25126903553299496</v>
      </c>
      <c r="D81" s="5">
        <v>2.9721598831740224</v>
      </c>
      <c r="E81" s="11">
        <f t="shared" si="22"/>
        <v>0.82604349550579426</v>
      </c>
      <c r="F81" s="10">
        <f t="shared" si="26"/>
        <v>1.4042699573052473</v>
      </c>
      <c r="G81" s="10">
        <f t="shared" si="19"/>
        <v>1.3337718477718843</v>
      </c>
      <c r="H81" s="10">
        <f t="shared" si="20"/>
        <v>-9.6977455705944848E-2</v>
      </c>
      <c r="I81" s="10">
        <f t="shared" si="23"/>
        <v>2.1352065350682778</v>
      </c>
      <c r="J81" s="10">
        <f t="shared" si="24"/>
        <v>3.4649317219859199E-6</v>
      </c>
      <c r="K81" s="11">
        <f t="shared" si="25"/>
        <v>-0.20741592420536803</v>
      </c>
    </row>
    <row r="82" spans="1:11" x14ac:dyDescent="0.25">
      <c r="A82" s="2">
        <v>44713</v>
      </c>
      <c r="B82" s="5">
        <v>3.8940440000000001</v>
      </c>
      <c r="C82" s="11">
        <f t="shared" si="21"/>
        <v>0.82372881355932215</v>
      </c>
      <c r="D82" s="5">
        <v>4.8534377716962318</v>
      </c>
      <c r="E82" s="11">
        <f t="shared" si="22"/>
        <v>0.82604349550579426</v>
      </c>
      <c r="F82" s="10">
        <f t="shared" si="26"/>
        <v>1.4035462653121393</v>
      </c>
      <c r="G82" s="10">
        <f t="shared" si="19"/>
        <v>1.6768884465742213</v>
      </c>
      <c r="H82" s="10">
        <f t="shared" si="20"/>
        <v>0.24613914309639218</v>
      </c>
      <c r="I82" s="10">
        <f t="shared" si="23"/>
        <v>3.8940211211520452</v>
      </c>
      <c r="J82" s="10">
        <f t="shared" si="24"/>
        <v>2.2878847954821424E-5</v>
      </c>
      <c r="K82" s="11">
        <f t="shared" si="25"/>
        <v>0.6329665840564267</v>
      </c>
    </row>
    <row r="83" spans="1:11" x14ac:dyDescent="0.25">
      <c r="A83" s="2">
        <v>44682</v>
      </c>
      <c r="B83" s="5">
        <v>4.4477509999999993</v>
      </c>
      <c r="C83" s="11">
        <f t="shared" si="21"/>
        <v>0.14219330855018564</v>
      </c>
      <c r="D83" s="5">
        <v>5.4316524176362107</v>
      </c>
      <c r="E83" s="11">
        <f t="shared" si="22"/>
        <v>0.82604349550579426</v>
      </c>
      <c r="F83" s="10">
        <f t="shared" si="26"/>
        <v>1.4028229462744579</v>
      </c>
      <c r="G83" s="10">
        <f t="shared" si="19"/>
        <v>1.7559180928870701</v>
      </c>
      <c r="H83" s="10">
        <f t="shared" si="20"/>
        <v>0.32516878940924099</v>
      </c>
      <c r="I83" s="10">
        <f t="shared" si="23"/>
        <v>4.4477496136485914</v>
      </c>
      <c r="J83" s="10">
        <f t="shared" si="24"/>
        <v>1.3863514078948924E-6</v>
      </c>
      <c r="K83" s="11">
        <f t="shared" si="25"/>
        <v>0.11913506943716268</v>
      </c>
    </row>
    <row r="84" spans="1:11" x14ac:dyDescent="0.25">
      <c r="A84" s="7"/>
      <c r="B84" s="5"/>
      <c r="C84" s="11"/>
      <c r="D84" s="5"/>
      <c r="E84" s="11"/>
      <c r="F84" s="10"/>
      <c r="G84" s="10"/>
      <c r="H84" s="10"/>
      <c r="I84" s="10"/>
      <c r="J84" s="10"/>
      <c r="K84" s="11"/>
    </row>
    <row r="85" spans="1:11" x14ac:dyDescent="0.25">
      <c r="A85" s="1"/>
    </row>
    <row r="86" spans="1:11" x14ac:dyDescent="0.25">
      <c r="A86" s="1" t="s">
        <v>15</v>
      </c>
      <c r="B86" s="1">
        <v>3</v>
      </c>
    </row>
    <row r="87" spans="1:11" x14ac:dyDescent="0.25">
      <c r="A87" s="1" t="s">
        <v>16</v>
      </c>
      <c r="B87" s="11">
        <f>_xlfn.STDEV.S(K73:K83)*SQRT(12)</f>
        <v>0.81565095836787083</v>
      </c>
    </row>
    <row r="88" spans="1:11" x14ac:dyDescent="0.25">
      <c r="A88" s="1" t="s">
        <v>17</v>
      </c>
      <c r="B88" s="12">
        <f>SUMSQ(J91:J102)</f>
        <v>4.6154471185220758E-9</v>
      </c>
    </row>
    <row r="89" spans="1:11" x14ac:dyDescent="0.25">
      <c r="A89" s="1"/>
    </row>
    <row r="90" spans="1:11" x14ac:dyDescent="0.25">
      <c r="A90" s="1" t="s">
        <v>18</v>
      </c>
      <c r="B90" s="1" t="s">
        <v>3</v>
      </c>
      <c r="C90" s="1" t="s">
        <v>19</v>
      </c>
      <c r="D90" s="1" t="s">
        <v>20</v>
      </c>
      <c r="E90" s="1" t="s">
        <v>16</v>
      </c>
      <c r="F90" s="1" t="s">
        <v>14</v>
      </c>
      <c r="G90" s="1" t="s">
        <v>21</v>
      </c>
      <c r="H90" s="1" t="s">
        <v>22</v>
      </c>
      <c r="I90" s="1" t="s">
        <v>23</v>
      </c>
      <c r="J90" s="1" t="s">
        <v>17</v>
      </c>
      <c r="K90" s="1" t="s">
        <v>24</v>
      </c>
    </row>
    <row r="91" spans="1:11" x14ac:dyDescent="0.25">
      <c r="A91" s="2">
        <v>45017</v>
      </c>
      <c r="B91" s="5">
        <v>3.6414428000000001</v>
      </c>
      <c r="D91" s="5">
        <v>4.5961931895766996</v>
      </c>
      <c r="E91" s="11">
        <f>B87</f>
        <v>0.81565095836787083</v>
      </c>
      <c r="F91" s="10">
        <f>C28</f>
        <v>1.4021000000000001</v>
      </c>
      <c r="G91" s="10">
        <f t="shared" ref="G91:G102" si="27">(LN(D91/F91) + (E91^2/2 + B$23)*B$22)/(E91*SQRT(B$22))</f>
        <v>1.6423208735881596</v>
      </c>
      <c r="H91" s="10">
        <f t="shared" ref="H91:H102" si="28">G91-E91*SQRT(B$22)</f>
        <v>0.22957197245276029</v>
      </c>
      <c r="I91" s="10">
        <f>D91*_xlfn.NORM.S.DIST(G91,1) - F91*EXP(-B$23*B$22)*_xlfn.NORM.S.DIST(H91,1)</f>
        <v>3.6414434539453513</v>
      </c>
      <c r="J91" s="10">
        <f>B91-I91</f>
        <v>-6.539453512033333E-7</v>
      </c>
    </row>
    <row r="92" spans="1:11" x14ac:dyDescent="0.25">
      <c r="A92" s="2">
        <v>44986</v>
      </c>
      <c r="B92" s="5">
        <v>3.9993779999999997</v>
      </c>
      <c r="C92" s="11">
        <f t="shared" ref="C92:C102" si="29">B92/B91-1</f>
        <v>9.8294884653961745E-2</v>
      </c>
      <c r="D92" s="5">
        <v>4.9715520983242518</v>
      </c>
      <c r="E92" s="11">
        <f t="shared" ref="E92:E102" si="30">E91</f>
        <v>0.81565095836787083</v>
      </c>
      <c r="F92" s="10">
        <f>F91*(1+$B$24)^(1/12)</f>
        <v>1.4013774262966618</v>
      </c>
      <c r="G92" s="10">
        <f t="shared" si="27"/>
        <v>1.6982537964271121</v>
      </c>
      <c r="H92" s="10">
        <f t="shared" si="28"/>
        <v>0.28550489529171275</v>
      </c>
      <c r="I92" s="10">
        <f t="shared" ref="I92:I102" si="31">D92*_xlfn.NORM.S.DIST(G92,1) - F92*EXP(-B$23*B$22)*_xlfn.NORM.S.DIST(H92,1)</f>
        <v>3.9993839214190521</v>
      </c>
      <c r="J92" s="10">
        <f t="shared" ref="J92:J102" si="32">B92-I92</f>
        <v>-5.9214190524237154E-6</v>
      </c>
      <c r="K92" s="11">
        <f t="shared" ref="K92:K102" si="33">D92/D91-1</f>
        <v>8.166734801287201E-2</v>
      </c>
    </row>
    <row r="93" spans="1:11" x14ac:dyDescent="0.25">
      <c r="A93" s="2">
        <v>44958</v>
      </c>
      <c r="B93" s="5">
        <v>4.642200400000001</v>
      </c>
      <c r="C93" s="11">
        <f t="shared" si="29"/>
        <v>0.16073059360730624</v>
      </c>
      <c r="D93" s="5">
        <v>5.6411715805772307</v>
      </c>
      <c r="E93" s="11">
        <f t="shared" si="30"/>
        <v>0.81565095836787083</v>
      </c>
      <c r="F93" s="10">
        <f t="shared" ref="F93:F102" si="34">F92*(1+$B$24)^(1/12)</f>
        <v>1.4006552249724382</v>
      </c>
      <c r="G93" s="10">
        <f t="shared" si="27"/>
        <v>1.7880611004668889</v>
      </c>
      <c r="H93" s="10">
        <f t="shared" si="28"/>
        <v>0.37531219933148963</v>
      </c>
      <c r="I93" s="10">
        <f t="shared" si="31"/>
        <v>4.6421995119466724</v>
      </c>
      <c r="J93" s="10">
        <f t="shared" si="32"/>
        <v>8.8805332865149467E-7</v>
      </c>
      <c r="K93" s="11">
        <f t="shared" si="33"/>
        <v>0.13469022731928848</v>
      </c>
    </row>
    <row r="94" spans="1:11" x14ac:dyDescent="0.25">
      <c r="A94" s="2">
        <v>44927</v>
      </c>
      <c r="B94" s="5">
        <v>3.7291004000000001</v>
      </c>
      <c r="C94" s="11">
        <f t="shared" si="29"/>
        <v>-0.19669551534225038</v>
      </c>
      <c r="D94" s="5">
        <v>4.6872519457995567</v>
      </c>
      <c r="E94" s="11">
        <f t="shared" si="30"/>
        <v>0.81565095836787083</v>
      </c>
      <c r="F94" s="10">
        <f t="shared" si="34"/>
        <v>1.3999333958354234</v>
      </c>
      <c r="G94" s="10">
        <f t="shared" si="27"/>
        <v>1.6573019717294248</v>
      </c>
      <c r="H94" s="10">
        <f t="shared" si="28"/>
        <v>0.24455307059402553</v>
      </c>
      <c r="I94" s="10">
        <f t="shared" si="31"/>
        <v>3.72911958907277</v>
      </c>
      <c r="J94" s="10">
        <f t="shared" si="32"/>
        <v>-1.9189072769876248E-5</v>
      </c>
      <c r="K94" s="11">
        <f t="shared" si="33"/>
        <v>-0.16909956046400998</v>
      </c>
    </row>
    <row r="95" spans="1:11" x14ac:dyDescent="0.25">
      <c r="A95" s="2">
        <v>44896</v>
      </c>
      <c r="B95" s="5">
        <v>3.0761499999999997</v>
      </c>
      <c r="C95" s="11">
        <f t="shared" si="29"/>
        <v>-0.17509595611853201</v>
      </c>
      <c r="D95" s="5">
        <v>3.9961418525831571</v>
      </c>
      <c r="E95" s="11">
        <f t="shared" si="30"/>
        <v>0.81565095836787083</v>
      </c>
      <c r="F95" s="10">
        <f t="shared" si="34"/>
        <v>1.3992119386938102</v>
      </c>
      <c r="G95" s="10">
        <f t="shared" si="27"/>
        <v>1.5447542791761459</v>
      </c>
      <c r="H95" s="10">
        <f t="shared" si="28"/>
        <v>0.13200537804074663</v>
      </c>
      <c r="I95" s="10">
        <f t="shared" si="31"/>
        <v>3.0761155215019205</v>
      </c>
      <c r="J95" s="10">
        <f t="shared" si="32"/>
        <v>3.4478498079248965E-5</v>
      </c>
      <c r="K95" s="11">
        <f t="shared" si="33"/>
        <v>-0.14744462239452105</v>
      </c>
    </row>
    <row r="96" spans="1:11" x14ac:dyDescent="0.25">
      <c r="A96" s="2">
        <v>44866</v>
      </c>
      <c r="B96" s="5">
        <v>3.4127169999999998</v>
      </c>
      <c r="C96" s="11">
        <f t="shared" si="29"/>
        <v>0.10941176470588232</v>
      </c>
      <c r="D96" s="5">
        <v>4.3529193971598108</v>
      </c>
      <c r="E96" s="11">
        <f t="shared" si="30"/>
        <v>0.81565095836787083</v>
      </c>
      <c r="F96" s="10">
        <f t="shared" si="34"/>
        <v>1.3984908533558906</v>
      </c>
      <c r="G96" s="10">
        <f t="shared" si="27"/>
        <v>1.6056517753955171</v>
      </c>
      <c r="H96" s="10">
        <f t="shared" si="28"/>
        <v>0.19290287426011776</v>
      </c>
      <c r="I96" s="10">
        <f t="shared" si="31"/>
        <v>3.4127044697953401</v>
      </c>
      <c r="J96" s="10">
        <f t="shared" si="32"/>
        <v>1.2530204659633171E-5</v>
      </c>
      <c r="K96" s="11">
        <f t="shared" si="33"/>
        <v>8.9280500477236124E-2</v>
      </c>
    </row>
    <row r="97" spans="1:11" x14ac:dyDescent="0.25">
      <c r="A97" s="2">
        <v>44835</v>
      </c>
      <c r="B97" s="5">
        <v>3.2064339999999998</v>
      </c>
      <c r="C97" s="11">
        <f t="shared" si="29"/>
        <v>-6.0445387062566303E-2</v>
      </c>
      <c r="D97" s="5">
        <v>4.1340345371455367</v>
      </c>
      <c r="E97" s="11">
        <f t="shared" si="30"/>
        <v>0.81565095836787083</v>
      </c>
      <c r="F97" s="10">
        <f t="shared" si="34"/>
        <v>1.397770139630055</v>
      </c>
      <c r="G97" s="10">
        <f t="shared" si="27"/>
        <v>1.5694971224244445</v>
      </c>
      <c r="H97" s="10">
        <f t="shared" si="28"/>
        <v>0.1567482212890452</v>
      </c>
      <c r="I97" s="10">
        <f t="shared" si="31"/>
        <v>3.2064758699790548</v>
      </c>
      <c r="J97" s="10">
        <f t="shared" si="32"/>
        <v>-4.1869979054975914E-5</v>
      </c>
      <c r="K97" s="11">
        <f t="shared" si="33"/>
        <v>-5.0284611324779349E-2</v>
      </c>
    </row>
    <row r="98" spans="1:11" x14ac:dyDescent="0.25">
      <c r="A98" s="2">
        <v>44805</v>
      </c>
      <c r="B98" s="5">
        <v>3.4525259999999993</v>
      </c>
      <c r="C98" s="11">
        <f t="shared" si="29"/>
        <v>7.674943566591419E-2</v>
      </c>
      <c r="D98" s="5">
        <v>4.3942096228119318</v>
      </c>
      <c r="E98" s="11">
        <f t="shared" si="30"/>
        <v>0.81565095836787083</v>
      </c>
      <c r="F98" s="10">
        <f t="shared" si="34"/>
        <v>1.3970497973247928</v>
      </c>
      <c r="G98" s="10">
        <f t="shared" si="27"/>
        <v>1.6130642047457815</v>
      </c>
      <c r="H98" s="10">
        <f t="shared" si="28"/>
        <v>0.20031530361038219</v>
      </c>
      <c r="I98" s="10">
        <f t="shared" si="31"/>
        <v>3.4525022292040997</v>
      </c>
      <c r="J98" s="10">
        <f t="shared" si="32"/>
        <v>2.3770795899658026E-5</v>
      </c>
      <c r="K98" s="11">
        <f t="shared" si="33"/>
        <v>6.2934908581107507E-2</v>
      </c>
    </row>
    <row r="99" spans="1:11" x14ac:dyDescent="0.25">
      <c r="A99" s="2">
        <v>44774</v>
      </c>
      <c r="B99" s="5">
        <v>2.851772</v>
      </c>
      <c r="C99" s="11">
        <f t="shared" si="29"/>
        <v>-0.17400419287211721</v>
      </c>
      <c r="D99" s="5">
        <v>3.7550456999257866</v>
      </c>
      <c r="E99" s="11">
        <f t="shared" si="30"/>
        <v>0.81565095836787083</v>
      </c>
      <c r="F99" s="10">
        <f t="shared" si="34"/>
        <v>1.3963298262486921</v>
      </c>
      <c r="G99" s="10">
        <f t="shared" si="27"/>
        <v>1.5021657005223614</v>
      </c>
      <c r="H99" s="10">
        <f t="shared" si="28"/>
        <v>8.941679938696212E-2</v>
      </c>
      <c r="I99" s="10">
        <f t="shared" si="31"/>
        <v>2.8517734469512055</v>
      </c>
      <c r="J99" s="10">
        <f t="shared" si="32"/>
        <v>-1.4469512055192979E-6</v>
      </c>
      <c r="K99" s="11">
        <f t="shared" si="33"/>
        <v>-0.14545594720106525</v>
      </c>
    </row>
    <row r="100" spans="1:11" x14ac:dyDescent="0.25">
      <c r="A100" s="2">
        <v>44743</v>
      </c>
      <c r="B100" s="5">
        <v>2.1352099999999998</v>
      </c>
      <c r="C100" s="11">
        <f t="shared" si="29"/>
        <v>-0.25126903553299496</v>
      </c>
      <c r="D100" s="5">
        <v>2.977908133427797</v>
      </c>
      <c r="E100" s="11">
        <f t="shared" si="30"/>
        <v>0.81565095836787083</v>
      </c>
      <c r="F100" s="10">
        <f t="shared" si="34"/>
        <v>1.3956102262104393</v>
      </c>
      <c r="G100" s="10">
        <f t="shared" si="27"/>
        <v>1.3383971170777433</v>
      </c>
      <c r="H100" s="10">
        <f t="shared" si="28"/>
        <v>-7.4351784057655967E-2</v>
      </c>
      <c r="I100" s="10">
        <f t="shared" si="31"/>
        <v>2.135206564354089</v>
      </c>
      <c r="J100" s="10">
        <f t="shared" si="32"/>
        <v>3.435645910876417E-6</v>
      </c>
      <c r="K100" s="11">
        <f t="shared" si="33"/>
        <v>-0.20695821798210035</v>
      </c>
    </row>
    <row r="101" spans="1:11" x14ac:dyDescent="0.25">
      <c r="A101" s="2">
        <v>44713</v>
      </c>
      <c r="B101" s="5">
        <v>3.8940440000000001</v>
      </c>
      <c r="C101" s="11">
        <f t="shared" si="29"/>
        <v>0.82372881355932215</v>
      </c>
      <c r="D101" s="5">
        <v>4.8575633261633628</v>
      </c>
      <c r="E101" s="11">
        <f t="shared" si="30"/>
        <v>0.81565095836787083</v>
      </c>
      <c r="F101" s="10">
        <f t="shared" si="34"/>
        <v>1.3948909970188199</v>
      </c>
      <c r="G101" s="10">
        <f t="shared" si="27"/>
        <v>1.6851192678324918</v>
      </c>
      <c r="H101" s="10">
        <f t="shared" si="28"/>
        <v>0.27237036669709247</v>
      </c>
      <c r="I101" s="10">
        <f t="shared" si="31"/>
        <v>3.8940209525600915</v>
      </c>
      <c r="J101" s="10">
        <f t="shared" si="32"/>
        <v>2.3047439908552292E-5</v>
      </c>
      <c r="K101" s="11">
        <f t="shared" si="33"/>
        <v>0.63119985859736416</v>
      </c>
    </row>
    <row r="102" spans="1:11" x14ac:dyDescent="0.25">
      <c r="A102" s="2">
        <v>44682</v>
      </c>
      <c r="B102" s="5">
        <v>4.4477509999999993</v>
      </c>
      <c r="C102" s="11">
        <f t="shared" si="29"/>
        <v>0.14219330855018564</v>
      </c>
      <c r="D102" s="5">
        <v>5.4352993082751997</v>
      </c>
      <c r="E102" s="11">
        <f t="shared" si="30"/>
        <v>0.81565095836787083</v>
      </c>
      <c r="F102" s="10">
        <f t="shared" si="34"/>
        <v>1.3941721384827175</v>
      </c>
      <c r="G102" s="10">
        <f t="shared" si="27"/>
        <v>1.7650295295971683</v>
      </c>
      <c r="H102" s="10">
        <f t="shared" si="28"/>
        <v>0.352280628461769</v>
      </c>
      <c r="I102" s="10">
        <f t="shared" si="31"/>
        <v>4.4477496048087621</v>
      </c>
      <c r="J102" s="10">
        <f t="shared" si="32"/>
        <v>1.3951912372078823E-6</v>
      </c>
      <c r="K102" s="11">
        <f t="shared" si="33"/>
        <v>0.11893534748174828</v>
      </c>
    </row>
    <row r="103" spans="1:11" x14ac:dyDescent="0.25">
      <c r="A103" s="7"/>
      <c r="B103" s="5"/>
      <c r="C103" s="11"/>
      <c r="D103" s="10"/>
      <c r="E103" s="11"/>
      <c r="F103" s="10"/>
      <c r="G103" s="10"/>
      <c r="H103" s="10"/>
      <c r="I103" s="10"/>
      <c r="J103" s="10"/>
      <c r="K103" s="11"/>
    </row>
    <row r="104" spans="1:11" x14ac:dyDescent="0.25">
      <c r="A104" s="1" t="s">
        <v>15</v>
      </c>
      <c r="B104" s="1">
        <v>4</v>
      </c>
    </row>
    <row r="105" spans="1:11" x14ac:dyDescent="0.25">
      <c r="A105" s="1" t="s">
        <v>16</v>
      </c>
      <c r="B105" s="11">
        <f>_xlfn.STDEV.S(K92:K102)*SQRT(12)</f>
        <v>0.81361959444621534</v>
      </c>
      <c r="D105" s="13"/>
    </row>
    <row r="106" spans="1:11" x14ac:dyDescent="0.25">
      <c r="A106" s="1" t="s">
        <v>17</v>
      </c>
      <c r="B106" s="12">
        <f>SUMSQ(J109:J120)</f>
        <v>4.5494566721292543E-9</v>
      </c>
    </row>
    <row r="107" spans="1:11" x14ac:dyDescent="0.25">
      <c r="A107" s="1"/>
    </row>
    <row r="108" spans="1:11" x14ac:dyDescent="0.25">
      <c r="A108" s="1" t="s">
        <v>18</v>
      </c>
      <c r="B108" s="1" t="s">
        <v>3</v>
      </c>
      <c r="C108" s="1" t="s">
        <v>19</v>
      </c>
      <c r="D108" s="1" t="s">
        <v>20</v>
      </c>
      <c r="E108" s="1" t="s">
        <v>16</v>
      </c>
      <c r="F108" s="1" t="s">
        <v>14</v>
      </c>
      <c r="G108" s="1" t="s">
        <v>21</v>
      </c>
      <c r="H108" s="1" t="s">
        <v>22</v>
      </c>
      <c r="I108" s="1" t="s">
        <v>23</v>
      </c>
      <c r="J108" s="1" t="s">
        <v>17</v>
      </c>
      <c r="K108" s="1" t="s">
        <v>24</v>
      </c>
    </row>
    <row r="109" spans="1:11" x14ac:dyDescent="0.25">
      <c r="A109" s="2">
        <v>45017</v>
      </c>
      <c r="B109" s="5">
        <v>3.6414428000000001</v>
      </c>
      <c r="D109" s="5">
        <v>4.6026925097357383</v>
      </c>
      <c r="E109" s="11">
        <f>B105</f>
        <v>0.81361959444621534</v>
      </c>
      <c r="F109" s="10">
        <f>B28</f>
        <v>1.4108000000000001</v>
      </c>
      <c r="G109" s="10">
        <f t="shared" ref="G109:G120" si="35">(LN(D109/F109) + (E109^2/2 + B$23)*B$22)/(E109*SQRT(B$22))</f>
        <v>1.6395116680781729</v>
      </c>
      <c r="H109" s="10">
        <f t="shared" ref="H109:H120" si="36">G109-E109*SQRT(B$22)</f>
        <v>0.23028119246374334</v>
      </c>
      <c r="I109" s="10">
        <f>D109*_xlfn.NORM.S.DIST(G109,1) - F109*EXP(-B$23*B$22)*_xlfn.NORM.S.DIST(H109,1)</f>
        <v>3.6414434833646734</v>
      </c>
      <c r="J109" s="10">
        <f>B109-I109</f>
        <v>-6.8336467329288553E-7</v>
      </c>
    </row>
    <row r="110" spans="1:11" x14ac:dyDescent="0.25">
      <c r="A110" s="2">
        <v>44986</v>
      </c>
      <c r="B110" s="5">
        <v>3.9993779999999997</v>
      </c>
      <c r="C110" s="11">
        <f t="shared" ref="C110:C120" si="37">B110/B109-1</f>
        <v>9.8294884653961745E-2</v>
      </c>
      <c r="D110" s="5">
        <v>4.9781568918319516</v>
      </c>
      <c r="E110" s="11">
        <f t="shared" ref="E110:E120" si="38">E109</f>
        <v>0.81361959444621534</v>
      </c>
      <c r="F110" s="10">
        <f>F109*(1+$B$24)^(1/12)</f>
        <v>1.4100729427425507</v>
      </c>
      <c r="G110" s="10">
        <f t="shared" si="35"/>
        <v>1.6955236159330513</v>
      </c>
      <c r="H110" s="10">
        <f t="shared" si="36"/>
        <v>0.28629314031862174</v>
      </c>
      <c r="I110" s="10">
        <f t="shared" ref="I110:I120" si="39">D110*_xlfn.NORM.S.DIST(G110,1) - F110*EXP(-B$23*B$22)*_xlfn.NORM.S.DIST(H110,1)</f>
        <v>3.9993839202210473</v>
      </c>
      <c r="J110" s="10">
        <f t="shared" ref="J110:J120" si="40">B110-I110</f>
        <v>-5.9202210476172468E-6</v>
      </c>
      <c r="K110" s="11">
        <f t="shared" ref="K110:K120" si="41">D110/D109-1</f>
        <v>8.1574943644838527E-2</v>
      </c>
    </row>
    <row r="111" spans="1:11" x14ac:dyDescent="0.25">
      <c r="A111" s="2">
        <v>44958</v>
      </c>
      <c r="B111" s="5">
        <v>4.642200400000001</v>
      </c>
      <c r="C111" s="11">
        <f t="shared" si="37"/>
        <v>0.16073059360730624</v>
      </c>
      <c r="D111" s="5">
        <v>5.6479363656180883</v>
      </c>
      <c r="E111" s="11">
        <f t="shared" si="38"/>
        <v>0.81361959444621534</v>
      </c>
      <c r="F111" s="10">
        <f t="shared" ref="F111:F120" si="42">F110*(1+$B$24)^(1/12)</f>
        <v>1.4093462601748203</v>
      </c>
      <c r="G111" s="10">
        <f t="shared" si="35"/>
        <v>1.785463479572208</v>
      </c>
      <c r="H111" s="10">
        <f t="shared" si="36"/>
        <v>0.37623300395777837</v>
      </c>
      <c r="I111" s="10">
        <f t="shared" si="39"/>
        <v>4.6421995952838877</v>
      </c>
      <c r="J111" s="10">
        <f t="shared" si="40"/>
        <v>8.0471611330068527E-7</v>
      </c>
      <c r="K111" s="11">
        <f t="shared" si="41"/>
        <v>0.13454366512335025</v>
      </c>
    </row>
    <row r="112" spans="1:11" x14ac:dyDescent="0.25">
      <c r="A112" s="2">
        <v>44927</v>
      </c>
      <c r="B112" s="5">
        <v>3.7291004000000001</v>
      </c>
      <c r="C112" s="11">
        <f t="shared" si="37"/>
        <v>-0.19669551534225038</v>
      </c>
      <c r="D112" s="5">
        <v>4.693770701079278</v>
      </c>
      <c r="E112" s="11">
        <f t="shared" si="38"/>
        <v>0.81361959444621534</v>
      </c>
      <c r="F112" s="10">
        <f t="shared" si="42"/>
        <v>1.4086199521037124</v>
      </c>
      <c r="G112" s="10">
        <f t="shared" si="35"/>
        <v>1.6545136414488613</v>
      </c>
      <c r="H112" s="10">
        <f t="shared" si="36"/>
        <v>0.24528316583443166</v>
      </c>
      <c r="I112" s="10">
        <f t="shared" si="39"/>
        <v>3.7291194608433393</v>
      </c>
      <c r="J112" s="10">
        <f t="shared" si="40"/>
        <v>-1.9060843339246958E-5</v>
      </c>
      <c r="K112" s="11">
        <f t="shared" si="41"/>
        <v>-0.16894058338675888</v>
      </c>
    </row>
    <row r="113" spans="1:11" x14ac:dyDescent="0.25">
      <c r="A113" s="2">
        <v>44896</v>
      </c>
      <c r="B113" s="5">
        <v>3.0761499999999997</v>
      </c>
      <c r="C113" s="11">
        <f t="shared" si="37"/>
        <v>-0.17509595611853201</v>
      </c>
      <c r="D113" s="5">
        <v>4.0024261647630492</v>
      </c>
      <c r="E113" s="11">
        <f t="shared" si="38"/>
        <v>0.81361959444621534</v>
      </c>
      <c r="F113" s="10">
        <f t="shared" si="42"/>
        <v>1.4078940183362294</v>
      </c>
      <c r="G113" s="10">
        <f t="shared" si="35"/>
        <v>1.5418138046986023</v>
      </c>
      <c r="H113" s="10">
        <f t="shared" si="36"/>
        <v>0.1325833290841727</v>
      </c>
      <c r="I113" s="10">
        <f t="shared" si="39"/>
        <v>3.0761157673435893</v>
      </c>
      <c r="J113" s="10">
        <f t="shared" si="40"/>
        <v>3.4232656410448925E-5</v>
      </c>
      <c r="K113" s="11">
        <f t="shared" si="41"/>
        <v>-0.14728979755173432</v>
      </c>
    </row>
    <row r="114" spans="1:11" x14ac:dyDescent="0.25">
      <c r="A114" s="2">
        <v>44866</v>
      </c>
      <c r="B114" s="5">
        <v>3.4127169999999998</v>
      </c>
      <c r="C114" s="11">
        <f t="shared" si="37"/>
        <v>0.10941176470588232</v>
      </c>
      <c r="D114" s="5">
        <v>4.3593279880239333</v>
      </c>
      <c r="E114" s="11">
        <f t="shared" si="38"/>
        <v>0.81361959444621534</v>
      </c>
      <c r="F114" s="10">
        <f t="shared" si="42"/>
        <v>1.4071684586794737</v>
      </c>
      <c r="G114" s="10">
        <f t="shared" si="35"/>
        <v>1.6027922473512957</v>
      </c>
      <c r="H114" s="10">
        <f t="shared" si="36"/>
        <v>0.19356177173686606</v>
      </c>
      <c r="I114" s="10">
        <f t="shared" si="39"/>
        <v>3.4127045421036089</v>
      </c>
      <c r="J114" s="10">
        <f t="shared" si="40"/>
        <v>1.2457896390927203E-5</v>
      </c>
      <c r="K114" s="11">
        <f t="shared" si="41"/>
        <v>8.9171369706457337E-2</v>
      </c>
    </row>
    <row r="115" spans="1:11" x14ac:dyDescent="0.25">
      <c r="A115" s="2">
        <v>44835</v>
      </c>
      <c r="B115" s="5">
        <v>3.2064339999999998</v>
      </c>
      <c r="C115" s="11">
        <f t="shared" si="37"/>
        <v>-6.0445387062566303E-2</v>
      </c>
      <c r="D115" s="5">
        <v>4.1403643370064325</v>
      </c>
      <c r="E115" s="11">
        <f t="shared" si="38"/>
        <v>0.81361959444621534</v>
      </c>
      <c r="F115" s="10">
        <f t="shared" si="42"/>
        <v>1.4064432729406471</v>
      </c>
      <c r="G115" s="10">
        <f t="shared" si="35"/>
        <v>1.5665890547451049</v>
      </c>
      <c r="H115" s="10">
        <f t="shared" si="36"/>
        <v>0.1573585791306753</v>
      </c>
      <c r="I115" s="10">
        <f t="shared" si="39"/>
        <v>3.206475559197798</v>
      </c>
      <c r="J115" s="10">
        <f t="shared" si="40"/>
        <v>-4.1559197798246572E-5</v>
      </c>
      <c r="K115" s="11">
        <f t="shared" si="41"/>
        <v>-5.0228762694397799E-2</v>
      </c>
    </row>
    <row r="116" spans="1:11" x14ac:dyDescent="0.25">
      <c r="A116" s="2">
        <v>44805</v>
      </c>
      <c r="B116" s="5">
        <v>3.4525259999999993</v>
      </c>
      <c r="C116" s="11">
        <f t="shared" si="37"/>
        <v>7.674943566591419E-2</v>
      </c>
      <c r="D116" s="5">
        <v>4.4006268387603189</v>
      </c>
      <c r="E116" s="11">
        <f t="shared" si="38"/>
        <v>0.81361959444621534</v>
      </c>
      <c r="F116" s="10">
        <f t="shared" si="42"/>
        <v>1.4057184609270503</v>
      </c>
      <c r="G116" s="10">
        <f t="shared" si="35"/>
        <v>1.6102147717651689</v>
      </c>
      <c r="H116" s="10">
        <f t="shared" si="36"/>
        <v>0.20098429615073932</v>
      </c>
      <c r="I116" s="10">
        <f t="shared" si="39"/>
        <v>3.45250239628042</v>
      </c>
      <c r="J116" s="10">
        <f t="shared" si="40"/>
        <v>2.3603719579323723E-5</v>
      </c>
      <c r="K116" s="11">
        <f t="shared" si="41"/>
        <v>6.2859806666690998E-2</v>
      </c>
    </row>
    <row r="117" spans="1:11" x14ac:dyDescent="0.25">
      <c r="A117" s="2">
        <v>44774</v>
      </c>
      <c r="B117" s="5">
        <v>2.851772</v>
      </c>
      <c r="C117" s="11">
        <f t="shared" si="37"/>
        <v>-0.17400419287211721</v>
      </c>
      <c r="D117" s="5">
        <v>3.7612242428456946</v>
      </c>
      <c r="E117" s="11">
        <f t="shared" si="38"/>
        <v>0.81361959444621534</v>
      </c>
      <c r="F117" s="10">
        <f t="shared" si="42"/>
        <v>1.404994022446084</v>
      </c>
      <c r="G117" s="10">
        <f t="shared" si="35"/>
        <v>1.499170473444023</v>
      </c>
      <c r="H117" s="10">
        <f t="shared" si="36"/>
        <v>8.9939997829593388E-2</v>
      </c>
      <c r="I117" s="10">
        <f t="shared" si="39"/>
        <v>2.8517734010439133</v>
      </c>
      <c r="J117" s="10">
        <f t="shared" si="40"/>
        <v>-1.4010439133294028E-6</v>
      </c>
      <c r="K117" s="11">
        <f t="shared" si="41"/>
        <v>-0.1452980721480005</v>
      </c>
    </row>
    <row r="118" spans="1:11" x14ac:dyDescent="0.25">
      <c r="A118" s="2">
        <v>44743</v>
      </c>
      <c r="B118" s="5">
        <v>2.1352099999999998</v>
      </c>
      <c r="C118" s="11">
        <f t="shared" si="37"/>
        <v>-0.25126903553299496</v>
      </c>
      <c r="D118" s="5">
        <v>2.9837050711732718</v>
      </c>
      <c r="E118" s="11">
        <f t="shared" si="38"/>
        <v>0.81361959444621534</v>
      </c>
      <c r="F118" s="10">
        <f t="shared" si="42"/>
        <v>1.4042699573052473</v>
      </c>
      <c r="G118" s="10">
        <f t="shared" si="35"/>
        <v>1.335206394961659</v>
      </c>
      <c r="H118" s="10">
        <f t="shared" si="36"/>
        <v>-7.4024080652770552E-2</v>
      </c>
      <c r="I118" s="10">
        <f t="shared" si="39"/>
        <v>2.1352065496138053</v>
      </c>
      <c r="J118" s="10">
        <f t="shared" si="40"/>
        <v>3.4503861945367476E-6</v>
      </c>
      <c r="K118" s="11">
        <f t="shared" si="41"/>
        <v>-0.20671970652942551</v>
      </c>
    </row>
    <row r="119" spans="1:11" x14ac:dyDescent="0.25">
      <c r="A119" s="2">
        <v>44713</v>
      </c>
      <c r="B119" s="5">
        <v>3.8940440000000001</v>
      </c>
      <c r="C119" s="11">
        <f t="shared" si="37"/>
        <v>0.82372881355932215</v>
      </c>
      <c r="D119" s="5">
        <v>4.8641127698333904</v>
      </c>
      <c r="E119" s="11">
        <f t="shared" si="38"/>
        <v>0.81361959444621534</v>
      </c>
      <c r="F119" s="10">
        <f t="shared" si="42"/>
        <v>1.4035462653121393</v>
      </c>
      <c r="G119" s="10">
        <f t="shared" si="35"/>
        <v>1.6823703121603899</v>
      </c>
      <c r="H119" s="10">
        <f t="shared" si="36"/>
        <v>0.2731398365459603</v>
      </c>
      <c r="I119" s="10">
        <f t="shared" si="39"/>
        <v>3.8940211311784587</v>
      </c>
      <c r="J119" s="10">
        <f t="shared" si="40"/>
        <v>2.2868821541344175E-5</v>
      </c>
      <c r="K119" s="11">
        <f t="shared" si="41"/>
        <v>0.6302257273439873</v>
      </c>
    </row>
    <row r="120" spans="1:11" x14ac:dyDescent="0.25">
      <c r="A120" s="2">
        <v>44682</v>
      </c>
      <c r="B120" s="5">
        <v>4.4477509999999993</v>
      </c>
      <c r="C120" s="11">
        <f t="shared" si="37"/>
        <v>0.14219330855018564</v>
      </c>
      <c r="D120" s="5">
        <v>5.4419924466680412</v>
      </c>
      <c r="E120" s="11">
        <f t="shared" si="38"/>
        <v>0.81361959444621534</v>
      </c>
      <c r="F120" s="10">
        <f t="shared" si="42"/>
        <v>1.4028229462744579</v>
      </c>
      <c r="G120" s="10">
        <f t="shared" si="35"/>
        <v>1.7623972554073657</v>
      </c>
      <c r="H120" s="10">
        <f t="shared" si="36"/>
        <v>0.35316677979293609</v>
      </c>
      <c r="I120" s="10">
        <f t="shared" si="39"/>
        <v>4.4477496771938423</v>
      </c>
      <c r="J120" s="10">
        <f t="shared" si="40"/>
        <v>1.3228061570558225E-6</v>
      </c>
      <c r="K120" s="11">
        <f t="shared" si="41"/>
        <v>0.11880474491023052</v>
      </c>
    </row>
    <row r="121" spans="1:11" x14ac:dyDescent="0.25">
      <c r="A121" s="1"/>
    </row>
    <row r="122" spans="1:11" x14ac:dyDescent="0.25">
      <c r="A122" s="1" t="s">
        <v>15</v>
      </c>
      <c r="B122" s="1">
        <v>5</v>
      </c>
    </row>
    <row r="123" spans="1:11" x14ac:dyDescent="0.25">
      <c r="A123" s="1" t="s">
        <v>16</v>
      </c>
      <c r="B123" s="11">
        <f>_xlfn.STDEV.S(K110:K120)*SQRT(12)</f>
        <v>0.81248492072408374</v>
      </c>
      <c r="D123" s="13"/>
    </row>
    <row r="124" spans="1:11" x14ac:dyDescent="0.25">
      <c r="A124" s="1" t="s">
        <v>17</v>
      </c>
      <c r="B124" s="12">
        <f>SUMSQ(J127:J138)</f>
        <v>4.6298894184062876E-9</v>
      </c>
    </row>
    <row r="125" spans="1:11" x14ac:dyDescent="0.25">
      <c r="A125" s="1"/>
    </row>
    <row r="126" spans="1:11" x14ac:dyDescent="0.25">
      <c r="A126" s="1" t="s">
        <v>18</v>
      </c>
      <c r="B126" s="1" t="s">
        <v>3</v>
      </c>
      <c r="C126" s="1" t="s">
        <v>19</v>
      </c>
      <c r="D126" s="1" t="s">
        <v>20</v>
      </c>
      <c r="E126" s="1" t="s">
        <v>16</v>
      </c>
      <c r="F126" s="1" t="s">
        <v>14</v>
      </c>
      <c r="G126" s="1" t="s">
        <v>21</v>
      </c>
      <c r="H126" s="1" t="s">
        <v>22</v>
      </c>
      <c r="I126" s="1" t="s">
        <v>23</v>
      </c>
      <c r="J126" s="1" t="s">
        <v>17</v>
      </c>
      <c r="K126" s="1" t="s">
        <v>24</v>
      </c>
    </row>
    <row r="127" spans="1:11" x14ac:dyDescent="0.25">
      <c r="A127" s="2">
        <v>45017</v>
      </c>
      <c r="B127" s="5">
        <v>3.6414428000000001</v>
      </c>
      <c r="D127" s="5">
        <v>4.5989393183710874</v>
      </c>
      <c r="E127" s="11">
        <f>B123</f>
        <v>0.81248492072408374</v>
      </c>
      <c r="F127" s="10">
        <f>C28</f>
        <v>1.4021000000000001</v>
      </c>
      <c r="G127" s="10">
        <f t="shared" ref="G127:G138" si="43">(LN(D127/F127) + (E127^2/2 + B$23)*B$22)/(E127*SQRT(B$22))</f>
        <v>1.6436505795015546</v>
      </c>
      <c r="H127" s="10">
        <f t="shared" ref="H127:H138" si="44">G127-E127*SQRT(B$22)</f>
        <v>0.23638541642387012</v>
      </c>
      <c r="I127" s="10">
        <f>D127*_xlfn.NORM.S.DIST(G127,1) - F127*EXP(-B$23*B$22)*_xlfn.NORM.S.DIST(H127,1)</f>
        <v>3.6414434974444569</v>
      </c>
      <c r="J127" s="10">
        <f>B127-I127</f>
        <v>-6.9744445685415712E-7</v>
      </c>
    </row>
    <row r="128" spans="1:11" x14ac:dyDescent="0.25">
      <c r="A128" s="2">
        <v>44986</v>
      </c>
      <c r="B128" s="5">
        <v>3.9993779999999997</v>
      </c>
      <c r="C128" s="11">
        <f t="shared" ref="C128:C138" si="45">B128/B127-1</f>
        <v>9.8294884653961745E-2</v>
      </c>
      <c r="D128" s="5">
        <v>4.9742412924433621</v>
      </c>
      <c r="E128" s="11">
        <f t="shared" ref="E128:E138" si="46">E127</f>
        <v>0.81248492072408374</v>
      </c>
      <c r="F128" s="10">
        <f>F127*(1+$B$24)^(1/12)</f>
        <v>1.4013774262966618</v>
      </c>
      <c r="G128" s="10">
        <f t="shared" si="43"/>
        <v>1.6997612876773958</v>
      </c>
      <c r="H128" s="10">
        <f t="shared" si="44"/>
        <v>0.2924961245997113</v>
      </c>
      <c r="I128" s="10">
        <f t="shared" ref="I128:I138" si="47">D128*_xlfn.NORM.S.DIST(G128,1) - F128*EXP(-B$23*B$22)*_xlfn.NORM.S.DIST(H128,1)</f>
        <v>3.9993839525061849</v>
      </c>
      <c r="J128" s="10">
        <f t="shared" ref="J128:J138" si="48">B128-I128</f>
        <v>-5.9525061852916394E-6</v>
      </c>
      <c r="K128" s="11">
        <f t="shared" ref="K128:K138" si="49">D128/D127-1</f>
        <v>8.1606202667880323E-2</v>
      </c>
    </row>
    <row r="129" spans="1:11" x14ac:dyDescent="0.25">
      <c r="A129" s="2">
        <v>44958</v>
      </c>
      <c r="B129" s="5">
        <v>4.642200400000001</v>
      </c>
      <c r="C129" s="11">
        <f t="shared" si="45"/>
        <v>0.16073059360730624</v>
      </c>
      <c r="D129" s="5">
        <v>5.643758562333673</v>
      </c>
      <c r="E129" s="11">
        <f t="shared" si="46"/>
        <v>0.81248492072408374</v>
      </c>
      <c r="F129" s="10">
        <f t="shared" ref="F129:F138" si="50">F128*(1+$B$24)^(1/12)</f>
        <v>1.4006552249724382</v>
      </c>
      <c r="G129" s="10">
        <f t="shared" si="43"/>
        <v>1.7898600747299593</v>
      </c>
      <c r="H129" s="10">
        <f t="shared" si="44"/>
        <v>0.38259491165227488</v>
      </c>
      <c r="I129" s="10">
        <f t="shared" si="47"/>
        <v>4.6421995156061273</v>
      </c>
      <c r="J129" s="10">
        <f t="shared" si="48"/>
        <v>8.843938736902146E-7</v>
      </c>
      <c r="K129" s="11">
        <f t="shared" si="49"/>
        <v>0.13459686222045786</v>
      </c>
    </row>
    <row r="130" spans="1:11" x14ac:dyDescent="0.25">
      <c r="A130" s="2">
        <v>44927</v>
      </c>
      <c r="B130" s="5">
        <v>3.7291004000000001</v>
      </c>
      <c r="C130" s="11">
        <f t="shared" si="45"/>
        <v>-0.19669551534225038</v>
      </c>
      <c r="D130" s="5">
        <v>4.6899795452171027</v>
      </c>
      <c r="E130" s="11">
        <f t="shared" si="46"/>
        <v>0.81248492072408374</v>
      </c>
      <c r="F130" s="10">
        <f t="shared" si="50"/>
        <v>1.3999333958354234</v>
      </c>
      <c r="G130" s="10">
        <f t="shared" si="43"/>
        <v>1.6586790043907664</v>
      </c>
      <c r="H130" s="10">
        <f t="shared" si="44"/>
        <v>0.25141384131308198</v>
      </c>
      <c r="I130" s="10">
        <f t="shared" si="47"/>
        <v>3.7291196256884405</v>
      </c>
      <c r="J130" s="10">
        <f t="shared" si="48"/>
        <v>-1.9225688440371869E-5</v>
      </c>
      <c r="K130" s="11">
        <f t="shared" si="49"/>
        <v>-0.16899713313076004</v>
      </c>
    </row>
    <row r="131" spans="1:11" x14ac:dyDescent="0.25">
      <c r="A131" s="2">
        <v>44896</v>
      </c>
      <c r="B131" s="5">
        <v>3.0761499999999997</v>
      </c>
      <c r="C131" s="11">
        <f t="shared" si="45"/>
        <v>-0.17509595611853201</v>
      </c>
      <c r="D131" s="5">
        <v>3.9989645345063995</v>
      </c>
      <c r="E131" s="11">
        <f t="shared" si="46"/>
        <v>0.81248492072408374</v>
      </c>
      <c r="F131" s="10">
        <f t="shared" si="50"/>
        <v>1.3992119386938102</v>
      </c>
      <c r="G131" s="10">
        <f t="shared" si="43"/>
        <v>1.5457811084326143</v>
      </c>
      <c r="H131" s="10">
        <f t="shared" si="44"/>
        <v>0.13851594535492984</v>
      </c>
      <c r="I131" s="10">
        <f t="shared" si="47"/>
        <v>3.0761154921453642</v>
      </c>
      <c r="J131" s="10">
        <f t="shared" si="48"/>
        <v>3.4507854635545954E-5</v>
      </c>
      <c r="K131" s="11">
        <f t="shared" si="49"/>
        <v>-0.14733859797222537</v>
      </c>
    </row>
    <row r="132" spans="1:11" x14ac:dyDescent="0.25">
      <c r="A132" s="2">
        <v>44866</v>
      </c>
      <c r="B132" s="5">
        <v>3.4127169999999998</v>
      </c>
      <c r="C132" s="11">
        <f t="shared" si="45"/>
        <v>0.10941176470588232</v>
      </c>
      <c r="D132" s="5">
        <v>4.35569149214197</v>
      </c>
      <c r="E132" s="11">
        <f t="shared" si="46"/>
        <v>0.81248492072408374</v>
      </c>
      <c r="F132" s="10">
        <f t="shared" si="50"/>
        <v>1.3984908533558906</v>
      </c>
      <c r="G132" s="10">
        <f t="shared" si="43"/>
        <v>1.6068665412355956</v>
      </c>
      <c r="H132" s="10">
        <f t="shared" si="44"/>
        <v>0.19960137815791112</v>
      </c>
      <c r="I132" s="10">
        <f t="shared" si="47"/>
        <v>3.4127044494252279</v>
      </c>
      <c r="J132" s="10">
        <f t="shared" si="48"/>
        <v>1.2550574771896805E-5</v>
      </c>
      <c r="K132" s="11">
        <f t="shared" si="49"/>
        <v>8.9204831540123264E-2</v>
      </c>
    </row>
    <row r="133" spans="1:11" x14ac:dyDescent="0.25">
      <c r="A133" s="2">
        <v>44835</v>
      </c>
      <c r="B133" s="5">
        <v>3.2064339999999998</v>
      </c>
      <c r="C133" s="11">
        <f t="shared" si="45"/>
        <v>-6.0445387062566303E-2</v>
      </c>
      <c r="D133" s="5">
        <v>4.1368353639136606</v>
      </c>
      <c r="E133" s="11">
        <f t="shared" si="46"/>
        <v>0.81248492072408374</v>
      </c>
      <c r="F133" s="10">
        <f t="shared" si="50"/>
        <v>1.397770139630055</v>
      </c>
      <c r="G133" s="10">
        <f t="shared" si="43"/>
        <v>1.5705998832684587</v>
      </c>
      <c r="H133" s="10">
        <f t="shared" si="44"/>
        <v>0.16333472019077422</v>
      </c>
      <c r="I133" s="10">
        <f t="shared" si="47"/>
        <v>3.2064759525184932</v>
      </c>
      <c r="J133" s="10">
        <f t="shared" si="48"/>
        <v>-4.1952518493371116E-5</v>
      </c>
      <c r="K133" s="11">
        <f t="shared" si="49"/>
        <v>-5.0246012286027208E-2</v>
      </c>
    </row>
    <row r="134" spans="1:11" x14ac:dyDescent="0.25">
      <c r="A134" s="2">
        <v>44805</v>
      </c>
      <c r="B134" s="5">
        <v>3.4525259999999993</v>
      </c>
      <c r="C134" s="11">
        <f t="shared" si="45"/>
        <v>7.674943566591419E-2</v>
      </c>
      <c r="D134" s="5">
        <v>4.3969723823876325</v>
      </c>
      <c r="E134" s="11">
        <f t="shared" si="46"/>
        <v>0.81248492072408374</v>
      </c>
      <c r="F134" s="10">
        <f t="shared" si="50"/>
        <v>1.3970497973247928</v>
      </c>
      <c r="G134" s="10">
        <f t="shared" si="43"/>
        <v>1.6143020966018691</v>
      </c>
      <c r="H134" s="10">
        <f t="shared" si="44"/>
        <v>0.20703693352418462</v>
      </c>
      <c r="I134" s="10">
        <f t="shared" si="47"/>
        <v>3.4525022051274399</v>
      </c>
      <c r="J134" s="10">
        <f t="shared" si="48"/>
        <v>2.3794872559435021E-5</v>
      </c>
      <c r="K134" s="11">
        <f t="shared" si="49"/>
        <v>6.2883096761160218E-2</v>
      </c>
    </row>
    <row r="135" spans="1:11" x14ac:dyDescent="0.25">
      <c r="A135" s="2">
        <v>44774</v>
      </c>
      <c r="B135" s="5">
        <v>2.851772</v>
      </c>
      <c r="C135" s="11">
        <f t="shared" si="45"/>
        <v>-0.17400419287211721</v>
      </c>
      <c r="D135" s="5">
        <v>3.7578924936260076</v>
      </c>
      <c r="E135" s="11">
        <f t="shared" si="46"/>
        <v>0.81248492072408374</v>
      </c>
      <c r="F135" s="10">
        <f t="shared" si="50"/>
        <v>1.3963298262486921</v>
      </c>
      <c r="G135" s="10">
        <f t="shared" si="43"/>
        <v>1.5030633363862045</v>
      </c>
      <c r="H135" s="10">
        <f t="shared" si="44"/>
        <v>9.5798173308520029E-2</v>
      </c>
      <c r="I135" s="10">
        <f t="shared" si="47"/>
        <v>2.8517734615340746</v>
      </c>
      <c r="J135" s="10">
        <f t="shared" si="48"/>
        <v>-1.4615340746537697E-6</v>
      </c>
      <c r="K135" s="11">
        <f t="shared" si="49"/>
        <v>-0.14534544072223476</v>
      </c>
    </row>
    <row r="136" spans="1:11" x14ac:dyDescent="0.25">
      <c r="A136" s="2">
        <v>44743</v>
      </c>
      <c r="B136" s="5">
        <v>2.1352099999999998</v>
      </c>
      <c r="C136" s="11">
        <f t="shared" si="45"/>
        <v>-0.25126903553299496</v>
      </c>
      <c r="D136" s="5">
        <v>2.9808332284674579</v>
      </c>
      <c r="E136" s="11">
        <f t="shared" si="46"/>
        <v>0.81248492072408374</v>
      </c>
      <c r="F136" s="10">
        <f t="shared" si="50"/>
        <v>1.3956102262104393</v>
      </c>
      <c r="G136" s="10">
        <f t="shared" si="43"/>
        <v>1.3388157254028872</v>
      </c>
      <c r="H136" s="10">
        <f t="shared" si="44"/>
        <v>-6.8449437674797275E-2</v>
      </c>
      <c r="I136" s="10">
        <f t="shared" si="47"/>
        <v>2.1352065704086081</v>
      </c>
      <c r="J136" s="10">
        <f t="shared" si="48"/>
        <v>3.4295913917681276E-6</v>
      </c>
      <c r="K136" s="11">
        <f t="shared" si="49"/>
        <v>-0.20678060015728705</v>
      </c>
    </row>
    <row r="137" spans="1:11" x14ac:dyDescent="0.25">
      <c r="A137" s="2">
        <v>44713</v>
      </c>
      <c r="B137" s="5">
        <v>3.8940440000000001</v>
      </c>
      <c r="C137" s="11">
        <f t="shared" si="45"/>
        <v>0.82372881355932215</v>
      </c>
      <c r="D137" s="5">
        <v>4.8602534874127086</v>
      </c>
      <c r="E137" s="11">
        <f t="shared" si="46"/>
        <v>0.81248492072408374</v>
      </c>
      <c r="F137" s="10">
        <f t="shared" si="50"/>
        <v>1.3948909970188199</v>
      </c>
      <c r="G137" s="10">
        <f t="shared" si="43"/>
        <v>1.686584733603953</v>
      </c>
      <c r="H137" s="10">
        <f t="shared" si="44"/>
        <v>0.27931957052626855</v>
      </c>
      <c r="I137" s="10">
        <f t="shared" si="47"/>
        <v>3.8940209087090745</v>
      </c>
      <c r="J137" s="10">
        <f t="shared" si="48"/>
        <v>2.3091290925592034E-5</v>
      </c>
      <c r="K137" s="11">
        <f t="shared" si="49"/>
        <v>0.63050164665251041</v>
      </c>
    </row>
    <row r="138" spans="1:11" x14ac:dyDescent="0.25">
      <c r="A138" s="2">
        <v>44682</v>
      </c>
      <c r="B138" s="5">
        <v>4.4477509999999993</v>
      </c>
      <c r="C138" s="11">
        <f t="shared" si="45"/>
        <v>0.14219330855018564</v>
      </c>
      <c r="D138" s="5">
        <v>5.4379013575738302</v>
      </c>
      <c r="E138" s="11">
        <f t="shared" si="46"/>
        <v>0.81248492072408374</v>
      </c>
      <c r="F138" s="10">
        <f t="shared" si="50"/>
        <v>1.3941721384827175</v>
      </c>
      <c r="G138" s="10">
        <f t="shared" si="43"/>
        <v>1.7667530621948011</v>
      </c>
      <c r="H138" s="10">
        <f t="shared" si="44"/>
        <v>0.35948789911711665</v>
      </c>
      <c r="I138" s="10">
        <f t="shared" si="47"/>
        <v>4.4477496083143544</v>
      </c>
      <c r="J138" s="10">
        <f t="shared" si="48"/>
        <v>1.3916856449469606E-6</v>
      </c>
      <c r="K138" s="11">
        <f t="shared" si="49"/>
        <v>0.11885138741366852</v>
      </c>
    </row>
    <row r="139" spans="1:11" x14ac:dyDescent="0.25">
      <c r="A139" s="1"/>
    </row>
    <row r="140" spans="1:11" x14ac:dyDescent="0.25">
      <c r="A140" s="1" t="s">
        <v>15</v>
      </c>
      <c r="B140" s="1">
        <v>6</v>
      </c>
    </row>
    <row r="141" spans="1:11" x14ac:dyDescent="0.25">
      <c r="A141" s="1" t="s">
        <v>16</v>
      </c>
      <c r="B141" s="11">
        <f>_xlfn.STDEV.S(K128:K138)*SQRT(12)</f>
        <v>0.81281313561969171</v>
      </c>
      <c r="D141" s="13"/>
    </row>
    <row r="142" spans="1:11" x14ac:dyDescent="0.25">
      <c r="A142" s="1" t="s">
        <v>17</v>
      </c>
      <c r="B142" s="12">
        <f>SUMSQ(J145:J156)</f>
        <v>4.5569101959152533E-9</v>
      </c>
    </row>
    <row r="143" spans="1:11" x14ac:dyDescent="0.25">
      <c r="A143" s="1"/>
    </row>
    <row r="144" spans="1:11" x14ac:dyDescent="0.25">
      <c r="A144" s="1" t="s">
        <v>18</v>
      </c>
      <c r="B144" s="1" t="s">
        <v>3</v>
      </c>
      <c r="C144" s="1" t="s">
        <v>19</v>
      </c>
      <c r="D144" s="1" t="s">
        <v>20</v>
      </c>
      <c r="E144" s="1" t="s">
        <v>16</v>
      </c>
      <c r="F144" s="1" t="s">
        <v>14</v>
      </c>
      <c r="G144" s="1" t="s">
        <v>21</v>
      </c>
      <c r="H144" s="1" t="s">
        <v>22</v>
      </c>
      <c r="I144" s="1" t="s">
        <v>23</v>
      </c>
      <c r="J144" s="1" t="s">
        <v>17</v>
      </c>
      <c r="K144" s="1" t="s">
        <v>24</v>
      </c>
    </row>
    <row r="145" spans="1:11" x14ac:dyDescent="0.25">
      <c r="A145" s="2">
        <v>45017</v>
      </c>
      <c r="B145" s="5">
        <v>3.6414428000000001</v>
      </c>
      <c r="D145" s="5">
        <v>4.6033969027562334</v>
      </c>
      <c r="E145" s="11">
        <f>B141</f>
        <v>0.81281313561969171</v>
      </c>
      <c r="F145" s="10">
        <f>B28</f>
        <v>1.4108000000000001</v>
      </c>
      <c r="G145" s="10">
        <f t="shared" ref="G145:G156" si="51">(LN(D145/F145) + (E145^2/2 + B$23)*B$22)/(E145*SQRT(B$22))</f>
        <v>1.6398495391995211</v>
      </c>
      <c r="H145" s="10">
        <f t="shared" ref="H145:H156" si="52">G145-E145*SQRT(B$22)</f>
        <v>0.23201589124684285</v>
      </c>
      <c r="I145" s="10">
        <f>D145*_xlfn.NORM.S.DIST(G145,1) - F145*EXP(-B$23*B$22)*_xlfn.NORM.S.DIST(H145,1)</f>
        <v>3.6414434944179428</v>
      </c>
      <c r="J145" s="10">
        <f>B145-I145</f>
        <v>-6.9441794270375112E-7</v>
      </c>
    </row>
    <row r="146" spans="1:11" x14ac:dyDescent="0.25">
      <c r="A146" s="2">
        <v>44986</v>
      </c>
      <c r="B146" s="5">
        <v>3.9993779999999997</v>
      </c>
      <c r="C146" s="11">
        <f t="shared" ref="C146:C156" si="53">B146/B145-1</f>
        <v>9.8294884653961745E-2</v>
      </c>
      <c r="D146" s="5">
        <v>4.9788467267351999</v>
      </c>
      <c r="E146" s="11">
        <f t="shared" ref="E146:E156" si="54">E145</f>
        <v>0.81281313561969171</v>
      </c>
      <c r="F146" s="10">
        <f>F145*(1+$B$24)^(1/12)</f>
        <v>1.4100729427425507</v>
      </c>
      <c r="G146" s="10">
        <f t="shared" si="51"/>
        <v>1.6959067865532929</v>
      </c>
      <c r="H146" s="10">
        <f t="shared" si="52"/>
        <v>0.28807313860061456</v>
      </c>
      <c r="I146" s="10">
        <f t="shared" ref="I146:I156" si="55">D146*_xlfn.NORM.S.DIST(G146,1) - F146*EXP(-B$23*B$22)*_xlfn.NORM.S.DIST(H146,1)</f>
        <v>3.9993839301698682</v>
      </c>
      <c r="J146" s="10">
        <f t="shared" ref="J146:J156" si="56">B146-I146</f>
        <v>-5.9301698684954829E-6</v>
      </c>
      <c r="K146" s="11">
        <f t="shared" ref="K146:K156" si="57">D146/D145-1</f>
        <v>8.1559298906894284E-2</v>
      </c>
    </row>
    <row r="147" spans="1:11" x14ac:dyDescent="0.25">
      <c r="A147" s="2">
        <v>44958</v>
      </c>
      <c r="B147" s="5">
        <v>4.642200400000001</v>
      </c>
      <c r="C147" s="11">
        <f t="shared" si="53"/>
        <v>0.16073059360730624</v>
      </c>
      <c r="D147" s="5">
        <v>5.6486000445565816</v>
      </c>
      <c r="E147" s="11">
        <f t="shared" si="54"/>
        <v>0.81281313561969171</v>
      </c>
      <c r="F147" s="10">
        <f t="shared" ref="F147:F156" si="58">F146*(1+$B$24)^(1/12)</f>
        <v>1.4093462601748203</v>
      </c>
      <c r="G147" s="10">
        <f t="shared" si="51"/>
        <v>1.7859209267617091</v>
      </c>
      <c r="H147" s="10">
        <f t="shared" si="52"/>
        <v>0.37808727880903081</v>
      </c>
      <c r="I147" s="10">
        <f t="shared" si="55"/>
        <v>4.6421995938333547</v>
      </c>
      <c r="J147" s="10">
        <f t="shared" si="56"/>
        <v>8.0616664632771062E-7</v>
      </c>
      <c r="K147" s="11">
        <f t="shared" si="57"/>
        <v>0.13451977025622597</v>
      </c>
    </row>
    <row r="148" spans="1:11" x14ac:dyDescent="0.25">
      <c r="A148" s="2">
        <v>44927</v>
      </c>
      <c r="B148" s="5">
        <v>3.7291004000000001</v>
      </c>
      <c r="C148" s="11">
        <f t="shared" si="53"/>
        <v>-0.19669551534225038</v>
      </c>
      <c r="D148" s="5">
        <v>4.6944703618665971</v>
      </c>
      <c r="E148" s="11">
        <f t="shared" si="54"/>
        <v>0.81281313561969171</v>
      </c>
      <c r="F148" s="10">
        <f t="shared" si="58"/>
        <v>1.4086199521037124</v>
      </c>
      <c r="G148" s="10">
        <f t="shared" si="51"/>
        <v>1.6548635722292677</v>
      </c>
      <c r="H148" s="10">
        <f t="shared" si="52"/>
        <v>0.24702992427658943</v>
      </c>
      <c r="I148" s="10">
        <f t="shared" si="55"/>
        <v>3.7291194785066364</v>
      </c>
      <c r="J148" s="10">
        <f t="shared" si="56"/>
        <v>-1.9078506636294179E-5</v>
      </c>
      <c r="K148" s="11">
        <f t="shared" si="57"/>
        <v>-0.16891436376513436</v>
      </c>
    </row>
    <row r="149" spans="1:11" x14ac:dyDescent="0.25">
      <c r="A149" s="2">
        <v>44896</v>
      </c>
      <c r="B149" s="5">
        <v>3.0761499999999997</v>
      </c>
      <c r="C149" s="11">
        <f t="shared" si="53"/>
        <v>-0.17509595611853201</v>
      </c>
      <c r="D149" s="5">
        <v>4.0031501011912551</v>
      </c>
      <c r="E149" s="11">
        <f t="shared" si="54"/>
        <v>0.81281313561969171</v>
      </c>
      <c r="F149" s="10">
        <f t="shared" si="58"/>
        <v>1.4078940183362294</v>
      </c>
      <c r="G149" s="10">
        <f t="shared" si="51"/>
        <v>1.5420745099810198</v>
      </c>
      <c r="H149" s="10">
        <f t="shared" si="52"/>
        <v>0.13424086202834151</v>
      </c>
      <c r="I149" s="10">
        <f t="shared" si="55"/>
        <v>3.0761157461093172</v>
      </c>
      <c r="J149" s="10">
        <f t="shared" si="56"/>
        <v>3.4253890682567345E-5</v>
      </c>
      <c r="K149" s="11">
        <f t="shared" si="57"/>
        <v>-0.14726267446291041</v>
      </c>
    </row>
    <row r="150" spans="1:11" x14ac:dyDescent="0.25">
      <c r="A150" s="2">
        <v>44866</v>
      </c>
      <c r="B150" s="5">
        <v>3.4127169999999998</v>
      </c>
      <c r="C150" s="11">
        <f t="shared" si="53"/>
        <v>0.10941176470588232</v>
      </c>
      <c r="D150" s="5">
        <v>4.3600390085437475</v>
      </c>
      <c r="E150" s="11">
        <f t="shared" si="54"/>
        <v>0.81281313561969171</v>
      </c>
      <c r="F150" s="10">
        <f t="shared" si="58"/>
        <v>1.4071684586794737</v>
      </c>
      <c r="G150" s="10">
        <f t="shared" si="51"/>
        <v>1.6031008334841059</v>
      </c>
      <c r="H150" s="10">
        <f t="shared" si="52"/>
        <v>0.19526718553142763</v>
      </c>
      <c r="I150" s="10">
        <f t="shared" si="55"/>
        <v>3.4127045332408326</v>
      </c>
      <c r="J150" s="10">
        <f t="shared" si="56"/>
        <v>1.2466759167217845E-5</v>
      </c>
      <c r="K150" s="11">
        <f t="shared" si="57"/>
        <v>8.9152017369093839E-2</v>
      </c>
    </row>
    <row r="151" spans="1:11" x14ac:dyDescent="0.25">
      <c r="A151" s="2">
        <v>44835</v>
      </c>
      <c r="B151" s="5">
        <v>3.2064339999999998</v>
      </c>
      <c r="C151" s="11">
        <f t="shared" si="53"/>
        <v>-6.0445387062566303E-2</v>
      </c>
      <c r="D151" s="5">
        <v>4.1410827219802302</v>
      </c>
      <c r="E151" s="11">
        <f t="shared" si="54"/>
        <v>0.81281313561969171</v>
      </c>
      <c r="F151" s="10">
        <f t="shared" si="58"/>
        <v>1.4064432729406471</v>
      </c>
      <c r="G151" s="10">
        <f t="shared" si="51"/>
        <v>1.5668691098502685</v>
      </c>
      <c r="H151" s="10">
        <f t="shared" si="52"/>
        <v>0.15903546189759021</v>
      </c>
      <c r="I151" s="10">
        <f t="shared" si="55"/>
        <v>3.2064755990067235</v>
      </c>
      <c r="J151" s="10">
        <f t="shared" si="56"/>
        <v>-4.1599006723735954E-5</v>
      </c>
      <c r="K151" s="11">
        <f t="shared" si="57"/>
        <v>-5.0218882476615434E-2</v>
      </c>
    </row>
    <row r="152" spans="1:11" x14ac:dyDescent="0.25">
      <c r="A152" s="2">
        <v>44805</v>
      </c>
      <c r="B152" s="5">
        <v>3.4525259999999993</v>
      </c>
      <c r="C152" s="11">
        <f t="shared" si="53"/>
        <v>7.674943566591419E-2</v>
      </c>
      <c r="D152" s="5">
        <v>4.4013354652347738</v>
      </c>
      <c r="E152" s="11">
        <f t="shared" si="54"/>
        <v>0.81281313561969171</v>
      </c>
      <c r="F152" s="10">
        <f t="shared" si="58"/>
        <v>1.4057184609270503</v>
      </c>
      <c r="G152" s="10">
        <f t="shared" si="51"/>
        <v>1.6105292489450143</v>
      </c>
      <c r="H152" s="10">
        <f t="shared" si="52"/>
        <v>0.20269560099233597</v>
      </c>
      <c r="I152" s="10">
        <f t="shared" si="55"/>
        <v>3.452502381330083</v>
      </c>
      <c r="J152" s="10">
        <f t="shared" si="56"/>
        <v>2.3618669916292134E-5</v>
      </c>
      <c r="K152" s="11">
        <f t="shared" si="57"/>
        <v>6.284654539093415E-2</v>
      </c>
    </row>
    <row r="153" spans="1:11" x14ac:dyDescent="0.25">
      <c r="A153" s="2">
        <v>44774</v>
      </c>
      <c r="B153" s="5">
        <v>2.851772</v>
      </c>
      <c r="C153" s="11">
        <f t="shared" si="53"/>
        <v>-0.17400419287211721</v>
      </c>
      <c r="D153" s="5">
        <v>3.7619543474596147</v>
      </c>
      <c r="E153" s="11">
        <f t="shared" si="54"/>
        <v>0.81281313561969171</v>
      </c>
      <c r="F153" s="10">
        <f t="shared" si="58"/>
        <v>1.404994022446084</v>
      </c>
      <c r="G153" s="10">
        <f t="shared" si="51"/>
        <v>1.4993982709255069</v>
      </c>
      <c r="H153" s="10">
        <f t="shared" si="52"/>
        <v>9.1564622972828635E-2</v>
      </c>
      <c r="I153" s="10">
        <f t="shared" si="55"/>
        <v>2.8517734075541421</v>
      </c>
      <c r="J153" s="10">
        <f t="shared" si="56"/>
        <v>-1.4075541421298965E-6</v>
      </c>
      <c r="K153" s="11">
        <f t="shared" si="57"/>
        <v>-0.14526979886570712</v>
      </c>
    </row>
    <row r="154" spans="1:11" x14ac:dyDescent="0.25">
      <c r="A154" s="2">
        <v>44743</v>
      </c>
      <c r="B154" s="5">
        <v>2.1352099999999998</v>
      </c>
      <c r="C154" s="11">
        <f t="shared" si="53"/>
        <v>-0.25126903553299496</v>
      </c>
      <c r="D154" s="5">
        <v>2.9844551303416589</v>
      </c>
      <c r="E154" s="11">
        <f t="shared" si="54"/>
        <v>0.81281313561969171</v>
      </c>
      <c r="F154" s="10">
        <f t="shared" si="58"/>
        <v>1.4042699573052473</v>
      </c>
      <c r="G154" s="10">
        <f t="shared" si="51"/>
        <v>1.3353121817822395</v>
      </c>
      <c r="H154" s="10">
        <f t="shared" si="52"/>
        <v>-7.2521466170438753E-2</v>
      </c>
      <c r="I154" s="10">
        <f t="shared" si="55"/>
        <v>2.1352065517278076</v>
      </c>
      <c r="J154" s="10">
        <f t="shared" si="56"/>
        <v>3.4482721922302062E-6</v>
      </c>
      <c r="K154" s="11">
        <f t="shared" si="57"/>
        <v>-0.20667428291440804</v>
      </c>
    </row>
    <row r="155" spans="1:11" x14ac:dyDescent="0.25">
      <c r="A155" s="2">
        <v>44713</v>
      </c>
      <c r="B155" s="5">
        <v>3.8940440000000001</v>
      </c>
      <c r="C155" s="11">
        <f t="shared" si="53"/>
        <v>0.82372881355932215</v>
      </c>
      <c r="D155" s="5">
        <v>4.8648028305596265</v>
      </c>
      <c r="E155" s="11">
        <f t="shared" si="54"/>
        <v>0.81281313561969171</v>
      </c>
      <c r="F155" s="10">
        <f t="shared" si="58"/>
        <v>1.4035462653121393</v>
      </c>
      <c r="G155" s="10">
        <f t="shared" si="51"/>
        <v>1.6827427727346762</v>
      </c>
      <c r="H155" s="10">
        <f t="shared" si="52"/>
        <v>0.27490912478199792</v>
      </c>
      <c r="I155" s="10">
        <f t="shared" si="55"/>
        <v>3.8940211105073628</v>
      </c>
      <c r="J155" s="10">
        <f t="shared" si="56"/>
        <v>2.2889492637290232E-5</v>
      </c>
      <c r="K155" s="11">
        <f t="shared" si="57"/>
        <v>0.63004723411697139</v>
      </c>
    </row>
    <row r="156" spans="1:11" x14ac:dyDescent="0.25">
      <c r="A156" s="2">
        <v>44682</v>
      </c>
      <c r="B156" s="5">
        <v>4.4477509999999993</v>
      </c>
      <c r="C156" s="11">
        <f t="shared" si="53"/>
        <v>0.14219330855018564</v>
      </c>
      <c r="D156" s="5">
        <v>5.4426599738007981</v>
      </c>
      <c r="E156" s="11">
        <f t="shared" si="54"/>
        <v>0.81281313561969171</v>
      </c>
      <c r="F156" s="10">
        <f t="shared" si="58"/>
        <v>1.4028229462744579</v>
      </c>
      <c r="G156" s="10">
        <f t="shared" si="51"/>
        <v>1.7628354772362693</v>
      </c>
      <c r="H156" s="10">
        <f t="shared" si="52"/>
        <v>0.35500182928359103</v>
      </c>
      <c r="I156" s="10">
        <f t="shared" si="55"/>
        <v>4.4477496759751416</v>
      </c>
      <c r="J156" s="10">
        <f t="shared" si="56"/>
        <v>1.3240248577517377E-6</v>
      </c>
      <c r="K156" s="11">
        <f t="shared" si="57"/>
        <v>0.11878326077496904</v>
      </c>
    </row>
    <row r="157" spans="1:11" x14ac:dyDescent="0.25">
      <c r="A157" s="1"/>
    </row>
    <row r="158" spans="1:11" x14ac:dyDescent="0.25">
      <c r="A158" s="1" t="s">
        <v>15</v>
      </c>
      <c r="B158" s="1">
        <v>7</v>
      </c>
    </row>
    <row r="159" spans="1:11" x14ac:dyDescent="0.25">
      <c r="A159" s="1" t="s">
        <v>16</v>
      </c>
      <c r="B159" s="11">
        <f>_xlfn.STDEV.S(K146:K156)*SQRT(12)</f>
        <v>0.81227872170693882</v>
      </c>
      <c r="D159" s="13"/>
    </row>
    <row r="160" spans="1:11" x14ac:dyDescent="0.25">
      <c r="A160" s="1" t="s">
        <v>17</v>
      </c>
      <c r="B160" s="12">
        <f>SUMSQ(J163:J174)</f>
        <v>4.6326874069230853E-9</v>
      </c>
    </row>
    <row r="161" spans="1:11" x14ac:dyDescent="0.25">
      <c r="A161" s="1"/>
    </row>
    <row r="162" spans="1:11" x14ac:dyDescent="0.25">
      <c r="A162" s="1" t="s">
        <v>18</v>
      </c>
      <c r="B162" s="1" t="s">
        <v>3</v>
      </c>
      <c r="C162" s="1" t="s">
        <v>19</v>
      </c>
      <c r="D162" s="1" t="s">
        <v>20</v>
      </c>
      <c r="E162" s="1" t="s">
        <v>16</v>
      </c>
      <c r="F162" s="1" t="s">
        <v>14</v>
      </c>
      <c r="G162" s="1" t="s">
        <v>21</v>
      </c>
      <c r="H162" s="1" t="s">
        <v>22</v>
      </c>
      <c r="I162" s="1" t="s">
        <v>23</v>
      </c>
      <c r="J162" s="1" t="s">
        <v>17</v>
      </c>
      <c r="K162" s="1" t="s">
        <v>24</v>
      </c>
    </row>
    <row r="163" spans="1:11" x14ac:dyDescent="0.25">
      <c r="A163" s="2">
        <v>45017</v>
      </c>
      <c r="B163" s="5">
        <v>3.6414428000000001</v>
      </c>
      <c r="D163" s="5">
        <v>4.5991180033707231</v>
      </c>
      <c r="E163" s="11">
        <f>B159</f>
        <v>0.81227872170693882</v>
      </c>
      <c r="F163" s="10">
        <f>C28</f>
        <v>1.4021000000000001</v>
      </c>
      <c r="G163" s="10">
        <f t="shared" ref="G163:G174" si="59">(LN(D163/F163) + (E163^2/2 + B$23)*B$22)/(E163*SQRT(B$22))</f>
        <v>1.6437382475853721</v>
      </c>
      <c r="H163" s="10">
        <f t="shared" ref="H163:H174" si="60">G163-E163*SQRT(B$22)</f>
        <v>0.23683023168185358</v>
      </c>
      <c r="I163" s="10">
        <f>D163*_xlfn.NORM.S.DIST(G163,1) - F163*EXP(-B$23*B$22)*_xlfn.NORM.S.DIST(H163,1)</f>
        <v>3.6414435002130894</v>
      </c>
      <c r="J163" s="10">
        <f>B163-I163</f>
        <v>-7.0021308928858161E-7</v>
      </c>
    </row>
    <row r="164" spans="1:11" x14ac:dyDescent="0.25">
      <c r="A164" s="2">
        <v>44986</v>
      </c>
      <c r="B164" s="5">
        <v>3.9993779999999997</v>
      </c>
      <c r="C164" s="11">
        <f t="shared" ref="C164:C174" si="61">B164/B163-1</f>
        <v>9.8294884653961745E-2</v>
      </c>
      <c r="D164" s="5">
        <v>4.9744162327905315</v>
      </c>
      <c r="E164" s="11">
        <f t="shared" ref="E164:E174" si="62">E163</f>
        <v>0.81227872170693882</v>
      </c>
      <c r="F164" s="10">
        <f>F163*(1+$B$24)^(1/12)</f>
        <v>1.4013774262966618</v>
      </c>
      <c r="G164" s="10">
        <f t="shared" si="59"/>
        <v>1.6998605810027132</v>
      </c>
      <c r="H164" s="10">
        <f t="shared" si="60"/>
        <v>0.29295256509919465</v>
      </c>
      <c r="I164" s="10">
        <f t="shared" ref="I164:I174" si="63">D164*_xlfn.NORM.S.DIST(G164,1) - F164*EXP(-B$23*B$22)*_xlfn.NORM.S.DIST(H164,1)</f>
        <v>3.9993839552019117</v>
      </c>
      <c r="J164" s="10">
        <f t="shared" ref="J164:J174" si="64">B164-I164</f>
        <v>-5.9552019120445721E-6</v>
      </c>
      <c r="K164" s="11">
        <f t="shared" ref="K164:K174" si="65">D164/D163-1</f>
        <v>8.1602217891506568E-2</v>
      </c>
    </row>
    <row r="165" spans="1:11" x14ac:dyDescent="0.25">
      <c r="A165" s="2">
        <v>44958</v>
      </c>
      <c r="B165" s="5">
        <v>4.642200400000001</v>
      </c>
      <c r="C165" s="11">
        <f t="shared" si="61"/>
        <v>0.16073059360730624</v>
      </c>
      <c r="D165" s="5">
        <v>5.6439267847982544</v>
      </c>
      <c r="E165" s="11">
        <f t="shared" si="62"/>
        <v>0.81227872170693882</v>
      </c>
      <c r="F165" s="10">
        <f t="shared" ref="F165:F174" si="66">F164*(1+$B$24)^(1/12)</f>
        <v>1.4006552249724382</v>
      </c>
      <c r="G165" s="10">
        <f t="shared" si="59"/>
        <v>1.789978428479464</v>
      </c>
      <c r="H165" s="10">
        <f t="shared" si="60"/>
        <v>0.38307041257594543</v>
      </c>
      <c r="I165" s="10">
        <f t="shared" si="63"/>
        <v>4.6421995144801027</v>
      </c>
      <c r="J165" s="10">
        <f t="shared" si="64"/>
        <v>8.8551989829710465E-7</v>
      </c>
      <c r="K165" s="11">
        <f t="shared" si="65"/>
        <v>0.13459077822929655</v>
      </c>
    </row>
    <row r="166" spans="1:11" x14ac:dyDescent="0.25">
      <c r="A166" s="2">
        <v>44927</v>
      </c>
      <c r="B166" s="5">
        <v>3.7291004000000001</v>
      </c>
      <c r="C166" s="11">
        <f t="shared" si="61"/>
        <v>-0.19669551534225038</v>
      </c>
      <c r="D166" s="5">
        <v>4.6901570178933767</v>
      </c>
      <c r="E166" s="11">
        <f t="shared" si="62"/>
        <v>0.81227872170693882</v>
      </c>
      <c r="F166" s="10">
        <f t="shared" si="66"/>
        <v>1.3999333958354234</v>
      </c>
      <c r="G166" s="10">
        <f t="shared" si="59"/>
        <v>1.6587697676983837</v>
      </c>
      <c r="H166" s="10">
        <f t="shared" si="60"/>
        <v>0.25186175179486514</v>
      </c>
      <c r="I166" s="10">
        <f t="shared" si="63"/>
        <v>3.7291196320611677</v>
      </c>
      <c r="J166" s="10">
        <f t="shared" si="64"/>
        <v>-1.9232061167606673E-5</v>
      </c>
      <c r="K166" s="11">
        <f t="shared" si="65"/>
        <v>-0.16899045704735716</v>
      </c>
    </row>
    <row r="167" spans="1:11" x14ac:dyDescent="0.25">
      <c r="A167" s="2">
        <v>44896</v>
      </c>
      <c r="B167" s="5">
        <v>3.0761499999999997</v>
      </c>
      <c r="C167" s="11">
        <f t="shared" si="61"/>
        <v>-0.17509595611853201</v>
      </c>
      <c r="D167" s="5">
        <v>3.999148264207717</v>
      </c>
      <c r="E167" s="11">
        <f t="shared" si="62"/>
        <v>0.81227872170693882</v>
      </c>
      <c r="F167" s="10">
        <f t="shared" si="66"/>
        <v>1.3992119386938102</v>
      </c>
      <c r="G167" s="10">
        <f t="shared" si="59"/>
        <v>1.5458489718734316</v>
      </c>
      <c r="H167" s="10">
        <f t="shared" si="60"/>
        <v>0.13894095596991307</v>
      </c>
      <c r="I167" s="10">
        <f t="shared" si="63"/>
        <v>3.0761154836220777</v>
      </c>
      <c r="J167" s="10">
        <f t="shared" si="64"/>
        <v>3.4516377922066965E-5</v>
      </c>
      <c r="K167" s="11">
        <f t="shared" si="65"/>
        <v>-0.14733168869387492</v>
      </c>
    </row>
    <row r="168" spans="1:11" x14ac:dyDescent="0.25">
      <c r="A168" s="2">
        <v>44866</v>
      </c>
      <c r="B168" s="5">
        <v>3.4127169999999998</v>
      </c>
      <c r="C168" s="11">
        <f t="shared" si="61"/>
        <v>0.10941176470588232</v>
      </c>
      <c r="D168" s="5">
        <v>4.3558718912728294</v>
      </c>
      <c r="E168" s="11">
        <f t="shared" si="62"/>
        <v>0.81227872170693882</v>
      </c>
      <c r="F168" s="10">
        <f t="shared" si="66"/>
        <v>1.3984908533558906</v>
      </c>
      <c r="G168" s="10">
        <f t="shared" si="59"/>
        <v>1.606946693499619</v>
      </c>
      <c r="H168" s="10">
        <f t="shared" si="60"/>
        <v>0.2000386775961005</v>
      </c>
      <c r="I168" s="10">
        <f t="shared" si="63"/>
        <v>3.4127044460858604</v>
      </c>
      <c r="J168" s="10">
        <f t="shared" si="64"/>
        <v>1.2553914139346034E-5</v>
      </c>
      <c r="K168" s="11">
        <f t="shared" si="65"/>
        <v>8.9199900453249104E-2</v>
      </c>
    </row>
    <row r="169" spans="1:11" x14ac:dyDescent="0.25">
      <c r="A169" s="2">
        <v>44835</v>
      </c>
      <c r="B169" s="5">
        <v>3.2064339999999998</v>
      </c>
      <c r="C169" s="11">
        <f t="shared" si="61"/>
        <v>-6.0445387062566303E-2</v>
      </c>
      <c r="D169" s="5">
        <v>4.1370176702866157</v>
      </c>
      <c r="E169" s="11">
        <f t="shared" si="62"/>
        <v>0.81227872170693882</v>
      </c>
      <c r="F169" s="10">
        <f t="shared" si="66"/>
        <v>1.397770139630055</v>
      </c>
      <c r="G169" s="10">
        <f t="shared" si="59"/>
        <v>1.5706727141721262</v>
      </c>
      <c r="H169" s="10">
        <f t="shared" si="60"/>
        <v>0.16376469826860762</v>
      </c>
      <c r="I169" s="10">
        <f t="shared" si="63"/>
        <v>3.2064759668480725</v>
      </c>
      <c r="J169" s="10">
        <f t="shared" si="64"/>
        <v>-4.1966848072672036E-5</v>
      </c>
      <c r="K169" s="11">
        <f t="shared" si="65"/>
        <v>-5.024349348397894E-2</v>
      </c>
    </row>
    <row r="170" spans="1:11" x14ac:dyDescent="0.25">
      <c r="A170" s="2">
        <v>44805</v>
      </c>
      <c r="B170" s="5">
        <v>3.4525259999999993</v>
      </c>
      <c r="C170" s="11">
        <f t="shared" si="61"/>
        <v>7.674943566591419E-2</v>
      </c>
      <c r="D170" s="5">
        <v>4.3971521660631092</v>
      </c>
      <c r="E170" s="11">
        <f t="shared" si="62"/>
        <v>0.81227872170693882</v>
      </c>
      <c r="F170" s="10">
        <f t="shared" si="66"/>
        <v>1.3970497973247928</v>
      </c>
      <c r="G170" s="10">
        <f t="shared" si="59"/>
        <v>1.6143837605462967</v>
      </c>
      <c r="H170" s="10">
        <f t="shared" si="60"/>
        <v>0.20747574464277818</v>
      </c>
      <c r="I170" s="10">
        <f t="shared" si="63"/>
        <v>3.4525021990606186</v>
      </c>
      <c r="J170" s="10">
        <f t="shared" si="64"/>
        <v>2.3800939380702602E-5</v>
      </c>
      <c r="K170" s="11">
        <f t="shared" si="65"/>
        <v>6.2879715898934263E-2</v>
      </c>
    </row>
    <row r="171" spans="1:11" x14ac:dyDescent="0.25">
      <c r="A171" s="2">
        <v>44774</v>
      </c>
      <c r="B171" s="5">
        <v>2.851772</v>
      </c>
      <c r="C171" s="11">
        <f t="shared" si="61"/>
        <v>-0.17400419287211721</v>
      </c>
      <c r="D171" s="5">
        <v>3.7580778306357749</v>
      </c>
      <c r="E171" s="11">
        <f t="shared" si="62"/>
        <v>0.81227872170693882</v>
      </c>
      <c r="F171" s="10">
        <f t="shared" si="66"/>
        <v>1.3963298262486921</v>
      </c>
      <c r="G171" s="10">
        <f t="shared" si="59"/>
        <v>1.5031227546343202</v>
      </c>
      <c r="H171" s="10">
        <f t="shared" si="60"/>
        <v>9.6214738730801663E-2</v>
      </c>
      <c r="I171" s="10">
        <f t="shared" si="63"/>
        <v>2.851773463705535</v>
      </c>
      <c r="J171" s="10">
        <f t="shared" si="64"/>
        <v>-1.4637055349986383E-6</v>
      </c>
      <c r="K171" s="11">
        <f t="shared" si="65"/>
        <v>-0.14533823513310773</v>
      </c>
    </row>
    <row r="172" spans="1:11" x14ac:dyDescent="0.25">
      <c r="A172" s="2">
        <v>44743</v>
      </c>
      <c r="B172" s="5">
        <v>2.1352099999999998</v>
      </c>
      <c r="C172" s="11">
        <f t="shared" si="61"/>
        <v>-0.25126903553299496</v>
      </c>
      <c r="D172" s="5">
        <v>2.9810237699890849</v>
      </c>
      <c r="E172" s="11">
        <f t="shared" si="62"/>
        <v>0.81227872170693882</v>
      </c>
      <c r="F172" s="10">
        <f t="shared" si="66"/>
        <v>1.3956102262104393</v>
      </c>
      <c r="G172" s="10">
        <f t="shared" si="59"/>
        <v>1.3388438277701065</v>
      </c>
      <c r="H172" s="10">
        <f t="shared" si="60"/>
        <v>-6.8064188133412085E-2</v>
      </c>
      <c r="I172" s="10">
        <f t="shared" si="63"/>
        <v>2.1352065710521679</v>
      </c>
      <c r="J172" s="10">
        <f t="shared" si="64"/>
        <v>3.4289478318960676E-6</v>
      </c>
      <c r="K172" s="11">
        <f t="shared" si="65"/>
        <v>-0.20676901747807375</v>
      </c>
    </row>
    <row r="173" spans="1:11" x14ac:dyDescent="0.25">
      <c r="A173" s="2">
        <v>44713</v>
      </c>
      <c r="B173" s="5">
        <v>3.8940440000000001</v>
      </c>
      <c r="C173" s="11">
        <f t="shared" si="61"/>
        <v>0.82372881355932215</v>
      </c>
      <c r="D173" s="5">
        <v>4.8604284948257908</v>
      </c>
      <c r="E173" s="11">
        <f t="shared" si="62"/>
        <v>0.81227872170693882</v>
      </c>
      <c r="F173" s="10">
        <f t="shared" si="66"/>
        <v>1.3948909970188199</v>
      </c>
      <c r="G173" s="10">
        <f t="shared" si="59"/>
        <v>1.6866812780832183</v>
      </c>
      <c r="H173" s="10">
        <f t="shared" si="60"/>
        <v>0.27977326217969978</v>
      </c>
      <c r="I173" s="10">
        <f t="shared" si="63"/>
        <v>3.8940209011969698</v>
      </c>
      <c r="J173" s="10">
        <f t="shared" si="64"/>
        <v>2.309880303030809E-5</v>
      </c>
      <c r="K173" s="11">
        <f t="shared" si="65"/>
        <v>0.63045613515640886</v>
      </c>
    </row>
    <row r="174" spans="1:11" x14ac:dyDescent="0.25">
      <c r="A174" s="2">
        <v>44682</v>
      </c>
      <c r="B174" s="5">
        <v>4.4477509999999993</v>
      </c>
      <c r="C174" s="11">
        <f t="shared" si="61"/>
        <v>0.14219330855018564</v>
      </c>
      <c r="D174" s="5">
        <v>5.4380705776468066</v>
      </c>
      <c r="E174" s="11">
        <f t="shared" si="62"/>
        <v>0.81227872170693882</v>
      </c>
      <c r="F174" s="10">
        <f t="shared" si="66"/>
        <v>1.3941721384827175</v>
      </c>
      <c r="G174" s="10">
        <f t="shared" si="59"/>
        <v>1.7668664825566121</v>
      </c>
      <c r="H174" s="10">
        <f t="shared" si="60"/>
        <v>0.3599584666530935</v>
      </c>
      <c r="I174" s="10">
        <f t="shared" si="63"/>
        <v>4.4477496073836491</v>
      </c>
      <c r="J174" s="10">
        <f t="shared" si="64"/>
        <v>1.3926163502375744E-6</v>
      </c>
      <c r="K174" s="11">
        <f t="shared" si="65"/>
        <v>0.11884591727580185</v>
      </c>
    </row>
    <row r="175" spans="1:11" x14ac:dyDescent="0.25">
      <c r="A175" s="1"/>
    </row>
    <row r="176" spans="1:11" x14ac:dyDescent="0.25">
      <c r="A176" s="14" t="s">
        <v>25</v>
      </c>
      <c r="B176">
        <f>(LN(D174/F174)+(B23-B159^2/2)*B22)/(B159*SQRT(B22))</f>
        <v>0.35995846665309339</v>
      </c>
    </row>
    <row r="177" spans="1:2" x14ac:dyDescent="0.25">
      <c r="A177" s="14" t="s">
        <v>26</v>
      </c>
      <c r="B177" s="17">
        <f>_xlfn.NORM.S.DIST(-B176,1)</f>
        <v>0.35943909665699036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40A3-808A-40A8-8616-264EC8B84F18}">
  <dimension ref="A1:K177"/>
  <sheetViews>
    <sheetView topLeftCell="A150" workbookViewId="0">
      <selection activeCell="B177" sqref="B17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45017</v>
      </c>
      <c r="B2" s="3">
        <v>9.9700000000000006</v>
      </c>
      <c r="C2" s="4">
        <v>365.24</v>
      </c>
      <c r="D2" s="5">
        <f t="shared" ref="D2:D13" si="0">B2*C2/1000</f>
        <v>3.6414428000000001</v>
      </c>
      <c r="E2" s="5"/>
    </row>
    <row r="3" spans="1:6" x14ac:dyDescent="0.25">
      <c r="A3" s="2">
        <v>44986</v>
      </c>
      <c r="B3" s="3">
        <v>10.95</v>
      </c>
      <c r="C3" s="4">
        <v>365.24</v>
      </c>
      <c r="D3" s="5">
        <f t="shared" si="0"/>
        <v>3.9993779999999997</v>
      </c>
      <c r="E3" s="5"/>
    </row>
    <row r="4" spans="1:6" x14ac:dyDescent="0.25">
      <c r="A4" s="2">
        <v>44958</v>
      </c>
      <c r="B4" s="3">
        <v>12.71</v>
      </c>
      <c r="C4" s="4">
        <v>365.24</v>
      </c>
      <c r="D4" s="5">
        <f t="shared" si="0"/>
        <v>4.642200400000001</v>
      </c>
      <c r="E4" s="5"/>
    </row>
    <row r="5" spans="1:6" x14ac:dyDescent="0.25">
      <c r="A5" s="2">
        <v>44927</v>
      </c>
      <c r="B5" s="3">
        <v>10.210000000000001</v>
      </c>
      <c r="C5" s="4">
        <v>365.24</v>
      </c>
      <c r="D5" s="5">
        <f t="shared" si="0"/>
        <v>3.7291004000000001</v>
      </c>
      <c r="E5" s="5"/>
    </row>
    <row r="6" spans="1:6" x14ac:dyDescent="0.25">
      <c r="A6" s="2">
        <v>44896</v>
      </c>
      <c r="B6" s="3">
        <v>8.5</v>
      </c>
      <c r="C6" s="4">
        <v>361.9</v>
      </c>
      <c r="D6" s="5">
        <f t="shared" si="0"/>
        <v>3.0761499999999997</v>
      </c>
      <c r="E6" s="5"/>
    </row>
    <row r="7" spans="1:6" x14ac:dyDescent="0.25">
      <c r="A7" s="2">
        <v>44866</v>
      </c>
      <c r="B7" s="3">
        <v>9.43</v>
      </c>
      <c r="C7" s="4">
        <v>361.9</v>
      </c>
      <c r="D7" s="5">
        <f t="shared" si="0"/>
        <v>3.4127169999999998</v>
      </c>
      <c r="E7" s="5"/>
    </row>
    <row r="8" spans="1:6" x14ac:dyDescent="0.25">
      <c r="A8" s="2">
        <v>44835</v>
      </c>
      <c r="B8" s="3">
        <v>8.86</v>
      </c>
      <c r="C8" s="4">
        <v>361.9</v>
      </c>
      <c r="D8" s="5">
        <f t="shared" si="0"/>
        <v>3.2064339999999998</v>
      </c>
      <c r="E8" s="5"/>
    </row>
    <row r="9" spans="1:6" x14ac:dyDescent="0.25">
      <c r="A9" s="2">
        <v>44805</v>
      </c>
      <c r="B9" s="3">
        <v>9.5399999999999991</v>
      </c>
      <c r="C9" s="4">
        <v>361.9</v>
      </c>
      <c r="D9" s="5">
        <f t="shared" si="0"/>
        <v>3.4525259999999993</v>
      </c>
      <c r="E9" s="5"/>
    </row>
    <row r="10" spans="1:6" x14ac:dyDescent="0.25">
      <c r="A10" s="2">
        <v>44774</v>
      </c>
      <c r="B10" s="3">
        <v>7.88</v>
      </c>
      <c r="C10" s="4">
        <v>361.9</v>
      </c>
      <c r="D10" s="5">
        <f t="shared" si="0"/>
        <v>2.851772</v>
      </c>
      <c r="E10" s="5"/>
    </row>
    <row r="11" spans="1:6" x14ac:dyDescent="0.25">
      <c r="A11" s="2">
        <v>44743</v>
      </c>
      <c r="B11" s="3">
        <v>5.9</v>
      </c>
      <c r="C11" s="4">
        <v>361.9</v>
      </c>
      <c r="D11" s="5">
        <f t="shared" si="0"/>
        <v>2.1352099999999998</v>
      </c>
      <c r="E11" s="5"/>
    </row>
    <row r="12" spans="1:6" x14ac:dyDescent="0.25">
      <c r="A12" s="2">
        <v>44713</v>
      </c>
      <c r="B12" s="3">
        <v>10.76</v>
      </c>
      <c r="C12" s="4">
        <v>361.9</v>
      </c>
      <c r="D12" s="5">
        <f t="shared" si="0"/>
        <v>3.8940440000000001</v>
      </c>
      <c r="E12" s="5"/>
    </row>
    <row r="13" spans="1:6" x14ac:dyDescent="0.25">
      <c r="A13" s="2">
        <v>44682</v>
      </c>
      <c r="B13" s="3">
        <v>12.29</v>
      </c>
      <c r="C13" s="4">
        <v>361.9</v>
      </c>
      <c r="D13" s="5">
        <f t="shared" si="0"/>
        <v>4.4477509999999993</v>
      </c>
      <c r="E13" s="5"/>
      <c r="F13" s="6" t="s">
        <v>4</v>
      </c>
    </row>
    <row r="14" spans="1:6" x14ac:dyDescent="0.25">
      <c r="A14" s="7"/>
      <c r="B14" s="5"/>
      <c r="C14" s="8"/>
      <c r="D14" s="5"/>
      <c r="E14" s="5"/>
    </row>
    <row r="15" spans="1:6" x14ac:dyDescent="0.25">
      <c r="A15" s="1"/>
    </row>
    <row r="16" spans="1:6" x14ac:dyDescent="0.25">
      <c r="A16" s="1"/>
      <c r="B16" s="9">
        <v>2022</v>
      </c>
      <c r="C16" s="9">
        <v>2023</v>
      </c>
    </row>
    <row r="17" spans="1:5" x14ac:dyDescent="0.25">
      <c r="A17" s="1" t="s">
        <v>5</v>
      </c>
      <c r="B17" s="10">
        <v>2.5686</v>
      </c>
      <c r="C17" s="10">
        <v>2.5503</v>
      </c>
    </row>
    <row r="18" spans="1:5" x14ac:dyDescent="0.25">
      <c r="A18" s="1" t="s">
        <v>6</v>
      </c>
      <c r="B18" s="10">
        <v>0.39410000000000001</v>
      </c>
      <c r="C18" s="10">
        <v>0.3967</v>
      </c>
    </row>
    <row r="19" spans="1:5" x14ac:dyDescent="0.25">
      <c r="A19" s="1" t="s">
        <v>7</v>
      </c>
      <c r="B19" s="10">
        <v>2.0333999999999999</v>
      </c>
      <c r="C19" s="10">
        <v>2.0108000000000001</v>
      </c>
    </row>
    <row r="20" spans="1:5" x14ac:dyDescent="0.25">
      <c r="A20" s="1" t="s">
        <v>8</v>
      </c>
      <c r="B20" s="10">
        <f t="shared" ref="B20:C20" si="1">B17-B18-B19</f>
        <v>0.14110000000000023</v>
      </c>
      <c r="C20" s="10">
        <f t="shared" si="1"/>
        <v>0.14279999999999982</v>
      </c>
    </row>
    <row r="21" spans="1:5" x14ac:dyDescent="0.25">
      <c r="A21" s="1"/>
    </row>
    <row r="22" spans="1:5" x14ac:dyDescent="0.25">
      <c r="A22" s="1" t="s">
        <v>9</v>
      </c>
      <c r="B22" s="9">
        <v>4</v>
      </c>
    </row>
    <row r="23" spans="1:5" x14ac:dyDescent="0.25">
      <c r="A23" s="1" t="s">
        <v>10</v>
      </c>
      <c r="B23" s="11">
        <v>4.4999999999999998E-2</v>
      </c>
    </row>
    <row r="24" spans="1:5" x14ac:dyDescent="0.25">
      <c r="A24" s="1" t="s">
        <v>11</v>
      </c>
      <c r="B24" s="11">
        <f>C28/B28-1</f>
        <v>-6.1667139211794009E-3</v>
      </c>
    </row>
    <row r="25" spans="1:5" x14ac:dyDescent="0.25">
      <c r="A25" s="1" t="s">
        <v>12</v>
      </c>
      <c r="B25" s="11">
        <f>_xlfn.STDEV.S(C36:C46)*SQRT(12)</f>
        <v>1.0338237469942855</v>
      </c>
    </row>
    <row r="26" spans="1:5" x14ac:dyDescent="0.25">
      <c r="A26" s="1"/>
    </row>
    <row r="27" spans="1:5" x14ac:dyDescent="0.25">
      <c r="A27" s="1"/>
      <c r="B27" s="1">
        <v>2021</v>
      </c>
      <c r="C27" s="1">
        <v>2022</v>
      </c>
      <c r="D27" s="1" t="s">
        <v>13</v>
      </c>
      <c r="E27" s="1"/>
    </row>
    <row r="28" spans="1:5" x14ac:dyDescent="0.25">
      <c r="A28" s="1" t="s">
        <v>14</v>
      </c>
      <c r="B28" s="10">
        <f t="shared" ref="B28:C28" si="2">B18+0.5*B19</f>
        <v>1.4108000000000001</v>
      </c>
      <c r="C28" s="10">
        <f t="shared" si="2"/>
        <v>1.4021000000000001</v>
      </c>
      <c r="D28" s="10">
        <f>C28*(1+B24)^B22</f>
        <v>1.3678332058323763</v>
      </c>
      <c r="E28" s="10"/>
    </row>
    <row r="29" spans="1:5" x14ac:dyDescent="0.25">
      <c r="A29" s="1"/>
    </row>
    <row r="30" spans="1:5" x14ac:dyDescent="0.25">
      <c r="A30" s="1" t="s">
        <v>15</v>
      </c>
      <c r="B30" s="1">
        <v>0</v>
      </c>
    </row>
    <row r="31" spans="1:5" x14ac:dyDescent="0.25">
      <c r="A31" s="1" t="s">
        <v>16</v>
      </c>
      <c r="B31" s="11">
        <f>B25</f>
        <v>1.0338237469942855</v>
      </c>
    </row>
    <row r="32" spans="1:5" x14ac:dyDescent="0.25">
      <c r="A32" s="1" t="s">
        <v>17</v>
      </c>
      <c r="B32" s="12">
        <f>SUMSQ(J35:J46)</f>
        <v>2.099134952495098E-9</v>
      </c>
    </row>
    <row r="33" spans="1:11" x14ac:dyDescent="0.25">
      <c r="A33" s="1"/>
    </row>
    <row r="34" spans="1:11" x14ac:dyDescent="0.25">
      <c r="A34" s="1" t="s">
        <v>18</v>
      </c>
      <c r="B34" s="1" t="s">
        <v>3</v>
      </c>
      <c r="C34" s="1" t="s">
        <v>19</v>
      </c>
      <c r="D34" s="1" t="s">
        <v>20</v>
      </c>
      <c r="E34" s="1" t="s">
        <v>16</v>
      </c>
      <c r="F34" s="1" t="s">
        <v>14</v>
      </c>
      <c r="G34" s="1" t="s">
        <v>21</v>
      </c>
      <c r="H34" s="1" t="s">
        <v>22</v>
      </c>
      <c r="I34" s="1" t="s">
        <v>23</v>
      </c>
      <c r="J34" s="1" t="s">
        <v>17</v>
      </c>
      <c r="K34" s="1" t="s">
        <v>24</v>
      </c>
    </row>
    <row r="35" spans="1:11" x14ac:dyDescent="0.25">
      <c r="A35" s="2">
        <v>45017</v>
      </c>
      <c r="B35" s="5">
        <v>3.6414428000000001</v>
      </c>
      <c r="D35" s="5">
        <v>4.2501110540717013</v>
      </c>
      <c r="E35" s="11">
        <f>B31</f>
        <v>1.0338237469942855</v>
      </c>
      <c r="F35" s="10">
        <f>B28</f>
        <v>1.4108000000000001</v>
      </c>
      <c r="G35" s="10">
        <f t="shared" ref="G35:G46" si="3">(LN(D35/F35) + (E35^2/2 + B$23)*B$22)/(E35*SQRT(B$22))</f>
        <v>1.6542332690789412</v>
      </c>
      <c r="H35" s="10">
        <f t="shared" ref="H35:H46" si="4">G35-E35*SQRT(B$22)</f>
        <v>-0.41341422490962976</v>
      </c>
      <c r="I35" s="10">
        <f>D35*_xlfn.NORM.S.DIST(G35,1) - F35*EXP(-B$23*B$22)*_xlfn.NORM.S.DIST(H35,1)</f>
        <v>3.6414401894069108</v>
      </c>
      <c r="J35" s="10">
        <f>B35-I35</f>
        <v>2.6105930892583729E-6</v>
      </c>
    </row>
    <row r="36" spans="1:11" x14ac:dyDescent="0.25">
      <c r="A36" s="2">
        <v>44986</v>
      </c>
      <c r="B36" s="5">
        <v>3.9993779999999997</v>
      </c>
      <c r="C36" s="11">
        <f>B36/B35-1</f>
        <v>9.8294884653961745E-2</v>
      </c>
      <c r="D36" s="5">
        <v>4.6254698222989612</v>
      </c>
      <c r="E36" s="11">
        <f t="shared" ref="E36:E46" si="5">E35</f>
        <v>1.0338237469942855</v>
      </c>
      <c r="F36" s="10">
        <f>F35*(1+$B$24)^(1/12)</f>
        <v>1.4100729427425507</v>
      </c>
      <c r="G36" s="10">
        <f t="shared" si="3"/>
        <v>1.6954145246720669</v>
      </c>
      <c r="H36" s="10">
        <f t="shared" si="4"/>
        <v>-0.37223296931650407</v>
      </c>
      <c r="I36" s="10">
        <f t="shared" ref="I36:I46" si="6">D36*_xlfn.NORM.S.DIST(G36,1) - F36*EXP(-B$23*B$22)*_xlfn.NORM.S.DIST(H36,1)</f>
        <v>3.999380162452951</v>
      </c>
      <c r="J36" s="10">
        <f t="shared" ref="J36:J46" si="7">B36-I36</f>
        <v>-2.1624529513708524E-6</v>
      </c>
      <c r="K36" s="11">
        <f t="shared" ref="K36:K46" si="8">D36/D35-1</f>
        <v>8.8317402404734402E-2</v>
      </c>
    </row>
    <row r="37" spans="1:11" x14ac:dyDescent="0.25">
      <c r="A37" s="2">
        <v>44958</v>
      </c>
      <c r="B37" s="5">
        <v>4.642200400000001</v>
      </c>
      <c r="C37" s="11">
        <f t="shared" ref="C37:C46" si="9">B37/B36-1</f>
        <v>0.16073059360730624</v>
      </c>
      <c r="D37" s="5">
        <v>5.2961895134797539</v>
      </c>
      <c r="E37" s="11">
        <f t="shared" si="5"/>
        <v>1.0338237469942855</v>
      </c>
      <c r="F37" s="10">
        <f t="shared" ref="F37:F46" si="10">F36*(1+$B$24)^(1/12)</f>
        <v>1.4093462601748203</v>
      </c>
      <c r="G37" s="10">
        <f t="shared" si="3"/>
        <v>1.761153552982391</v>
      </c>
      <c r="H37" s="10">
        <f t="shared" si="4"/>
        <v>-0.30649394100617999</v>
      </c>
      <c r="I37" s="10">
        <f t="shared" si="6"/>
        <v>4.642199386371515</v>
      </c>
      <c r="J37" s="10">
        <f t="shared" si="7"/>
        <v>1.0136284860351452E-6</v>
      </c>
      <c r="K37" s="11">
        <f t="shared" si="8"/>
        <v>0.14500574362139718</v>
      </c>
    </row>
    <row r="38" spans="1:11" x14ac:dyDescent="0.25">
      <c r="A38" s="2">
        <v>44927</v>
      </c>
      <c r="B38" s="5">
        <v>3.7291004000000001</v>
      </c>
      <c r="C38" s="11">
        <f t="shared" si="9"/>
        <v>-0.19669551534225038</v>
      </c>
      <c r="D38" s="5">
        <v>4.3415959906958594</v>
      </c>
      <c r="E38" s="11">
        <f t="shared" si="5"/>
        <v>1.0338237469942855</v>
      </c>
      <c r="F38" s="10">
        <f t="shared" si="10"/>
        <v>1.4086199521037124</v>
      </c>
      <c r="G38" s="10">
        <f t="shared" si="3"/>
        <v>1.6652812639932839</v>
      </c>
      <c r="H38" s="10">
        <f t="shared" si="4"/>
        <v>-0.40236622999528704</v>
      </c>
      <c r="I38" s="10">
        <f t="shared" si="6"/>
        <v>3.7291120586928459</v>
      </c>
      <c r="J38" s="10">
        <f t="shared" si="7"/>
        <v>-1.1658692845806229E-5</v>
      </c>
      <c r="K38" s="11">
        <f t="shared" si="8"/>
        <v>-0.18024157186110545</v>
      </c>
    </row>
    <row r="39" spans="1:11" x14ac:dyDescent="0.25">
      <c r="A39" s="2">
        <v>44896</v>
      </c>
      <c r="B39" s="5">
        <v>3.0761499999999997</v>
      </c>
      <c r="C39" s="11">
        <f t="shared" si="9"/>
        <v>-0.17509595611853201</v>
      </c>
      <c r="D39" s="5">
        <v>3.6524706833064298</v>
      </c>
      <c r="E39" s="11">
        <f t="shared" si="5"/>
        <v>1.0338237469942855</v>
      </c>
      <c r="F39" s="10">
        <f t="shared" si="10"/>
        <v>1.4078940183362294</v>
      </c>
      <c r="G39" s="10">
        <f t="shared" si="3"/>
        <v>1.5819388670025949</v>
      </c>
      <c r="H39" s="10">
        <f t="shared" si="4"/>
        <v>-0.48570862698597606</v>
      </c>
      <c r="I39" s="10">
        <f t="shared" si="6"/>
        <v>3.0761249597356852</v>
      </c>
      <c r="J39" s="10">
        <f t="shared" si="7"/>
        <v>2.5040264314490912E-5</v>
      </c>
      <c r="K39" s="11">
        <f t="shared" si="8"/>
        <v>-0.15872626307612248</v>
      </c>
    </row>
    <row r="40" spans="1:11" x14ac:dyDescent="0.25">
      <c r="A40" s="2">
        <v>44866</v>
      </c>
      <c r="B40" s="5">
        <v>3.4127169999999998</v>
      </c>
      <c r="C40" s="11">
        <f t="shared" si="9"/>
        <v>0.10941176470588232</v>
      </c>
      <c r="D40" s="5">
        <v>4.0081634412471301</v>
      </c>
      <c r="E40" s="11">
        <f t="shared" si="5"/>
        <v>1.0338237469942855</v>
      </c>
      <c r="F40" s="10">
        <f t="shared" si="10"/>
        <v>1.4071684586794737</v>
      </c>
      <c r="G40" s="10">
        <f t="shared" si="3"/>
        <v>1.6271326380520954</v>
      </c>
      <c r="H40" s="10">
        <f t="shared" si="4"/>
        <v>-0.44051485593647555</v>
      </c>
      <c r="I40" s="10">
        <f t="shared" si="6"/>
        <v>3.4127076035471302</v>
      </c>
      <c r="J40" s="10">
        <f t="shared" si="7"/>
        <v>9.3964528695700267E-6</v>
      </c>
      <c r="K40" s="11">
        <f t="shared" si="8"/>
        <v>9.7384151381800121E-2</v>
      </c>
    </row>
    <row r="41" spans="1:11" x14ac:dyDescent="0.25">
      <c r="A41" s="2">
        <v>44835</v>
      </c>
      <c r="B41" s="5">
        <v>3.2064339999999998</v>
      </c>
      <c r="C41" s="11">
        <f t="shared" si="9"/>
        <v>-6.0445387062566303E-2</v>
      </c>
      <c r="D41" s="5">
        <v>3.7900993361572017</v>
      </c>
      <c r="E41" s="11">
        <f t="shared" si="5"/>
        <v>1.0338237469942855</v>
      </c>
      <c r="F41" s="10">
        <f t="shared" si="10"/>
        <v>1.4064432729406471</v>
      </c>
      <c r="G41" s="10">
        <f t="shared" si="3"/>
        <v>1.6003266040634223</v>
      </c>
      <c r="H41" s="10">
        <f t="shared" si="4"/>
        <v>-0.46732088992514864</v>
      </c>
      <c r="I41" s="10">
        <f t="shared" si="6"/>
        <v>3.2064598151244548</v>
      </c>
      <c r="J41" s="10">
        <f t="shared" si="7"/>
        <v>-2.581512445498646E-5</v>
      </c>
      <c r="K41" s="11">
        <f t="shared" si="8"/>
        <v>-5.440499328093229E-2</v>
      </c>
    </row>
    <row r="42" spans="1:11" x14ac:dyDescent="0.25">
      <c r="A42" s="2">
        <v>44805</v>
      </c>
      <c r="B42" s="5">
        <v>3.4525259999999993</v>
      </c>
      <c r="C42" s="11">
        <f t="shared" si="9"/>
        <v>7.674943566591419E-2</v>
      </c>
      <c r="D42" s="5">
        <v>4.0497057548685325</v>
      </c>
      <c r="E42" s="11">
        <f t="shared" si="5"/>
        <v>1.0338237469942855</v>
      </c>
      <c r="F42" s="10">
        <f t="shared" si="10"/>
        <v>1.4057184609270503</v>
      </c>
      <c r="G42" s="10">
        <f t="shared" si="3"/>
        <v>1.6326181240743687</v>
      </c>
      <c r="H42" s="10">
        <f t="shared" si="4"/>
        <v>-0.43502936991420227</v>
      </c>
      <c r="I42" s="10">
        <f t="shared" si="6"/>
        <v>3.452508460146321</v>
      </c>
      <c r="J42" s="10">
        <f t="shared" si="7"/>
        <v>1.7539853678361084E-5</v>
      </c>
      <c r="K42" s="11">
        <f t="shared" si="8"/>
        <v>6.8495940524489374E-2</v>
      </c>
    </row>
    <row r="43" spans="1:11" x14ac:dyDescent="0.25">
      <c r="A43" s="2">
        <v>44774</v>
      </c>
      <c r="B43" s="5">
        <v>2.851772</v>
      </c>
      <c r="C43" s="11">
        <f t="shared" si="9"/>
        <v>-0.17400419287211721</v>
      </c>
      <c r="D43" s="5">
        <v>3.4133451230249983</v>
      </c>
      <c r="E43" s="11">
        <f t="shared" si="5"/>
        <v>1.0338237469942855</v>
      </c>
      <c r="F43" s="10">
        <f t="shared" si="10"/>
        <v>1.404994022446084</v>
      </c>
      <c r="G43" s="10">
        <f t="shared" si="3"/>
        <v>1.5501882335727375</v>
      </c>
      <c r="H43" s="10">
        <f t="shared" si="4"/>
        <v>-0.51745926041583346</v>
      </c>
      <c r="I43" s="10">
        <f t="shared" si="6"/>
        <v>2.8517710117080557</v>
      </c>
      <c r="J43" s="10">
        <f t="shared" si="7"/>
        <v>9.8829194428162737E-7</v>
      </c>
      <c r="K43" s="11">
        <f t="shared" si="8"/>
        <v>-0.15713749846603176</v>
      </c>
    </row>
    <row r="44" spans="1:11" x14ac:dyDescent="0.25">
      <c r="A44" s="2">
        <v>44743</v>
      </c>
      <c r="B44" s="5">
        <v>2.1352099999999998</v>
      </c>
      <c r="C44" s="11">
        <f t="shared" si="9"/>
        <v>-0.25126903553299496</v>
      </c>
      <c r="D44" s="5">
        <v>2.6442510528353367</v>
      </c>
      <c r="E44" s="11">
        <f t="shared" si="5"/>
        <v>1.0338237469942855</v>
      </c>
      <c r="F44" s="10">
        <f t="shared" si="10"/>
        <v>1.4042699573052473</v>
      </c>
      <c r="G44" s="10">
        <f t="shared" si="3"/>
        <v>1.4269615073455546</v>
      </c>
      <c r="H44" s="10">
        <f t="shared" si="4"/>
        <v>-0.64068598664301635</v>
      </c>
      <c r="I44" s="10">
        <f t="shared" si="6"/>
        <v>2.135206145488953</v>
      </c>
      <c r="J44" s="10">
        <f t="shared" si="7"/>
        <v>3.8545110467858024E-6</v>
      </c>
      <c r="K44" s="11">
        <f t="shared" si="8"/>
        <v>-0.22531975011893013</v>
      </c>
    </row>
    <row r="45" spans="1:11" x14ac:dyDescent="0.25">
      <c r="A45" s="2">
        <v>44713</v>
      </c>
      <c r="B45" s="5">
        <v>3.8940440000000001</v>
      </c>
      <c r="C45" s="11">
        <f t="shared" si="9"/>
        <v>0.82372881355932215</v>
      </c>
      <c r="D45" s="5">
        <v>4.5130846738277866</v>
      </c>
      <c r="E45" s="11">
        <f t="shared" si="5"/>
        <v>1.0338237469942855</v>
      </c>
      <c r="F45" s="10">
        <f t="shared" si="10"/>
        <v>1.4035462653121393</v>
      </c>
      <c r="G45" s="10">
        <f t="shared" si="3"/>
        <v>1.6857621486196941</v>
      </c>
      <c r="H45" s="10">
        <f t="shared" si="4"/>
        <v>-0.38188534536887686</v>
      </c>
      <c r="I45" s="10">
        <f t="shared" si="6"/>
        <v>3.8940284026193197</v>
      </c>
      <c r="J45" s="10">
        <f t="shared" si="7"/>
        <v>1.5597380680354433E-5</v>
      </c>
      <c r="K45" s="11">
        <f t="shared" si="8"/>
        <v>0.70675347523774867</v>
      </c>
    </row>
    <row r="46" spans="1:11" x14ac:dyDescent="0.25">
      <c r="A46" s="2">
        <v>44682</v>
      </c>
      <c r="B46" s="5">
        <v>4.4477509999999993</v>
      </c>
      <c r="C46" s="11">
        <f t="shared" si="9"/>
        <v>0.14219330855018564</v>
      </c>
      <c r="D46" s="5">
        <v>5.0915394880617901</v>
      </c>
      <c r="E46" s="11">
        <f t="shared" si="5"/>
        <v>1.0338237469942855</v>
      </c>
      <c r="F46" s="10">
        <f t="shared" si="10"/>
        <v>1.4028229462744579</v>
      </c>
      <c r="G46" s="10">
        <f t="shared" si="3"/>
        <v>1.7443383032341113</v>
      </c>
      <c r="H46" s="10">
        <f t="shared" si="4"/>
        <v>-0.32330919075445963</v>
      </c>
      <c r="I46" s="10">
        <f t="shared" si="6"/>
        <v>4.4477495155976783</v>
      </c>
      <c r="J46" s="10">
        <f t="shared" si="7"/>
        <v>1.4844023210613955E-6</v>
      </c>
      <c r="K46" s="11">
        <f t="shared" si="8"/>
        <v>0.12817282547091802</v>
      </c>
    </row>
    <row r="47" spans="1:11" x14ac:dyDescent="0.25">
      <c r="A47" s="1"/>
    </row>
    <row r="48" spans="1:11" x14ac:dyDescent="0.25">
      <c r="A48" s="1" t="s">
        <v>15</v>
      </c>
      <c r="B48" s="1">
        <v>1</v>
      </c>
    </row>
    <row r="49" spans="1:11" x14ac:dyDescent="0.25">
      <c r="A49" s="1" t="s">
        <v>16</v>
      </c>
      <c r="B49" s="11">
        <f>_xlfn.STDEV.S(K36:K46)*SQRT(12)</f>
        <v>0.90062543710653808</v>
      </c>
    </row>
    <row r="50" spans="1:11" x14ac:dyDescent="0.25">
      <c r="A50" s="1" t="s">
        <v>17</v>
      </c>
      <c r="B50" s="12">
        <f>SUMSQ(J53:J65)</f>
        <v>1.1889960543886383E-9</v>
      </c>
    </row>
    <row r="51" spans="1:11" x14ac:dyDescent="0.25">
      <c r="A51" s="1"/>
    </row>
    <row r="52" spans="1:11" x14ac:dyDescent="0.25">
      <c r="A52" s="1" t="s">
        <v>18</v>
      </c>
      <c r="B52" s="1" t="s">
        <v>3</v>
      </c>
      <c r="C52" s="1" t="s">
        <v>19</v>
      </c>
      <c r="D52" s="1" t="s">
        <v>20</v>
      </c>
      <c r="E52" s="1" t="s">
        <v>16</v>
      </c>
      <c r="F52" s="1" t="s">
        <v>14</v>
      </c>
      <c r="G52" s="1" t="s">
        <v>21</v>
      </c>
      <c r="H52" s="1" t="s">
        <v>22</v>
      </c>
      <c r="I52" s="1" t="s">
        <v>23</v>
      </c>
      <c r="J52" s="1" t="s">
        <v>17</v>
      </c>
      <c r="K52" s="1" t="s">
        <v>24</v>
      </c>
    </row>
    <row r="53" spans="1:11" x14ac:dyDescent="0.25">
      <c r="A53" s="2">
        <v>45017</v>
      </c>
      <c r="B53" s="5">
        <v>3.6414428000000001</v>
      </c>
      <c r="D53" s="5">
        <v>4.3728050184291432</v>
      </c>
      <c r="E53" s="11">
        <f>B49</f>
        <v>0.90062543710653808</v>
      </c>
      <c r="F53" s="10">
        <f>C28</f>
        <v>1.4021000000000001</v>
      </c>
      <c r="G53" s="10">
        <f t="shared" ref="G53:G64" si="11">(LN(D53/F53) + (E53^2/2 + B$23)*B$22)/(E53*SQRT(B$22))</f>
        <v>1.6320247052224994</v>
      </c>
      <c r="H53" s="10">
        <f t="shared" ref="H53:H64" si="12">G53-E53*SQRT(B$22)</f>
        <v>-0.16922616899057674</v>
      </c>
      <c r="I53" s="10">
        <f>D53*_xlfn.NORM.S.DIST(G53,1) - F53*EXP(-B$23*B$22)*_xlfn.NORM.S.DIST(H53,1)</f>
        <v>3.6414406465880491</v>
      </c>
      <c r="J53" s="10">
        <f>B53-I53</f>
        <v>2.153411950978068E-6</v>
      </c>
    </row>
    <row r="54" spans="1:11" x14ac:dyDescent="0.25">
      <c r="A54" s="2">
        <v>44986</v>
      </c>
      <c r="B54" s="5">
        <v>3.9993779999999997</v>
      </c>
      <c r="C54" s="11">
        <f t="shared" ref="C54:C64" si="13">B54/B53-1</f>
        <v>9.8294884653961745E-2</v>
      </c>
      <c r="D54" s="5">
        <v>4.7488815729121407</v>
      </c>
      <c r="E54" s="11">
        <f t="shared" ref="E54:E64" si="14">E53</f>
        <v>0.90062543710653808</v>
      </c>
      <c r="F54" s="10">
        <f>F53*(1+$B$24)^(1/12)</f>
        <v>1.4013774262966618</v>
      </c>
      <c r="G54" s="10">
        <f t="shared" si="11"/>
        <v>1.6781148602501677</v>
      </c>
      <c r="H54" s="10">
        <f t="shared" si="12"/>
        <v>-0.12313601396290852</v>
      </c>
      <c r="I54" s="10">
        <f t="shared" ref="I54:I64" si="15">D54*_xlfn.NORM.S.DIST(G54,1) - F54*EXP(-B$23*B$22)*_xlfn.NORM.S.DIST(H54,1)</f>
        <v>3.9993795081144601</v>
      </c>
      <c r="J54" s="10">
        <f t="shared" ref="J54:J64" si="16">B54-I54</f>
        <v>-1.5081144604245367E-6</v>
      </c>
      <c r="K54" s="11">
        <f t="shared" ref="K54:K64" si="17">D54/D53-1</f>
        <v>8.6003504134766207E-2</v>
      </c>
    </row>
    <row r="55" spans="1:11" x14ac:dyDescent="0.25">
      <c r="A55" s="2">
        <v>44958</v>
      </c>
      <c r="B55" s="5">
        <v>4.642200400000001</v>
      </c>
      <c r="C55" s="11">
        <f t="shared" si="13"/>
        <v>0.16073059360730624</v>
      </c>
      <c r="D55" s="5">
        <v>5.4203883295918276</v>
      </c>
      <c r="E55" s="11">
        <f t="shared" si="14"/>
        <v>0.90062543710653808</v>
      </c>
      <c r="F55" s="10">
        <f t="shared" ref="F55:F64" si="18">F54*(1+$B$24)^(1/12)</f>
        <v>1.4006552249724382</v>
      </c>
      <c r="G55" s="10">
        <f t="shared" si="11"/>
        <v>1.7518268646192441</v>
      </c>
      <c r="H55" s="10">
        <f t="shared" si="12"/>
        <v>-4.9424009593832086E-2</v>
      </c>
      <c r="I55" s="10">
        <f t="shared" si="15"/>
        <v>4.6422007483230692</v>
      </c>
      <c r="J55" s="10">
        <f t="shared" si="16"/>
        <v>-3.4832306816667824E-7</v>
      </c>
      <c r="K55" s="11">
        <f t="shared" si="17"/>
        <v>0.14140313805886318</v>
      </c>
    </row>
    <row r="56" spans="1:11" x14ac:dyDescent="0.25">
      <c r="A56" s="2">
        <v>44927</v>
      </c>
      <c r="B56" s="5">
        <v>3.7291004000000001</v>
      </c>
      <c r="C56" s="11">
        <f t="shared" si="13"/>
        <v>-0.19669551534225038</v>
      </c>
      <c r="D56" s="5">
        <v>4.4643236863324152</v>
      </c>
      <c r="E56" s="11">
        <f t="shared" si="14"/>
        <v>0.90062543710653808</v>
      </c>
      <c r="F56" s="10">
        <f t="shared" si="18"/>
        <v>1.3999333958354234</v>
      </c>
      <c r="G56" s="10">
        <f t="shared" si="11"/>
        <v>1.6443825066643356</v>
      </c>
      <c r="H56" s="10">
        <f t="shared" si="12"/>
        <v>-0.15686836754874056</v>
      </c>
      <c r="I56" s="10">
        <f t="shared" si="15"/>
        <v>3.7291080271290671</v>
      </c>
      <c r="J56" s="10">
        <f t="shared" si="16"/>
        <v>-7.6271290669893688E-6</v>
      </c>
      <c r="K56" s="11">
        <f t="shared" si="17"/>
        <v>-0.17638305322884629</v>
      </c>
    </row>
    <row r="57" spans="1:11" x14ac:dyDescent="0.25">
      <c r="A57" s="2">
        <v>44896</v>
      </c>
      <c r="B57" s="5">
        <v>3.0761499999999997</v>
      </c>
      <c r="C57" s="11">
        <f t="shared" si="13"/>
        <v>-0.17509595611853201</v>
      </c>
      <c r="D57" s="5">
        <v>3.7731046394298473</v>
      </c>
      <c r="E57" s="11">
        <f t="shared" si="14"/>
        <v>0.90062543710653808</v>
      </c>
      <c r="F57" s="10">
        <f t="shared" si="18"/>
        <v>1.3992119386938102</v>
      </c>
      <c r="G57" s="10">
        <f t="shared" si="11"/>
        <v>1.5512782772653211</v>
      </c>
      <c r="H57" s="10">
        <f t="shared" si="12"/>
        <v>-0.24997259694775509</v>
      </c>
      <c r="I57" s="10">
        <f t="shared" si="15"/>
        <v>3.0761307229680179</v>
      </c>
      <c r="J57" s="10">
        <f t="shared" si="16"/>
        <v>1.9277031981790316E-5</v>
      </c>
      <c r="K57" s="11">
        <f t="shared" si="17"/>
        <v>-0.1548317495478081</v>
      </c>
    </row>
    <row r="58" spans="1:11" x14ac:dyDescent="0.25">
      <c r="A58" s="2">
        <v>44866</v>
      </c>
      <c r="B58" s="5">
        <v>3.4127169999999998</v>
      </c>
      <c r="C58" s="11">
        <f t="shared" si="13"/>
        <v>0.10941176470588232</v>
      </c>
      <c r="D58" s="5">
        <v>4.1299271986375823</v>
      </c>
      <c r="E58" s="11">
        <f t="shared" si="14"/>
        <v>0.90062543710653808</v>
      </c>
      <c r="F58" s="10">
        <f t="shared" si="18"/>
        <v>1.3984908533558906</v>
      </c>
      <c r="G58" s="10">
        <f t="shared" si="11"/>
        <v>1.6017304881211489</v>
      </c>
      <c r="H58" s="10">
        <f t="shared" si="12"/>
        <v>-0.19952038609192724</v>
      </c>
      <c r="I58" s="10">
        <f t="shared" si="15"/>
        <v>3.4127084521893725</v>
      </c>
      <c r="J58" s="10">
        <f t="shared" si="16"/>
        <v>8.5478106273129129E-6</v>
      </c>
      <c r="K58" s="11">
        <f t="shared" si="17"/>
        <v>9.4570014167869587E-2</v>
      </c>
    </row>
    <row r="59" spans="1:11" x14ac:dyDescent="0.25">
      <c r="A59" s="2">
        <v>44835</v>
      </c>
      <c r="B59" s="5">
        <v>3.2064339999999998</v>
      </c>
      <c r="C59" s="11">
        <f t="shared" si="13"/>
        <v>-6.0445387062566303E-2</v>
      </c>
      <c r="D59" s="5">
        <v>3.9111062882040746</v>
      </c>
      <c r="E59" s="11">
        <f t="shared" si="14"/>
        <v>0.90062543710653808</v>
      </c>
      <c r="F59" s="10">
        <f t="shared" si="18"/>
        <v>1.397770139630055</v>
      </c>
      <c r="G59" s="10">
        <f t="shared" si="11"/>
        <v>1.571793501487379</v>
      </c>
      <c r="H59" s="10">
        <f t="shared" si="12"/>
        <v>-0.22945737272569722</v>
      </c>
      <c r="I59" s="10">
        <f t="shared" si="15"/>
        <v>3.2064514808601614</v>
      </c>
      <c r="J59" s="10">
        <f t="shared" si="16"/>
        <v>-1.7480860161622758E-5</v>
      </c>
      <c r="K59" s="11">
        <f t="shared" si="17"/>
        <v>-5.2984205267757378E-2</v>
      </c>
    </row>
    <row r="60" spans="1:11" x14ac:dyDescent="0.25">
      <c r="A60" s="2">
        <v>44805</v>
      </c>
      <c r="B60" s="5">
        <v>3.4525259999999993</v>
      </c>
      <c r="C60" s="11">
        <f t="shared" si="13"/>
        <v>7.674943566591419E-2</v>
      </c>
      <c r="D60" s="5">
        <v>4.171477434128831</v>
      </c>
      <c r="E60" s="11">
        <f t="shared" si="14"/>
        <v>0.90062543710653808</v>
      </c>
      <c r="F60" s="10">
        <f t="shared" si="18"/>
        <v>1.3970497973247928</v>
      </c>
      <c r="G60" s="10">
        <f t="shared" si="11"/>
        <v>1.6078603739537278</v>
      </c>
      <c r="H60" s="10">
        <f t="shared" si="12"/>
        <v>-0.19339050025934834</v>
      </c>
      <c r="I60" s="10">
        <f t="shared" si="15"/>
        <v>3.4525118943868711</v>
      </c>
      <c r="J60" s="10">
        <f t="shared" si="16"/>
        <v>1.4105613128201355E-5</v>
      </c>
      <c r="K60" s="11">
        <f t="shared" si="17"/>
        <v>6.6572250084339979E-2</v>
      </c>
    </row>
    <row r="61" spans="1:11" x14ac:dyDescent="0.25">
      <c r="A61" s="2">
        <v>44774</v>
      </c>
      <c r="B61" s="5">
        <v>2.851772</v>
      </c>
      <c r="C61" s="11">
        <f t="shared" si="13"/>
        <v>-0.17400419287211721</v>
      </c>
      <c r="D61" s="5">
        <v>3.5327592963334995</v>
      </c>
      <c r="E61" s="11">
        <f t="shared" si="14"/>
        <v>0.90062543710653808</v>
      </c>
      <c r="F61" s="10">
        <f t="shared" si="18"/>
        <v>1.3963298262486921</v>
      </c>
      <c r="G61" s="10">
        <f t="shared" si="11"/>
        <v>1.5158823178442453</v>
      </c>
      <c r="H61" s="10">
        <f t="shared" si="12"/>
        <v>-0.28536855636883085</v>
      </c>
      <c r="I61" s="10">
        <f t="shared" si="15"/>
        <v>2.851769223422743</v>
      </c>
      <c r="J61" s="10">
        <f t="shared" si="16"/>
        <v>2.7765772570020886E-6</v>
      </c>
      <c r="K61" s="11">
        <f t="shared" si="17"/>
        <v>-0.15311556825638706</v>
      </c>
    </row>
    <row r="62" spans="1:11" x14ac:dyDescent="0.25">
      <c r="A62" s="2">
        <v>44743</v>
      </c>
      <c r="B62" s="5">
        <v>2.1352099999999998</v>
      </c>
      <c r="C62" s="11">
        <f t="shared" si="13"/>
        <v>-0.25126903553299496</v>
      </c>
      <c r="D62" s="5">
        <v>2.758984835852063</v>
      </c>
      <c r="E62" s="11">
        <f t="shared" si="14"/>
        <v>0.90062543710653808</v>
      </c>
      <c r="F62" s="10">
        <f t="shared" si="18"/>
        <v>1.3956102262104393</v>
      </c>
      <c r="G62" s="10">
        <f t="shared" si="11"/>
        <v>1.3789214110528065</v>
      </c>
      <c r="H62" s="10">
        <f t="shared" si="12"/>
        <v>-0.42232946316026965</v>
      </c>
      <c r="I62" s="10">
        <f t="shared" si="15"/>
        <v>2.1352054712688653</v>
      </c>
      <c r="J62" s="10">
        <f t="shared" si="16"/>
        <v>4.5287311345454384E-6</v>
      </c>
      <c r="K62" s="11">
        <f t="shared" si="17"/>
        <v>-0.21902835590426561</v>
      </c>
    </row>
    <row r="63" spans="1:11" x14ac:dyDescent="0.25">
      <c r="A63" s="2">
        <v>44713</v>
      </c>
      <c r="B63" s="5">
        <v>3.8940440000000001</v>
      </c>
      <c r="C63" s="11">
        <f t="shared" si="13"/>
        <v>0.82372881355932215</v>
      </c>
      <c r="D63" s="5">
        <v>4.635763961308621</v>
      </c>
      <c r="E63" s="11">
        <f t="shared" si="14"/>
        <v>0.90062543710653808</v>
      </c>
      <c r="F63" s="10">
        <f t="shared" si="18"/>
        <v>1.3948909970188199</v>
      </c>
      <c r="G63" s="10">
        <f t="shared" si="11"/>
        <v>1.6673063896433573</v>
      </c>
      <c r="H63" s="10">
        <f t="shared" si="12"/>
        <v>-0.13394448456971886</v>
      </c>
      <c r="I63" s="10">
        <f t="shared" si="15"/>
        <v>3.8940319096052241</v>
      </c>
      <c r="J63" s="10">
        <f t="shared" si="16"/>
        <v>1.2090394776009816E-5</v>
      </c>
      <c r="K63" s="11">
        <f t="shared" si="17"/>
        <v>0.68024263891140535</v>
      </c>
    </row>
    <row r="64" spans="1:11" x14ac:dyDescent="0.25">
      <c r="A64" s="2">
        <v>44682</v>
      </c>
      <c r="B64" s="5">
        <v>4.4477509999999993</v>
      </c>
      <c r="C64" s="11">
        <f t="shared" si="13"/>
        <v>0.14219330855018564</v>
      </c>
      <c r="D64" s="5">
        <v>5.2149946661488054</v>
      </c>
      <c r="E64" s="11">
        <f t="shared" si="14"/>
        <v>0.90062543710653808</v>
      </c>
      <c r="F64" s="10">
        <f t="shared" si="18"/>
        <v>1.3941721384827175</v>
      </c>
      <c r="G64" s="10">
        <f t="shared" si="11"/>
        <v>1.7329566226892035</v>
      </c>
      <c r="H64" s="10">
        <f t="shared" si="12"/>
        <v>-6.8294251523872695E-2</v>
      </c>
      <c r="I64" s="10">
        <f t="shared" si="15"/>
        <v>4.4477505807383686</v>
      </c>
      <c r="J64" s="10">
        <f t="shared" si="16"/>
        <v>4.1926163074634815E-7</v>
      </c>
      <c r="K64" s="11">
        <f t="shared" si="17"/>
        <v>0.124948273828134</v>
      </c>
    </row>
    <row r="65" spans="1:11" x14ac:dyDescent="0.25">
      <c r="A65" s="7"/>
      <c r="B65" s="5"/>
      <c r="C65" s="11"/>
      <c r="D65" s="5"/>
      <c r="E65" s="11"/>
      <c r="F65" s="10"/>
      <c r="G65" s="10"/>
      <c r="H65" s="10"/>
      <c r="I65" s="10"/>
      <c r="J65" s="10"/>
      <c r="K65" s="11"/>
    </row>
    <row r="66" spans="1:11" x14ac:dyDescent="0.25">
      <c r="A66" s="1"/>
    </row>
    <row r="67" spans="1:11" x14ac:dyDescent="0.25">
      <c r="A67" s="1" t="s">
        <v>15</v>
      </c>
      <c r="B67" s="1">
        <v>2</v>
      </c>
    </row>
    <row r="68" spans="1:11" x14ac:dyDescent="0.25">
      <c r="A68" s="1" t="s">
        <v>16</v>
      </c>
      <c r="B68" s="11">
        <f>_xlfn.STDEV.S(K54:K64)*SQRT(12)</f>
        <v>0.87019000012290992</v>
      </c>
    </row>
    <row r="69" spans="1:11" x14ac:dyDescent="0.25">
      <c r="A69" s="1" t="s">
        <v>17</v>
      </c>
      <c r="B69" s="12">
        <f>SUMSQ(J72:J83)</f>
        <v>1.4652713397633746E-10</v>
      </c>
    </row>
    <row r="70" spans="1:11" x14ac:dyDescent="0.25">
      <c r="A70" s="1"/>
    </row>
    <row r="71" spans="1:11" x14ac:dyDescent="0.25">
      <c r="A71" s="1" t="s">
        <v>18</v>
      </c>
      <c r="B71" s="1" t="s">
        <v>3</v>
      </c>
      <c r="C71" s="1" t="s">
        <v>19</v>
      </c>
      <c r="D71" s="1" t="s">
        <v>20</v>
      </c>
      <c r="E71" s="1" t="s">
        <v>16</v>
      </c>
      <c r="F71" s="1" t="s">
        <v>14</v>
      </c>
      <c r="G71" s="1" t="s">
        <v>21</v>
      </c>
      <c r="H71" s="1" t="s">
        <v>22</v>
      </c>
      <c r="I71" s="1" t="s">
        <v>23</v>
      </c>
      <c r="J71" s="1" t="s">
        <v>17</v>
      </c>
      <c r="K71" s="1" t="s">
        <v>24</v>
      </c>
    </row>
    <row r="72" spans="1:11" x14ac:dyDescent="0.25">
      <c r="A72" s="2">
        <v>45017</v>
      </c>
      <c r="B72" s="5">
        <v>3.6414428000000001</v>
      </c>
      <c r="D72" s="5">
        <v>4.418051127611732</v>
      </c>
      <c r="E72" s="11">
        <v>0.85795891117272971</v>
      </c>
      <c r="F72" s="10">
        <f>B28</f>
        <v>1.4108000000000001</v>
      </c>
      <c r="G72" s="10">
        <f t="shared" ref="G72:G83" si="19">(LN(D72/F72) + (E72^2/2 + B$23)*B$22)/(E72*SQRT(B$22))</f>
        <v>1.628125023390294</v>
      </c>
      <c r="H72" s="10">
        <f t="shared" ref="H72:H83" si="20">G72-E72*SQRT(B$22)</f>
        <v>-8.7792798955165452E-2</v>
      </c>
      <c r="I72" s="10">
        <f>D72*_xlfn.NORM.S.DIST(G72,1) - F72*EXP(-B$23*B$22)*_xlfn.NORM.S.DIST(H72,1)</f>
        <v>3.6414405588250203</v>
      </c>
      <c r="J72" s="10">
        <f>B72-I72</f>
        <v>2.2411749798223468E-6</v>
      </c>
    </row>
    <row r="73" spans="1:11" x14ac:dyDescent="0.25">
      <c r="A73" s="2">
        <v>44986</v>
      </c>
      <c r="B73" s="5">
        <v>3.9993779999999997</v>
      </c>
      <c r="C73" s="11">
        <f t="shared" ref="C73:C83" si="21">B73/B72-1</f>
        <v>9.8294884653961745E-2</v>
      </c>
      <c r="D73" s="5">
        <v>4.7924259169430217</v>
      </c>
      <c r="E73" s="11">
        <v>0.85978153904822363</v>
      </c>
      <c r="F73" s="10">
        <f>F72*(1+$B$24)^(1/12)</f>
        <v>1.4100729427425507</v>
      </c>
      <c r="G73" s="10">
        <f t="shared" si="19"/>
        <v>1.6759163584551935</v>
      </c>
      <c r="H73" s="10">
        <f t="shared" si="20"/>
        <v>-4.3646719641253773E-2</v>
      </c>
      <c r="I73" s="10">
        <f t="shared" ref="I73:I83" si="22">D73*_xlfn.NORM.S.DIST(G73,1) - F73*EXP(-B$23*B$22)*_xlfn.NORM.S.DIST(H73,1)</f>
        <v>3.9993758400324748</v>
      </c>
      <c r="J73" s="10">
        <f t="shared" ref="J73:J83" si="23">B73-I73</f>
        <v>2.1599675248396011E-6</v>
      </c>
      <c r="K73" s="11">
        <f t="shared" ref="K73:K83" si="24">D73/D72-1</f>
        <v>8.4737541173197206E-2</v>
      </c>
    </row>
    <row r="74" spans="1:11" x14ac:dyDescent="0.25">
      <c r="A74" s="2">
        <v>44958</v>
      </c>
      <c r="B74" s="5">
        <v>4.642200400000001</v>
      </c>
      <c r="C74" s="11">
        <f t="shared" si="21"/>
        <v>0.16073059360730624</v>
      </c>
      <c r="D74" s="5">
        <v>5.4615547779784288</v>
      </c>
      <c r="E74" s="11">
        <v>0.86224620986174583</v>
      </c>
      <c r="F74" s="10">
        <f t="shared" ref="F74:F83" si="25">F73*(1+$B$24)^(1/12)</f>
        <v>1.4093462601748203</v>
      </c>
      <c r="G74" s="10">
        <f t="shared" si="19"/>
        <v>1.7521356277179656</v>
      </c>
      <c r="H74" s="10">
        <f t="shared" si="20"/>
        <v>2.7643207994473951E-2</v>
      </c>
      <c r="I74" s="10">
        <f t="shared" si="22"/>
        <v>4.6422010759123866</v>
      </c>
      <c r="J74" s="10">
        <f t="shared" si="23"/>
        <v>-6.7591238561703904E-7</v>
      </c>
      <c r="K74" s="11">
        <f t="shared" si="24"/>
        <v>0.13962216059924604</v>
      </c>
    </row>
    <row r="75" spans="1:11" x14ac:dyDescent="0.25">
      <c r="A75" s="2">
        <v>44927</v>
      </c>
      <c r="B75" s="5">
        <v>3.7291004000000001</v>
      </c>
      <c r="C75" s="11">
        <f t="shared" si="21"/>
        <v>-0.19669551534225038</v>
      </c>
      <c r="D75" s="5">
        <v>4.5090233490142237</v>
      </c>
      <c r="E75" s="11">
        <v>0.85847032960600411</v>
      </c>
      <c r="F75" s="10">
        <f t="shared" si="25"/>
        <v>1.4086199521037124</v>
      </c>
      <c r="G75" s="10">
        <f t="shared" si="19"/>
        <v>1.640949387813101</v>
      </c>
      <c r="H75" s="10">
        <f t="shared" si="20"/>
        <v>-7.5991271398907267E-2</v>
      </c>
      <c r="I75" s="10">
        <f t="shared" si="22"/>
        <v>3.7290965713867887</v>
      </c>
      <c r="J75" s="10">
        <f t="shared" si="23"/>
        <v>3.8286132113540816E-6</v>
      </c>
      <c r="K75" s="11">
        <f t="shared" si="24"/>
        <v>-0.17440664200694522</v>
      </c>
    </row>
    <row r="76" spans="1:11" x14ac:dyDescent="0.25">
      <c r="A76" s="2">
        <v>44896</v>
      </c>
      <c r="B76" s="5">
        <v>3.0761499999999997</v>
      </c>
      <c r="C76" s="11">
        <f t="shared" si="21"/>
        <v>-0.17509595611853201</v>
      </c>
      <c r="D76" s="5">
        <v>3.821621895089748</v>
      </c>
      <c r="E76" s="11">
        <v>0.85416930423204451</v>
      </c>
      <c r="F76" s="10">
        <f t="shared" si="25"/>
        <v>1.4078940183362294</v>
      </c>
      <c r="G76" s="10">
        <f t="shared" si="19"/>
        <v>1.5440676198834027</v>
      </c>
      <c r="H76" s="10">
        <f t="shared" si="20"/>
        <v>-0.16427098858068634</v>
      </c>
      <c r="I76" s="10">
        <f t="shared" si="22"/>
        <v>3.0761457911987189</v>
      </c>
      <c r="J76" s="10">
        <f t="shared" si="23"/>
        <v>4.2088012808250141E-6</v>
      </c>
      <c r="K76" s="11">
        <f t="shared" si="24"/>
        <v>-0.15245018726167325</v>
      </c>
    </row>
    <row r="77" spans="1:11" x14ac:dyDescent="0.25">
      <c r="A77" s="2">
        <v>44866</v>
      </c>
      <c r="B77" s="5">
        <v>3.4127169999999998</v>
      </c>
      <c r="C77" s="11">
        <f t="shared" si="21"/>
        <v>0.10941176470588232</v>
      </c>
      <c r="D77" s="5">
        <v>4.1762518393644328</v>
      </c>
      <c r="E77" s="11">
        <v>0.85662980353079632</v>
      </c>
      <c r="F77" s="10">
        <f t="shared" si="25"/>
        <v>1.4071684586794737</v>
      </c>
      <c r="G77" s="10">
        <f t="shared" si="19"/>
        <v>1.5966429632112888</v>
      </c>
      <c r="H77" s="10">
        <f t="shared" si="20"/>
        <v>-0.11661664385030379</v>
      </c>
      <c r="I77" s="10">
        <f t="shared" si="22"/>
        <v>3.4127121998886629</v>
      </c>
      <c r="J77" s="10">
        <f t="shared" si="23"/>
        <v>4.8001113368556503E-6</v>
      </c>
      <c r="K77" s="11">
        <f t="shared" si="24"/>
        <v>9.2795664775297437E-2</v>
      </c>
    </row>
    <row r="78" spans="1:11" x14ac:dyDescent="0.25">
      <c r="A78" s="2">
        <v>44835</v>
      </c>
      <c r="B78" s="5">
        <v>3.2064339999999998</v>
      </c>
      <c r="C78" s="11">
        <f t="shared" si="21"/>
        <v>-6.0445387062566303E-2</v>
      </c>
      <c r="D78" s="5">
        <v>3.9586326248131005</v>
      </c>
      <c r="E78" s="11">
        <v>0.85520806394472626</v>
      </c>
      <c r="F78" s="10">
        <f t="shared" si="25"/>
        <v>1.4064432729406471</v>
      </c>
      <c r="G78" s="10">
        <f t="shared" si="19"/>
        <v>1.5654648447376216</v>
      </c>
      <c r="H78" s="10">
        <f t="shared" si="20"/>
        <v>-0.14495128315183092</v>
      </c>
      <c r="I78" s="10">
        <f t="shared" si="22"/>
        <v>3.2064303708863062</v>
      </c>
      <c r="J78" s="10">
        <f t="shared" si="23"/>
        <v>3.6291136935595603E-6</v>
      </c>
      <c r="K78" s="11">
        <f t="shared" si="24"/>
        <v>-5.2108738390750586E-2</v>
      </c>
    </row>
    <row r="79" spans="1:11" x14ac:dyDescent="0.25">
      <c r="A79" s="2">
        <v>44805</v>
      </c>
      <c r="B79" s="5">
        <v>3.4525259999999993</v>
      </c>
      <c r="C79" s="11">
        <f t="shared" si="21"/>
        <v>7.674943566591419E-2</v>
      </c>
      <c r="D79" s="5">
        <v>4.2175142594954398</v>
      </c>
      <c r="E79" s="11">
        <v>0.8569074037750154</v>
      </c>
      <c r="F79" s="10">
        <f t="shared" si="25"/>
        <v>1.4057184609270503</v>
      </c>
      <c r="G79" s="10">
        <f t="shared" si="19"/>
        <v>1.6030191648902301</v>
      </c>
      <c r="H79" s="10">
        <f t="shared" si="20"/>
        <v>-0.11079564265980069</v>
      </c>
      <c r="I79" s="10">
        <f t="shared" si="22"/>
        <v>3.4525219805835095</v>
      </c>
      <c r="J79" s="10">
        <f t="shared" si="23"/>
        <v>4.0194164898643692E-6</v>
      </c>
      <c r="K79" s="11">
        <f t="shared" si="24"/>
        <v>6.5396731452078471E-2</v>
      </c>
    </row>
    <row r="80" spans="1:11" x14ac:dyDescent="0.25">
      <c r="A80" s="2">
        <v>44774</v>
      </c>
      <c r="B80" s="5">
        <v>2.851772</v>
      </c>
      <c r="C80" s="11">
        <f t="shared" si="21"/>
        <v>-0.17400419287211721</v>
      </c>
      <c r="D80" s="5">
        <v>3.5828025824391219</v>
      </c>
      <c r="E80" s="11">
        <v>0.85224686340090183</v>
      </c>
      <c r="F80" s="10">
        <f t="shared" si="25"/>
        <v>1.404994022446084</v>
      </c>
      <c r="G80" s="10">
        <f t="shared" si="19"/>
        <v>1.5070526116220584</v>
      </c>
      <c r="H80" s="10">
        <f t="shared" si="20"/>
        <v>-0.19744111517974527</v>
      </c>
      <c r="I80" s="10">
        <f t="shared" si="22"/>
        <v>2.8517667435652494</v>
      </c>
      <c r="J80" s="10">
        <f t="shared" si="23"/>
        <v>5.2564347505779097E-6</v>
      </c>
      <c r="K80" s="11">
        <f t="shared" si="24"/>
        <v>-0.15049425751846812</v>
      </c>
    </row>
    <row r="81" spans="1:11" x14ac:dyDescent="0.25">
      <c r="A81" s="2">
        <v>44743</v>
      </c>
      <c r="B81" s="5">
        <v>2.1352099999999998</v>
      </c>
      <c r="C81" s="11">
        <f t="shared" si="21"/>
        <v>-0.25126903553299496</v>
      </c>
      <c r="D81" s="5">
        <v>2.8164550901489496</v>
      </c>
      <c r="E81" s="11">
        <v>0.84314005790187119</v>
      </c>
      <c r="F81" s="10">
        <f t="shared" si="25"/>
        <v>1.4042699573052473</v>
      </c>
      <c r="G81" s="10">
        <f t="shared" si="19"/>
        <v>1.3626038535921938</v>
      </c>
      <c r="H81" s="10">
        <f t="shared" si="20"/>
        <v>-0.32367626221154855</v>
      </c>
      <c r="I81" s="10">
        <f t="shared" si="22"/>
        <v>2.1352054695049394</v>
      </c>
      <c r="J81" s="10">
        <f t="shared" si="23"/>
        <v>4.5304950604396765E-6</v>
      </c>
      <c r="K81" s="11">
        <f t="shared" si="24"/>
        <v>-0.21389609800059195</v>
      </c>
    </row>
    <row r="82" spans="1:11" x14ac:dyDescent="0.25">
      <c r="A82" s="2">
        <v>44713</v>
      </c>
      <c r="B82" s="5">
        <v>3.8940440000000001</v>
      </c>
      <c r="C82" s="11">
        <f t="shared" si="21"/>
        <v>0.82372881355932215</v>
      </c>
      <c r="D82" s="5">
        <v>4.6794981051354299</v>
      </c>
      <c r="E82" s="11">
        <v>0.85937436280091806</v>
      </c>
      <c r="F82" s="10">
        <f t="shared" si="25"/>
        <v>1.4035462653121393</v>
      </c>
      <c r="G82" s="10">
        <f t="shared" si="19"/>
        <v>1.664721159892584</v>
      </c>
      <c r="H82" s="10">
        <f t="shared" si="20"/>
        <v>-5.4027565709252157E-2</v>
      </c>
      <c r="I82" s="10">
        <f t="shared" si="22"/>
        <v>3.8940421373305525</v>
      </c>
      <c r="J82" s="10">
        <f t="shared" si="23"/>
        <v>1.862669447572074E-6</v>
      </c>
      <c r="K82" s="11">
        <f t="shared" si="24"/>
        <v>0.66148507799851064</v>
      </c>
    </row>
    <row r="83" spans="1:11" x14ac:dyDescent="0.25">
      <c r="A83" s="2">
        <v>44682</v>
      </c>
      <c r="B83" s="5">
        <v>4.4477509999999993</v>
      </c>
      <c r="C83" s="11">
        <f t="shared" si="21"/>
        <v>0.14219330855018564</v>
      </c>
      <c r="D83" s="5">
        <v>5.2565393595343206</v>
      </c>
      <c r="E83" s="11">
        <v>0.86166244853788077</v>
      </c>
      <c r="F83" s="10">
        <f t="shared" si="25"/>
        <v>1.4028229462744579</v>
      </c>
      <c r="G83" s="10">
        <f t="shared" si="19"/>
        <v>1.7326452212611556</v>
      </c>
      <c r="H83" s="10">
        <f t="shared" si="20"/>
        <v>9.3203241853940799E-3</v>
      </c>
      <c r="I83" s="10">
        <f t="shared" si="22"/>
        <v>4.4477508681255724</v>
      </c>
      <c r="J83" s="10">
        <f t="shared" si="23"/>
        <v>1.3187442693407547E-7</v>
      </c>
      <c r="K83" s="11">
        <f t="shared" si="24"/>
        <v>0.12331263768771006</v>
      </c>
    </row>
    <row r="84" spans="1:11" x14ac:dyDescent="0.25">
      <c r="A84" s="7"/>
      <c r="B84" s="5"/>
      <c r="C84" s="11"/>
      <c r="D84" s="5"/>
      <c r="E84" s="11"/>
      <c r="F84" s="10"/>
      <c r="G84" s="10"/>
      <c r="H84" s="10"/>
      <c r="I84" s="10"/>
      <c r="J84" s="10"/>
      <c r="K84" s="11"/>
    </row>
    <row r="85" spans="1:11" x14ac:dyDescent="0.25">
      <c r="A85" s="1"/>
    </row>
    <row r="86" spans="1:11" x14ac:dyDescent="0.25">
      <c r="A86" s="1" t="s">
        <v>15</v>
      </c>
      <c r="B86" s="1">
        <v>3</v>
      </c>
    </row>
    <row r="87" spans="1:11" x14ac:dyDescent="0.25">
      <c r="A87" s="1" t="s">
        <v>16</v>
      </c>
      <c r="B87" s="11">
        <f>_xlfn.STDEV.S(K73:K83)*SQRT(12)</f>
        <v>0.84906706382397301</v>
      </c>
    </row>
    <row r="88" spans="1:11" x14ac:dyDescent="0.25">
      <c r="A88" s="1" t="s">
        <v>17</v>
      </c>
      <c r="B88" s="12">
        <f>SUMSQ(J91:J102)</f>
        <v>1.1686514491723075E-9</v>
      </c>
    </row>
    <row r="89" spans="1:11" x14ac:dyDescent="0.25">
      <c r="A89" s="1"/>
    </row>
    <row r="90" spans="1:11" x14ac:dyDescent="0.25">
      <c r="A90" s="1" t="s">
        <v>18</v>
      </c>
      <c r="B90" s="1" t="s">
        <v>3</v>
      </c>
      <c r="C90" s="1" t="s">
        <v>19</v>
      </c>
      <c r="D90" s="1" t="s">
        <v>20</v>
      </c>
      <c r="E90" s="1" t="s">
        <v>16</v>
      </c>
      <c r="F90" s="1" t="s">
        <v>14</v>
      </c>
      <c r="G90" s="1" t="s">
        <v>21</v>
      </c>
      <c r="H90" s="1" t="s">
        <v>22</v>
      </c>
      <c r="I90" s="1" t="s">
        <v>23</v>
      </c>
      <c r="J90" s="1" t="s">
        <v>17</v>
      </c>
      <c r="K90" s="1" t="s">
        <v>24</v>
      </c>
    </row>
    <row r="91" spans="1:11" x14ac:dyDescent="0.25">
      <c r="A91" s="2">
        <v>45017</v>
      </c>
      <c r="B91" s="5">
        <v>3.6414428000000001</v>
      </c>
      <c r="D91" s="5">
        <v>4.4232170651075977</v>
      </c>
      <c r="E91" s="11">
        <f>B87</f>
        <v>0.84906706382397301</v>
      </c>
      <c r="F91" s="10">
        <f>C28</f>
        <v>1.4021000000000001</v>
      </c>
      <c r="G91" s="10">
        <f t="shared" ref="G91:G102" si="26">(LN(D91/F91) + (E91^2/2 + B$23)*B$22)/(E91*SQRT(B$22))</f>
        <v>1.6316296068786302</v>
      </c>
      <c r="H91" s="10">
        <f t="shared" ref="H91:H102" si="27">G91-E91*SQRT(B$22)</f>
        <v>-6.6504520769315789E-2</v>
      </c>
      <c r="I91" s="10">
        <f>D91*_xlfn.NORM.S.DIST(G91,1) - F91*EXP(-B$23*B$22)*_xlfn.NORM.S.DIST(H91,1)</f>
        <v>3.6414404054638538</v>
      </c>
      <c r="J91" s="10">
        <f>B91-I91</f>
        <v>2.3945361462551773E-6</v>
      </c>
    </row>
    <row r="92" spans="1:11" x14ac:dyDescent="0.25">
      <c r="A92" s="2">
        <v>44986</v>
      </c>
      <c r="B92" s="5">
        <v>3.9993779999999997</v>
      </c>
      <c r="C92" s="11">
        <f t="shared" ref="C92:C102" si="28">B92/B91-1</f>
        <v>9.8294884653961745E-2</v>
      </c>
      <c r="D92" s="5">
        <v>4.7992376977154851</v>
      </c>
      <c r="E92" s="11">
        <f t="shared" ref="E92:E102" si="29">E91</f>
        <v>0.84906706382397301</v>
      </c>
      <c r="F92" s="10">
        <f>F91*(1+$B$24)^(1/12)</f>
        <v>1.4013774262966618</v>
      </c>
      <c r="G92" s="10">
        <f t="shared" si="26"/>
        <v>1.6799799113393963</v>
      </c>
      <c r="H92" s="10">
        <f t="shared" si="27"/>
        <v>-1.8154216308549742E-2</v>
      </c>
      <c r="I92" s="10">
        <f t="shared" ref="I92:I102" si="30">D92*_xlfn.NORM.S.DIST(G92,1) - F92*EXP(-B$23*B$22)*_xlfn.NORM.S.DIST(H92,1)</f>
        <v>3.9993788531574808</v>
      </c>
      <c r="J92" s="10">
        <f t="shared" ref="J92:J102" si="31">B92-I92</f>
        <v>-8.5315748110659229E-7</v>
      </c>
      <c r="K92" s="11">
        <f t="shared" ref="K92:K102" si="32">D92/D91-1</f>
        <v>8.5010666913481137E-2</v>
      </c>
    </row>
    <row r="93" spans="1:11" x14ac:dyDescent="0.25">
      <c r="A93" s="2">
        <v>44958</v>
      </c>
      <c r="B93" s="5">
        <v>4.642200400000001</v>
      </c>
      <c r="C93" s="11">
        <f t="shared" si="28"/>
        <v>0.16073059360730624</v>
      </c>
      <c r="D93" s="5">
        <v>5.4704804811792105</v>
      </c>
      <c r="E93" s="11">
        <f t="shared" si="29"/>
        <v>0.84906706382397301</v>
      </c>
      <c r="F93" s="10">
        <f t="shared" ref="F93:F102" si="33">F92*(1+$B$24)^(1/12)</f>
        <v>1.4006552249724382</v>
      </c>
      <c r="G93" s="10">
        <f t="shared" si="26"/>
        <v>1.7573735879253467</v>
      </c>
      <c r="H93" s="10">
        <f t="shared" si="27"/>
        <v>5.923946027740068E-2</v>
      </c>
      <c r="I93" s="10">
        <f t="shared" si="30"/>
        <v>4.642199802953491</v>
      </c>
      <c r="J93" s="10">
        <f t="shared" si="31"/>
        <v>5.97046510009136E-7</v>
      </c>
      <c r="K93" s="11">
        <f t="shared" si="32"/>
        <v>0.13986445884588039</v>
      </c>
    </row>
    <row r="94" spans="1:11" x14ac:dyDescent="0.25">
      <c r="A94" s="2">
        <v>44927</v>
      </c>
      <c r="B94" s="5">
        <v>3.7291004000000001</v>
      </c>
      <c r="C94" s="11">
        <f t="shared" si="28"/>
        <v>-0.19669551534225038</v>
      </c>
      <c r="D94" s="5">
        <v>4.5146582894748315</v>
      </c>
      <c r="E94" s="11">
        <f t="shared" si="29"/>
        <v>0.84906706382397301</v>
      </c>
      <c r="F94" s="10">
        <f t="shared" si="33"/>
        <v>1.3999333958354234</v>
      </c>
      <c r="G94" s="10">
        <f t="shared" si="26"/>
        <v>1.6445901132284417</v>
      </c>
      <c r="H94" s="10">
        <f t="shared" si="27"/>
        <v>-5.3544014419504293E-2</v>
      </c>
      <c r="I94" s="10">
        <f t="shared" si="30"/>
        <v>3.7291072566131591</v>
      </c>
      <c r="J94" s="10">
        <f t="shared" si="31"/>
        <v>-6.8566131590230839E-6</v>
      </c>
      <c r="K94" s="11">
        <f t="shared" si="32"/>
        <v>-0.17472362710968725</v>
      </c>
    </row>
    <row r="95" spans="1:11" x14ac:dyDescent="0.25">
      <c r="A95" s="2">
        <v>44896</v>
      </c>
      <c r="B95" s="5">
        <v>3.0761499999999997</v>
      </c>
      <c r="C95" s="11">
        <f t="shared" si="28"/>
        <v>-0.17509595611853201</v>
      </c>
      <c r="D95" s="5">
        <v>3.8232483972723728</v>
      </c>
      <c r="E95" s="11">
        <f t="shared" si="29"/>
        <v>0.84906706382397301</v>
      </c>
      <c r="F95" s="10">
        <f t="shared" si="33"/>
        <v>1.3992119386938102</v>
      </c>
      <c r="G95" s="10">
        <f t="shared" si="26"/>
        <v>1.5470044237438458</v>
      </c>
      <c r="H95" s="10">
        <f t="shared" si="27"/>
        <v>-0.15112970390410019</v>
      </c>
      <c r="I95" s="10">
        <f t="shared" si="30"/>
        <v>3.0761308635523354</v>
      </c>
      <c r="J95" s="10">
        <f t="shared" si="31"/>
        <v>1.9136447664269696E-5</v>
      </c>
      <c r="K95" s="11">
        <f t="shared" si="32"/>
        <v>-0.15314777949293856</v>
      </c>
    </row>
    <row r="96" spans="1:11" x14ac:dyDescent="0.25">
      <c r="A96" s="2">
        <v>44866</v>
      </c>
      <c r="B96" s="5">
        <v>3.4127169999999998</v>
      </c>
      <c r="C96" s="11">
        <f t="shared" si="28"/>
        <v>0.10941176470588232</v>
      </c>
      <c r="D96" s="5">
        <v>4.1801795234106667</v>
      </c>
      <c r="E96" s="11">
        <f t="shared" si="29"/>
        <v>0.84906706382397301</v>
      </c>
      <c r="F96" s="10">
        <f t="shared" si="33"/>
        <v>1.3984908533558906</v>
      </c>
      <c r="G96" s="10">
        <f t="shared" si="26"/>
        <v>1.5998678867548064</v>
      </c>
      <c r="H96" s="10">
        <f t="shared" si="27"/>
        <v>-9.8266240893139623E-2</v>
      </c>
      <c r="I96" s="10">
        <f t="shared" si="30"/>
        <v>3.4127081199868794</v>
      </c>
      <c r="J96" s="10">
        <f t="shared" si="31"/>
        <v>8.8800131203825572E-6</v>
      </c>
      <c r="K96" s="11">
        <f t="shared" si="32"/>
        <v>9.3358079059927102E-2</v>
      </c>
    </row>
    <row r="97" spans="1:11" x14ac:dyDescent="0.25">
      <c r="A97" s="2">
        <v>44835</v>
      </c>
      <c r="B97" s="5">
        <v>3.2064339999999998</v>
      </c>
      <c r="C97" s="11">
        <f t="shared" si="28"/>
        <v>-6.0445387062566303E-2</v>
      </c>
      <c r="D97" s="5">
        <v>3.9612649379495437</v>
      </c>
      <c r="E97" s="11">
        <f t="shared" si="29"/>
        <v>0.84906706382397301</v>
      </c>
      <c r="F97" s="10">
        <f t="shared" si="33"/>
        <v>1.397770139630055</v>
      </c>
      <c r="G97" s="10">
        <f t="shared" si="26"/>
        <v>1.5684950369839066</v>
      </c>
      <c r="H97" s="10">
        <f t="shared" si="27"/>
        <v>-0.12963909066403945</v>
      </c>
      <c r="I97" s="10">
        <f t="shared" si="30"/>
        <v>3.2064506984080579</v>
      </c>
      <c r="J97" s="10">
        <f t="shared" si="31"/>
        <v>-1.6698408058068992E-5</v>
      </c>
      <c r="K97" s="11">
        <f t="shared" si="32"/>
        <v>-5.2369661215532548E-2</v>
      </c>
    </row>
    <row r="98" spans="1:11" x14ac:dyDescent="0.25">
      <c r="A98" s="2">
        <v>44805</v>
      </c>
      <c r="B98" s="5">
        <v>3.4525259999999993</v>
      </c>
      <c r="C98" s="11">
        <f t="shared" si="28"/>
        <v>7.674943566591419E-2</v>
      </c>
      <c r="D98" s="5">
        <v>4.2216873655654457</v>
      </c>
      <c r="E98" s="11">
        <f t="shared" si="29"/>
        <v>0.84906706382397301</v>
      </c>
      <c r="F98" s="10">
        <f t="shared" si="33"/>
        <v>1.3970497973247928</v>
      </c>
      <c r="G98" s="10">
        <f t="shared" si="26"/>
        <v>1.6062935698533491</v>
      </c>
      <c r="H98" s="10">
        <f t="shared" si="27"/>
        <v>-9.1840557794596878E-2</v>
      </c>
      <c r="I98" s="10">
        <f t="shared" si="30"/>
        <v>3.4525117822518601</v>
      </c>
      <c r="J98" s="10">
        <f t="shared" si="31"/>
        <v>1.4217748139255804E-5</v>
      </c>
      <c r="K98" s="11">
        <f t="shared" si="32"/>
        <v>6.5742239333959729E-2</v>
      </c>
    </row>
    <row r="99" spans="1:11" x14ac:dyDescent="0.25">
      <c r="A99" s="2">
        <v>44774</v>
      </c>
      <c r="B99" s="5">
        <v>2.851772</v>
      </c>
      <c r="C99" s="11">
        <f t="shared" si="28"/>
        <v>-0.17400419287211721</v>
      </c>
      <c r="D99" s="5">
        <v>3.582642835148321</v>
      </c>
      <c r="E99" s="11">
        <f t="shared" si="29"/>
        <v>0.84906706382397301</v>
      </c>
      <c r="F99" s="10">
        <f t="shared" si="33"/>
        <v>1.3963298262486921</v>
      </c>
      <c r="G99" s="10">
        <f t="shared" si="26"/>
        <v>1.5099415437854025</v>
      </c>
      <c r="H99" s="10">
        <f t="shared" si="27"/>
        <v>-0.18819258386254356</v>
      </c>
      <c r="I99" s="10">
        <f t="shared" si="30"/>
        <v>2.8517691324891477</v>
      </c>
      <c r="J99" s="10">
        <f t="shared" si="31"/>
        <v>2.8675108523223969E-6</v>
      </c>
      <c r="K99" s="11">
        <f t="shared" si="32"/>
        <v>-0.15137182720576281</v>
      </c>
    </row>
    <row r="100" spans="1:11" x14ac:dyDescent="0.25">
      <c r="A100" s="2">
        <v>44743</v>
      </c>
      <c r="B100" s="5">
        <v>2.1352099999999998</v>
      </c>
      <c r="C100" s="11">
        <f t="shared" si="28"/>
        <v>-0.25126903553299496</v>
      </c>
      <c r="D100" s="5">
        <v>2.8077783169698298</v>
      </c>
      <c r="E100" s="11">
        <f t="shared" si="29"/>
        <v>0.84906706382397301</v>
      </c>
      <c r="F100" s="10">
        <f t="shared" si="33"/>
        <v>1.3956102262104393</v>
      </c>
      <c r="G100" s="10">
        <f t="shared" si="26"/>
        <v>1.3667304003165712</v>
      </c>
      <c r="H100" s="10">
        <f t="shared" si="27"/>
        <v>-0.3314037273313748</v>
      </c>
      <c r="I100" s="10">
        <f t="shared" si="30"/>
        <v>2.1352055361091691</v>
      </c>
      <c r="J100" s="10">
        <f t="shared" si="31"/>
        <v>4.4638908307526037E-6</v>
      </c>
      <c r="K100" s="11">
        <f t="shared" si="32"/>
        <v>-0.21628293799664011</v>
      </c>
    </row>
    <row r="101" spans="1:11" x14ac:dyDescent="0.25">
      <c r="A101" s="2">
        <v>44713</v>
      </c>
      <c r="B101" s="5">
        <v>3.8940440000000001</v>
      </c>
      <c r="C101" s="11">
        <f t="shared" si="28"/>
        <v>0.82372881355932215</v>
      </c>
      <c r="D101" s="5">
        <v>4.6859021799056357</v>
      </c>
      <c r="E101" s="11">
        <f t="shared" si="29"/>
        <v>0.84906706382397301</v>
      </c>
      <c r="F101" s="10">
        <f t="shared" si="33"/>
        <v>1.3948909970188199</v>
      </c>
      <c r="G101" s="10">
        <f t="shared" si="26"/>
        <v>1.6686384795083167</v>
      </c>
      <c r="H101" s="10">
        <f t="shared" si="27"/>
        <v>-2.9495648139629349E-2</v>
      </c>
      <c r="I101" s="10">
        <f t="shared" si="30"/>
        <v>3.8940313903836987</v>
      </c>
      <c r="J101" s="10">
        <f t="shared" si="31"/>
        <v>1.2609616301340054E-5</v>
      </c>
      <c r="K101" s="11">
        <f t="shared" si="32"/>
        <v>0.66890033717572406</v>
      </c>
    </row>
    <row r="102" spans="1:11" x14ac:dyDescent="0.25">
      <c r="A102" s="2">
        <v>44682</v>
      </c>
      <c r="B102" s="5">
        <v>4.4477509999999993</v>
      </c>
      <c r="C102" s="11">
        <f t="shared" si="28"/>
        <v>0.14219330855018564</v>
      </c>
      <c r="D102" s="5">
        <v>5.2649379725881404</v>
      </c>
      <c r="E102" s="11">
        <f t="shared" si="29"/>
        <v>0.84906706382397301</v>
      </c>
      <c r="F102" s="10">
        <f t="shared" si="33"/>
        <v>1.3941721384827175</v>
      </c>
      <c r="G102" s="10">
        <f t="shared" si="26"/>
        <v>1.7375531674070055</v>
      </c>
      <c r="H102" s="10">
        <f t="shared" si="27"/>
        <v>3.9419039759059471E-2</v>
      </c>
      <c r="I102" s="10">
        <f t="shared" si="30"/>
        <v>4.4477497235438008</v>
      </c>
      <c r="J102" s="10">
        <f t="shared" si="31"/>
        <v>1.2764561985179057E-6</v>
      </c>
      <c r="K102" s="11">
        <f t="shared" si="32"/>
        <v>0.12356975678356252</v>
      </c>
    </row>
    <row r="103" spans="1:11" x14ac:dyDescent="0.25">
      <c r="A103" s="7"/>
      <c r="B103" s="5"/>
      <c r="C103" s="11"/>
      <c r="D103" s="10"/>
      <c r="E103" s="11"/>
      <c r="F103" s="10"/>
      <c r="G103" s="10"/>
      <c r="H103" s="10"/>
      <c r="I103" s="10"/>
      <c r="J103" s="10"/>
      <c r="K103" s="11"/>
    </row>
    <row r="104" spans="1:11" x14ac:dyDescent="0.25">
      <c r="A104" s="1" t="s">
        <v>15</v>
      </c>
      <c r="B104" s="1">
        <v>4</v>
      </c>
    </row>
    <row r="105" spans="1:11" x14ac:dyDescent="0.25">
      <c r="A105" s="1" t="s">
        <v>16</v>
      </c>
      <c r="B105" s="11">
        <f>_xlfn.STDEV.S(K92:K102)*SQRT(12)</f>
        <v>0.85714279747581545</v>
      </c>
      <c r="D105" s="13"/>
    </row>
    <row r="106" spans="1:11" x14ac:dyDescent="0.25">
      <c r="A106" s="1" t="s">
        <v>17</v>
      </c>
      <c r="B106" s="12">
        <f>SUMSQ(J109:J120)</f>
        <v>1.0763273899032105E-9</v>
      </c>
    </row>
    <row r="107" spans="1:11" x14ac:dyDescent="0.25">
      <c r="A107" s="1"/>
    </row>
    <row r="108" spans="1:11" x14ac:dyDescent="0.25">
      <c r="A108" s="1" t="s">
        <v>18</v>
      </c>
      <c r="B108" s="1" t="s">
        <v>3</v>
      </c>
      <c r="C108" s="1" t="s">
        <v>19</v>
      </c>
      <c r="D108" s="1" t="s">
        <v>20</v>
      </c>
      <c r="E108" s="1" t="s">
        <v>16</v>
      </c>
      <c r="F108" s="1" t="s">
        <v>14</v>
      </c>
      <c r="G108" s="1" t="s">
        <v>21</v>
      </c>
      <c r="H108" s="1" t="s">
        <v>22</v>
      </c>
      <c r="I108" s="1" t="s">
        <v>23</v>
      </c>
      <c r="J108" s="1" t="s">
        <v>17</v>
      </c>
      <c r="K108" s="1" t="s">
        <v>24</v>
      </c>
    </row>
    <row r="109" spans="1:11" x14ac:dyDescent="0.25">
      <c r="A109" s="2">
        <v>45017</v>
      </c>
      <c r="B109" s="5">
        <v>3.6414428000000001</v>
      </c>
      <c r="D109" s="5">
        <v>4.4188572810353577</v>
      </c>
      <c r="E109" s="11">
        <f>B105</f>
        <v>0.85714279747581545</v>
      </c>
      <c r="F109" s="10">
        <f>B28</f>
        <v>1.4108000000000001</v>
      </c>
      <c r="G109" s="10">
        <f t="shared" ref="G109:G120" si="34">(LN(D109/F109) + (E109^2/2 + B$23)*B$22)/(E109*SQRT(B$22))</f>
        <v>1.6281486400694662</v>
      </c>
      <c r="H109" s="10">
        <f t="shared" ref="H109:H120" si="35">G109-E109*SQRT(B$22)</f>
        <v>-8.6136954882164662E-2</v>
      </c>
      <c r="I109" s="10">
        <f>D109*_xlfn.NORM.S.DIST(G109,1) - F109*EXP(-B$23*B$22)*_xlfn.NORM.S.DIST(H109,1)</f>
        <v>3.6414405599421267</v>
      </c>
      <c r="J109" s="10">
        <f>B109-I109</f>
        <v>2.240057873414969E-6</v>
      </c>
    </row>
    <row r="110" spans="1:11" x14ac:dyDescent="0.25">
      <c r="A110" s="2">
        <v>44986</v>
      </c>
      <c r="B110" s="5">
        <v>3.9993779999999997</v>
      </c>
      <c r="C110" s="11">
        <f t="shared" ref="C110:C120" si="36">B110/B109-1</f>
        <v>9.8294884653961745E-2</v>
      </c>
      <c r="D110" s="5">
        <v>4.7950288411493069</v>
      </c>
      <c r="E110" s="11">
        <f t="shared" ref="E110:E120" si="37">E109</f>
        <v>0.85714279747581545</v>
      </c>
      <c r="F110" s="10">
        <f>F109*(1+$B$24)^(1/12)</f>
        <v>1.4100729427425507</v>
      </c>
      <c r="G110" s="10">
        <f t="shared" si="34"/>
        <v>1.6761068556213479</v>
      </c>
      <c r="H110" s="10">
        <f t="shared" si="35"/>
        <v>-3.817873933028304E-2</v>
      </c>
      <c r="I110" s="10">
        <f t="shared" ref="I110:I120" si="38">D110*_xlfn.NORM.S.DIST(G110,1) - F110*EXP(-B$23*B$22)*_xlfn.NORM.S.DIST(H110,1)</f>
        <v>3.9993791115759185</v>
      </c>
      <c r="J110" s="10">
        <f t="shared" ref="J110:J120" si="39">B110-I110</f>
        <v>-1.1115759188662366E-6</v>
      </c>
      <c r="K110" s="11">
        <f t="shared" ref="K110:K120" si="40">D110/D109-1</f>
        <v>8.5128696445659013E-2</v>
      </c>
    </row>
    <row r="111" spans="1:11" x14ac:dyDescent="0.25">
      <c r="A111" s="2">
        <v>44958</v>
      </c>
      <c r="B111" s="5">
        <v>4.642200400000001</v>
      </c>
      <c r="C111" s="11">
        <f t="shared" si="36"/>
        <v>0.16073059360730624</v>
      </c>
      <c r="D111" s="5">
        <v>5.4665437934866992</v>
      </c>
      <c r="E111" s="11">
        <f t="shared" si="37"/>
        <v>0.85714279747581545</v>
      </c>
      <c r="F111" s="10">
        <f t="shared" ref="F111:F120" si="41">F110*(1+$B$24)^(1/12)</f>
        <v>1.4093462601748203</v>
      </c>
      <c r="G111" s="10">
        <f t="shared" si="34"/>
        <v>1.7528632200371776</v>
      </c>
      <c r="H111" s="10">
        <f t="shared" si="35"/>
        <v>3.8577625085546741E-2</v>
      </c>
      <c r="I111" s="10">
        <f t="shared" si="38"/>
        <v>4.6422005370581436</v>
      </c>
      <c r="J111" s="10">
        <f t="shared" si="39"/>
        <v>-1.370581426130002E-7</v>
      </c>
      <c r="K111" s="11">
        <f t="shared" si="40"/>
        <v>0.14004398609132007</v>
      </c>
    </row>
    <row r="112" spans="1:11" x14ac:dyDescent="0.25">
      <c r="A112" s="2">
        <v>44927</v>
      </c>
      <c r="B112" s="5">
        <v>3.7291004000000001</v>
      </c>
      <c r="C112" s="11">
        <f t="shared" si="36"/>
        <v>-0.19669551534225038</v>
      </c>
      <c r="D112" s="5">
        <v>4.5103431767975861</v>
      </c>
      <c r="E112" s="11">
        <f t="shared" si="37"/>
        <v>0.85714279747581545</v>
      </c>
      <c r="F112" s="10">
        <f t="shared" si="41"/>
        <v>1.4086199521037124</v>
      </c>
      <c r="G112" s="10">
        <f t="shared" si="34"/>
        <v>1.6410044709753699</v>
      </c>
      <c r="H112" s="10">
        <f t="shared" si="35"/>
        <v>-7.3281123976260965E-2</v>
      </c>
      <c r="I112" s="10">
        <f t="shared" si="38"/>
        <v>3.7291070929096084</v>
      </c>
      <c r="J112" s="10">
        <f t="shared" si="39"/>
        <v>-6.6929096083079287E-6</v>
      </c>
      <c r="K112" s="11">
        <f t="shared" si="40"/>
        <v>-0.17491867856769228</v>
      </c>
    </row>
    <row r="113" spans="1:11" x14ac:dyDescent="0.25">
      <c r="A113" s="2">
        <v>44896</v>
      </c>
      <c r="B113" s="5">
        <v>3.0761499999999997</v>
      </c>
      <c r="C113" s="11">
        <f t="shared" si="36"/>
        <v>-0.17509595611853201</v>
      </c>
      <c r="D113" s="5">
        <v>3.8186758717812213</v>
      </c>
      <c r="E113" s="11">
        <f t="shared" si="37"/>
        <v>0.85714279747581545</v>
      </c>
      <c r="F113" s="10">
        <f t="shared" si="41"/>
        <v>1.4078940183362294</v>
      </c>
      <c r="G113" s="10">
        <f t="shared" si="34"/>
        <v>1.5441979484601047</v>
      </c>
      <c r="H113" s="10">
        <f t="shared" si="35"/>
        <v>-0.17008764649152619</v>
      </c>
      <c r="I113" s="10">
        <f t="shared" si="38"/>
        <v>3.0761315715781077</v>
      </c>
      <c r="J113" s="10">
        <f t="shared" si="39"/>
        <v>1.8428421892036084E-5</v>
      </c>
      <c r="K113" s="11">
        <f t="shared" si="40"/>
        <v>-0.15335136993000598</v>
      </c>
    </row>
    <row r="114" spans="1:11" x14ac:dyDescent="0.25">
      <c r="A114" s="2">
        <v>44866</v>
      </c>
      <c r="B114" s="5">
        <v>3.4127169999999998</v>
      </c>
      <c r="C114" s="11">
        <f t="shared" si="36"/>
        <v>0.10941176470588232</v>
      </c>
      <c r="D114" s="5">
        <v>4.1757421395418151</v>
      </c>
      <c r="E114" s="11">
        <f t="shared" si="37"/>
        <v>0.85714279747581545</v>
      </c>
      <c r="F114" s="10">
        <f t="shared" si="41"/>
        <v>1.4071684586794737</v>
      </c>
      <c r="G114" s="10">
        <f t="shared" si="34"/>
        <v>1.5966418659300481</v>
      </c>
      <c r="H114" s="10">
        <f t="shared" si="35"/>
        <v>-0.11764372902158282</v>
      </c>
      <c r="I114" s="10">
        <f t="shared" si="38"/>
        <v>3.4127084216729511</v>
      </c>
      <c r="J114" s="10">
        <f t="shared" si="39"/>
        <v>8.5783270487027607E-6</v>
      </c>
      <c r="K114" s="11">
        <f t="shared" si="40"/>
        <v>9.3505256730270769E-2</v>
      </c>
    </row>
    <row r="115" spans="1:11" x14ac:dyDescent="0.25">
      <c r="A115" s="2">
        <v>44835</v>
      </c>
      <c r="B115" s="5">
        <v>3.2064339999999998</v>
      </c>
      <c r="C115" s="11">
        <f t="shared" si="36"/>
        <v>-6.0445387062566303E-2</v>
      </c>
      <c r="D115" s="5">
        <v>3.9567474343676494</v>
      </c>
      <c r="E115" s="11">
        <f t="shared" si="37"/>
        <v>0.85714279747581545</v>
      </c>
      <c r="F115" s="10">
        <f t="shared" si="41"/>
        <v>1.4064432729406471</v>
      </c>
      <c r="G115" s="10">
        <f t="shared" si="34"/>
        <v>1.5655185315575308</v>
      </c>
      <c r="H115" s="10">
        <f t="shared" si="35"/>
        <v>-0.14876706339410006</v>
      </c>
      <c r="I115" s="10">
        <f t="shared" si="38"/>
        <v>3.2064499229988885</v>
      </c>
      <c r="J115" s="10">
        <f t="shared" si="39"/>
        <v>-1.5922998888751039E-5</v>
      </c>
      <c r="K115" s="11">
        <f t="shared" si="40"/>
        <v>-5.244449917067795E-2</v>
      </c>
    </row>
    <row r="116" spans="1:11" x14ac:dyDescent="0.25">
      <c r="A116" s="2">
        <v>44805</v>
      </c>
      <c r="B116" s="5">
        <v>3.4525259999999993</v>
      </c>
      <c r="C116" s="11">
        <f t="shared" si="36"/>
        <v>7.674943566591419E-2</v>
      </c>
      <c r="D116" s="5">
        <v>4.2172722449373561</v>
      </c>
      <c r="E116" s="11">
        <f t="shared" si="37"/>
        <v>0.85714279747581545</v>
      </c>
      <c r="F116" s="10">
        <f t="shared" si="41"/>
        <v>1.4057184609270503</v>
      </c>
      <c r="G116" s="10">
        <f t="shared" si="34"/>
        <v>1.6030161823909097</v>
      </c>
      <c r="H116" s="10">
        <f t="shared" si="35"/>
        <v>-0.1112694125607212</v>
      </c>
      <c r="I116" s="10">
        <f t="shared" si="38"/>
        <v>3.4525123184935262</v>
      </c>
      <c r="J116" s="10">
        <f t="shared" si="39"/>
        <v>1.3681506473073313E-5</v>
      </c>
      <c r="K116" s="11">
        <f t="shared" si="40"/>
        <v>6.5843174195762799E-2</v>
      </c>
    </row>
    <row r="117" spans="1:11" x14ac:dyDescent="0.25">
      <c r="A117" s="2">
        <v>44774</v>
      </c>
      <c r="B117" s="5">
        <v>2.851772</v>
      </c>
      <c r="C117" s="11">
        <f t="shared" si="36"/>
        <v>-0.17400419287211721</v>
      </c>
      <c r="D117" s="5">
        <v>3.5779965450991553</v>
      </c>
      <c r="E117" s="11">
        <f t="shared" si="37"/>
        <v>0.85714279747581545</v>
      </c>
      <c r="F117" s="10">
        <f t="shared" si="41"/>
        <v>1.404994022446084</v>
      </c>
      <c r="G117" s="10">
        <f t="shared" si="34"/>
        <v>1.5074253259433597</v>
      </c>
      <c r="H117" s="10">
        <f t="shared" si="35"/>
        <v>-0.20686026900827126</v>
      </c>
      <c r="I117" s="10">
        <f t="shared" si="38"/>
        <v>2.8517689093524927</v>
      </c>
      <c r="J117" s="10">
        <f t="shared" si="39"/>
        <v>3.0906475072534079E-6</v>
      </c>
      <c r="K117" s="11">
        <f t="shared" si="40"/>
        <v>-0.15158511538011854</v>
      </c>
    </row>
    <row r="118" spans="1:11" x14ac:dyDescent="0.25">
      <c r="A118" s="2">
        <v>44743</v>
      </c>
      <c r="B118" s="5">
        <v>2.1352099999999998</v>
      </c>
      <c r="C118" s="11">
        <f t="shared" si="36"/>
        <v>-0.25126903553299496</v>
      </c>
      <c r="D118" s="5">
        <v>2.8029016154967512</v>
      </c>
      <c r="E118" s="11">
        <f t="shared" si="37"/>
        <v>0.85714279747581545</v>
      </c>
      <c r="F118" s="10">
        <f t="shared" si="41"/>
        <v>1.4042699573052473</v>
      </c>
      <c r="G118" s="10">
        <f t="shared" si="34"/>
        <v>1.3653064371940966</v>
      </c>
      <c r="H118" s="10">
        <f t="shared" si="35"/>
        <v>-0.3489791577575343</v>
      </c>
      <c r="I118" s="10">
        <f t="shared" si="38"/>
        <v>2.1352053775065025</v>
      </c>
      <c r="J118" s="10">
        <f t="shared" si="39"/>
        <v>4.6224934973082554E-6</v>
      </c>
      <c r="K118" s="11">
        <f t="shared" si="40"/>
        <v>-0.21662819397186539</v>
      </c>
    </row>
    <row r="119" spans="1:11" x14ac:dyDescent="0.25">
      <c r="A119" s="2">
        <v>44713</v>
      </c>
      <c r="B119" s="5">
        <v>3.8940440000000001</v>
      </c>
      <c r="C119" s="11">
        <f t="shared" si="36"/>
        <v>0.82372881355932215</v>
      </c>
      <c r="D119" s="5">
        <v>4.6816772834274696</v>
      </c>
      <c r="E119" s="11">
        <f t="shared" si="37"/>
        <v>0.85714279747581545</v>
      </c>
      <c r="F119" s="10">
        <f t="shared" si="41"/>
        <v>1.4035462653121393</v>
      </c>
      <c r="G119" s="10">
        <f t="shared" si="34"/>
        <v>1.664857896509949</v>
      </c>
      <c r="H119" s="10">
        <f t="shared" si="35"/>
        <v>-4.9427698441681933E-2</v>
      </c>
      <c r="I119" s="10">
        <f t="shared" si="38"/>
        <v>3.8940321678734349</v>
      </c>
      <c r="J119" s="10">
        <f t="shared" si="39"/>
        <v>1.1832126565192169E-5</v>
      </c>
      <c r="K119" s="11">
        <f t="shared" si="40"/>
        <v>0.67029668738399417</v>
      </c>
    </row>
    <row r="120" spans="1:11" x14ac:dyDescent="0.25">
      <c r="A120" s="2">
        <v>44682</v>
      </c>
      <c r="B120" s="5">
        <v>4.4477509999999993</v>
      </c>
      <c r="C120" s="11">
        <f t="shared" si="36"/>
        <v>0.14219330855018564</v>
      </c>
      <c r="D120" s="5">
        <v>5.2609470330386294</v>
      </c>
      <c r="E120" s="11">
        <f t="shared" si="37"/>
        <v>0.85714279747581545</v>
      </c>
      <c r="F120" s="10">
        <f t="shared" si="41"/>
        <v>1.4028229462744579</v>
      </c>
      <c r="G120" s="10">
        <f t="shared" si="34"/>
        <v>1.7332071257528674</v>
      </c>
      <c r="H120" s="10">
        <f t="shared" si="35"/>
        <v>1.8921530801236486E-2</v>
      </c>
      <c r="I120" s="10">
        <f t="shared" si="38"/>
        <v>4.4477503508489589</v>
      </c>
      <c r="J120" s="10">
        <f t="shared" si="39"/>
        <v>6.4915104047713612E-7</v>
      </c>
      <c r="K120" s="11">
        <f t="shared" si="40"/>
        <v>0.12373124300166949</v>
      </c>
    </row>
    <row r="121" spans="1:11" x14ac:dyDescent="0.25">
      <c r="A121" s="1"/>
    </row>
    <row r="122" spans="1:11" x14ac:dyDescent="0.25">
      <c r="A122" s="1" t="s">
        <v>15</v>
      </c>
      <c r="B122" s="1">
        <v>5</v>
      </c>
    </row>
    <row r="123" spans="1:11" x14ac:dyDescent="0.25">
      <c r="A123" s="1" t="s">
        <v>16</v>
      </c>
      <c r="B123" s="11">
        <f>_xlfn.STDEV.S(K110:K120)*SQRT(12)</f>
        <v>0.85874428241018652</v>
      </c>
      <c r="D123" s="13"/>
    </row>
    <row r="124" spans="1:11" x14ac:dyDescent="0.25">
      <c r="A124" s="1" t="s">
        <v>17</v>
      </c>
      <c r="B124" s="12">
        <f>SUMSQ(J127:J138)</f>
        <v>1.0769043086699077E-9</v>
      </c>
    </row>
    <row r="125" spans="1:11" x14ac:dyDescent="0.25">
      <c r="A125" s="1"/>
    </row>
    <row r="126" spans="1:11" x14ac:dyDescent="0.25">
      <c r="A126" s="1" t="s">
        <v>18</v>
      </c>
      <c r="B126" s="1" t="s">
        <v>3</v>
      </c>
      <c r="C126" s="1" t="s">
        <v>19</v>
      </c>
      <c r="D126" s="1" t="s">
        <v>20</v>
      </c>
      <c r="E126" s="1" t="s">
        <v>16</v>
      </c>
      <c r="F126" s="1" t="s">
        <v>14</v>
      </c>
      <c r="G126" s="1" t="s">
        <v>21</v>
      </c>
      <c r="H126" s="1" t="s">
        <v>22</v>
      </c>
      <c r="I126" s="1" t="s">
        <v>23</v>
      </c>
      <c r="J126" s="1" t="s">
        <v>17</v>
      </c>
      <c r="K126" s="1" t="s">
        <v>24</v>
      </c>
    </row>
    <row r="127" spans="1:11" x14ac:dyDescent="0.25">
      <c r="A127" s="2">
        <v>45017</v>
      </c>
      <c r="B127" s="5">
        <v>3.6414428000000001</v>
      </c>
      <c r="D127" s="5">
        <v>4.4137124975824182</v>
      </c>
      <c r="E127" s="11">
        <f>B123</f>
        <v>0.85874428241018652</v>
      </c>
      <c r="F127" s="10">
        <f>C28</f>
        <v>1.4021000000000001</v>
      </c>
      <c r="G127" s="10">
        <f t="shared" ref="G127:G138" si="42">(LN(D127/F127) + (E127^2/2 + B$23)*B$22)/(E127*SQRT(B$22))</f>
        <v>1.6312356316575185</v>
      </c>
      <c r="H127" s="10">
        <f t="shared" ref="H127:H138" si="43">G127-E127*SQRT(B$22)</f>
        <v>-8.6252933162854539E-2</v>
      </c>
      <c r="I127" s="10">
        <f>D127*_xlfn.NORM.S.DIST(G127,1) - F127*EXP(-B$23*B$22)*_xlfn.NORM.S.DIST(H127,1)</f>
        <v>3.6414405589808601</v>
      </c>
      <c r="J127" s="10">
        <f>B127-I127</f>
        <v>2.2410191400368262E-6</v>
      </c>
    </row>
    <row r="128" spans="1:11" x14ac:dyDescent="0.25">
      <c r="A128" s="2">
        <v>44986</v>
      </c>
      <c r="B128" s="5">
        <v>3.9993779999999997</v>
      </c>
      <c r="C128" s="11">
        <f t="shared" ref="C128:C138" si="44">B128/B127-1</f>
        <v>9.8294884653961745E-2</v>
      </c>
      <c r="D128" s="5">
        <v>4.7897629009883023</v>
      </c>
      <c r="E128" s="11">
        <f t="shared" ref="E128:E138" si="45">E127</f>
        <v>0.85874428241018652</v>
      </c>
      <c r="F128" s="10">
        <f>F127*(1+$B$24)^(1/12)</f>
        <v>1.4013774262966618</v>
      </c>
      <c r="G128" s="10">
        <f t="shared" si="42"/>
        <v>1.6791429222908187</v>
      </c>
      <c r="H128" s="10">
        <f t="shared" si="43"/>
        <v>-3.8345642529554302E-2</v>
      </c>
      <c r="I128" s="10">
        <f t="shared" ref="I128:I138" si="46">D128*_xlfn.NORM.S.DIST(G128,1) - F128*EXP(-B$23*B$22)*_xlfn.NORM.S.DIST(H128,1)</f>
        <v>3.9993790988190674</v>
      </c>
      <c r="J128" s="10">
        <f t="shared" ref="J128:J138" si="47">B128-I128</f>
        <v>-1.098819067735235E-6</v>
      </c>
      <c r="K128" s="11">
        <f t="shared" ref="K128:K138" si="48">D128/D127-1</f>
        <v>8.5200475475433191E-2</v>
      </c>
    </row>
    <row r="129" spans="1:11" x14ac:dyDescent="0.25">
      <c r="A129" s="2">
        <v>44958</v>
      </c>
      <c r="B129" s="5">
        <v>4.642200400000001</v>
      </c>
      <c r="C129" s="11">
        <f t="shared" si="44"/>
        <v>0.16073059360730624</v>
      </c>
      <c r="D129" s="5">
        <v>5.4610877585522424</v>
      </c>
      <c r="E129" s="11">
        <f t="shared" si="45"/>
        <v>0.85874428241018652</v>
      </c>
      <c r="F129" s="10">
        <f t="shared" ref="F129:F138" si="49">F128*(1+$B$24)^(1/12)</f>
        <v>1.4006552249724382</v>
      </c>
      <c r="G129" s="10">
        <f t="shared" si="42"/>
        <v>1.7558145044068236</v>
      </c>
      <c r="H129" s="10">
        <f t="shared" si="43"/>
        <v>3.8325939586450586E-2</v>
      </c>
      <c r="I129" s="10">
        <f t="shared" si="46"/>
        <v>4.6422005023391515</v>
      </c>
      <c r="J129" s="10">
        <f t="shared" si="47"/>
        <v>-1.0233915048729614E-7</v>
      </c>
      <c r="K129" s="11">
        <f t="shared" si="48"/>
        <v>0.14015826491649963</v>
      </c>
    </row>
    <row r="130" spans="1:11" x14ac:dyDescent="0.25">
      <c r="A130" s="2">
        <v>44927</v>
      </c>
      <c r="B130" s="5">
        <v>3.7291004000000001</v>
      </c>
      <c r="C130" s="11">
        <f t="shared" si="44"/>
        <v>-0.19669551534225038</v>
      </c>
      <c r="D130" s="5">
        <v>4.5051729714037965</v>
      </c>
      <c r="E130" s="11">
        <f t="shared" si="45"/>
        <v>0.85874428241018652</v>
      </c>
      <c r="F130" s="10">
        <f t="shared" si="49"/>
        <v>1.3999333958354234</v>
      </c>
      <c r="G130" s="10">
        <f t="shared" si="42"/>
        <v>1.6440779680561126</v>
      </c>
      <c r="H130" s="10">
        <f t="shared" si="43"/>
        <v>-7.3410596764260427E-2</v>
      </c>
      <c r="I130" s="10">
        <f t="shared" si="46"/>
        <v>3.7291070964326059</v>
      </c>
      <c r="J130" s="10">
        <f t="shared" si="47"/>
        <v>-6.6964326057572521E-6</v>
      </c>
      <c r="K130" s="11">
        <f t="shared" si="48"/>
        <v>-0.17504109609874918</v>
      </c>
    </row>
    <row r="131" spans="1:11" x14ac:dyDescent="0.25">
      <c r="A131" s="2">
        <v>44896</v>
      </c>
      <c r="B131" s="5">
        <v>3.0761499999999997</v>
      </c>
      <c r="C131" s="11">
        <f t="shared" si="44"/>
        <v>-0.17509595611853201</v>
      </c>
      <c r="D131" s="5">
        <v>3.8137631231973548</v>
      </c>
      <c r="E131" s="11">
        <f t="shared" si="45"/>
        <v>0.85874428241018652</v>
      </c>
      <c r="F131" s="10">
        <f t="shared" si="49"/>
        <v>1.3992119386938102</v>
      </c>
      <c r="G131" s="10">
        <f t="shared" si="42"/>
        <v>1.5473702477239224</v>
      </c>
      <c r="H131" s="10">
        <f t="shared" si="43"/>
        <v>-0.17011831709645064</v>
      </c>
      <c r="I131" s="10">
        <f t="shared" si="46"/>
        <v>3.076131572223693</v>
      </c>
      <c r="J131" s="10">
        <f t="shared" si="47"/>
        <v>1.8427776306673138E-5</v>
      </c>
      <c r="K131" s="11">
        <f t="shared" si="48"/>
        <v>-0.15347021137592431</v>
      </c>
    </row>
    <row r="132" spans="1:11" x14ac:dyDescent="0.25">
      <c r="A132" s="2">
        <v>44866</v>
      </c>
      <c r="B132" s="5">
        <v>3.4127169999999998</v>
      </c>
      <c r="C132" s="11">
        <f t="shared" si="44"/>
        <v>0.10941176470588232</v>
      </c>
      <c r="D132" s="5">
        <v>4.1706929674788897</v>
      </c>
      <c r="E132" s="11">
        <f t="shared" si="45"/>
        <v>0.85874428241018652</v>
      </c>
      <c r="F132" s="10">
        <f t="shared" si="49"/>
        <v>1.3984908533558906</v>
      </c>
      <c r="G132" s="10">
        <f t="shared" si="42"/>
        <v>1.5997614478288857</v>
      </c>
      <c r="H132" s="10">
        <f t="shared" si="43"/>
        <v>-0.1177271169914873</v>
      </c>
      <c r="I132" s="10">
        <f t="shared" si="46"/>
        <v>3.4127084239925143</v>
      </c>
      <c r="J132" s="10">
        <f t="shared" si="47"/>
        <v>8.5760074854945856E-6</v>
      </c>
      <c r="K132" s="11">
        <f t="shared" si="48"/>
        <v>9.3589935387044854E-2</v>
      </c>
    </row>
    <row r="133" spans="1:11" x14ac:dyDescent="0.25">
      <c r="A133" s="2">
        <v>44835</v>
      </c>
      <c r="B133" s="5">
        <v>3.2064339999999998</v>
      </c>
      <c r="C133" s="11">
        <f t="shared" si="44"/>
        <v>-6.0445387062566303E-2</v>
      </c>
      <c r="D133" s="5">
        <v>3.9517830395540874</v>
      </c>
      <c r="E133" s="11">
        <f t="shared" si="45"/>
        <v>0.85874428241018652</v>
      </c>
      <c r="F133" s="10">
        <f t="shared" si="49"/>
        <v>1.397770139630055</v>
      </c>
      <c r="G133" s="10">
        <f t="shared" si="42"/>
        <v>1.5686696321491775</v>
      </c>
      <c r="H133" s="10">
        <f t="shared" si="43"/>
        <v>-0.1488189326711955</v>
      </c>
      <c r="I133" s="10">
        <f t="shared" si="46"/>
        <v>3.2064499381229368</v>
      </c>
      <c r="J133" s="10">
        <f t="shared" si="47"/>
        <v>-1.5938122936987043E-5</v>
      </c>
      <c r="K133" s="11">
        <f t="shared" si="48"/>
        <v>-5.2487663232887005E-2</v>
      </c>
    </row>
    <row r="134" spans="1:11" x14ac:dyDescent="0.25">
      <c r="A134" s="2">
        <v>44805</v>
      </c>
      <c r="B134" s="5">
        <v>3.4525259999999993</v>
      </c>
      <c r="C134" s="11">
        <f t="shared" si="44"/>
        <v>7.674943566591419E-2</v>
      </c>
      <c r="D134" s="5">
        <v>4.2122115534551465</v>
      </c>
      <c r="E134" s="11">
        <f t="shared" si="45"/>
        <v>0.85874428241018652</v>
      </c>
      <c r="F134" s="10">
        <f t="shared" si="49"/>
        <v>1.3970497973247928</v>
      </c>
      <c r="G134" s="10">
        <f t="shared" si="42"/>
        <v>1.6061292258259452</v>
      </c>
      <c r="H134" s="10">
        <f t="shared" si="43"/>
        <v>-0.11135933899442785</v>
      </c>
      <c r="I134" s="10">
        <f t="shared" si="46"/>
        <v>3.4525123170396137</v>
      </c>
      <c r="J134" s="10">
        <f t="shared" si="47"/>
        <v>1.3682960385619225E-5</v>
      </c>
      <c r="K134" s="11">
        <f t="shared" si="48"/>
        <v>6.5901521235954608E-2</v>
      </c>
    </row>
    <row r="135" spans="1:11" x14ac:dyDescent="0.25">
      <c r="A135" s="2">
        <v>44774</v>
      </c>
      <c r="B135" s="5">
        <v>2.851772</v>
      </c>
      <c r="C135" s="11">
        <f t="shared" si="44"/>
        <v>-0.17400419287211721</v>
      </c>
      <c r="D135" s="5">
        <v>3.5731924201729917</v>
      </c>
      <c r="E135" s="11">
        <f t="shared" si="45"/>
        <v>0.85874428241018652</v>
      </c>
      <c r="F135" s="10">
        <f t="shared" si="49"/>
        <v>1.3963298262486921</v>
      </c>
      <c r="G135" s="10">
        <f t="shared" si="42"/>
        <v>1.5106334494311739</v>
      </c>
      <c r="H135" s="10">
        <f t="shared" si="43"/>
        <v>-0.2068551153891991</v>
      </c>
      <c r="I135" s="10">
        <f t="shared" si="46"/>
        <v>2.8517689259304397</v>
      </c>
      <c r="J135" s="10">
        <f t="shared" si="47"/>
        <v>3.0740695602382573E-6</v>
      </c>
      <c r="K135" s="11">
        <f t="shared" si="48"/>
        <v>-0.15170632461657518</v>
      </c>
    </row>
    <row r="136" spans="1:11" x14ac:dyDescent="0.25">
      <c r="A136" s="2">
        <v>44743</v>
      </c>
      <c r="B136" s="5">
        <v>2.1352099999999998</v>
      </c>
      <c r="C136" s="11">
        <f t="shared" si="44"/>
        <v>-0.25126903553299496</v>
      </c>
      <c r="D136" s="5">
        <v>2.7984870192011959</v>
      </c>
      <c r="E136" s="11">
        <f t="shared" si="45"/>
        <v>0.85874428241018652</v>
      </c>
      <c r="F136" s="10">
        <f t="shared" si="49"/>
        <v>1.3956102262104393</v>
      </c>
      <c r="G136" s="10">
        <f t="shared" si="42"/>
        <v>1.3686441332873858</v>
      </c>
      <c r="H136" s="10">
        <f t="shared" si="43"/>
        <v>-0.34884443153298728</v>
      </c>
      <c r="I136" s="10">
        <f t="shared" si="46"/>
        <v>2.1352053911330895</v>
      </c>
      <c r="J136" s="10">
        <f t="shared" si="47"/>
        <v>4.6088669103383495E-6</v>
      </c>
      <c r="K136" s="11">
        <f t="shared" si="48"/>
        <v>-0.21681043444458259</v>
      </c>
    </row>
    <row r="137" spans="1:11" x14ac:dyDescent="0.25">
      <c r="A137" s="2">
        <v>44713</v>
      </c>
      <c r="B137" s="5">
        <v>3.8940440000000001</v>
      </c>
      <c r="C137" s="11">
        <f t="shared" si="44"/>
        <v>0.82372881355932215</v>
      </c>
      <c r="D137" s="5">
        <v>4.6764644101466368</v>
      </c>
      <c r="E137" s="11">
        <f t="shared" si="45"/>
        <v>0.85874428241018652</v>
      </c>
      <c r="F137" s="10">
        <f t="shared" si="49"/>
        <v>1.3948909970188199</v>
      </c>
      <c r="G137" s="10">
        <f t="shared" si="42"/>
        <v>1.6679060498221396</v>
      </c>
      <c r="H137" s="10">
        <f t="shared" si="43"/>
        <v>-4.9582514998233407E-2</v>
      </c>
      <c r="I137" s="10">
        <f t="shared" si="46"/>
        <v>3.8940321553713408</v>
      </c>
      <c r="J137" s="10">
        <f t="shared" si="47"/>
        <v>1.184462865921887E-5</v>
      </c>
      <c r="K137" s="11">
        <f t="shared" si="48"/>
        <v>0.67106882328205097</v>
      </c>
    </row>
    <row r="138" spans="1:11" x14ac:dyDescent="0.25">
      <c r="A138" s="2">
        <v>44682</v>
      </c>
      <c r="B138" s="5">
        <v>4.4477509999999993</v>
      </c>
      <c r="C138" s="11">
        <f t="shared" si="44"/>
        <v>0.14219330855018564</v>
      </c>
      <c r="D138" s="5">
        <v>5.2555647398734155</v>
      </c>
      <c r="E138" s="11">
        <f t="shared" si="45"/>
        <v>0.85874428241018652</v>
      </c>
      <c r="F138" s="10">
        <f t="shared" si="49"/>
        <v>1.3941721384827175</v>
      </c>
      <c r="G138" s="10">
        <f t="shared" si="42"/>
        <v>1.7361805032830775</v>
      </c>
      <c r="H138" s="10">
        <f t="shared" si="43"/>
        <v>1.8691938462704449E-2</v>
      </c>
      <c r="I138" s="10">
        <f t="shared" si="46"/>
        <v>4.4477503237914569</v>
      </c>
      <c r="J138" s="10">
        <f t="shared" si="47"/>
        <v>6.762085424938391E-7</v>
      </c>
      <c r="K138" s="11">
        <f t="shared" si="48"/>
        <v>0.12383293850591293</v>
      </c>
    </row>
    <row r="139" spans="1:11" x14ac:dyDescent="0.25">
      <c r="A139" s="1"/>
    </row>
    <row r="140" spans="1:11" x14ac:dyDescent="0.25">
      <c r="A140" s="1" t="s">
        <v>15</v>
      </c>
      <c r="B140" s="1">
        <v>6</v>
      </c>
    </row>
    <row r="141" spans="1:11" x14ac:dyDescent="0.25">
      <c r="A141" s="1" t="s">
        <v>16</v>
      </c>
      <c r="B141" s="11">
        <f>_xlfn.STDEV.S(K128:K138)*SQRT(12)</f>
        <v>0.85963827055530828</v>
      </c>
      <c r="D141" s="13"/>
    </row>
    <row r="142" spans="1:11" x14ac:dyDescent="0.25">
      <c r="A142" s="1" t="s">
        <v>17</v>
      </c>
      <c r="B142" s="12">
        <f>SUMSQ(J145:J156)</f>
        <v>1.0552403664159029E-9</v>
      </c>
    </row>
    <row r="143" spans="1:11" x14ac:dyDescent="0.25">
      <c r="A143" s="1"/>
    </row>
    <row r="144" spans="1:11" x14ac:dyDescent="0.25">
      <c r="A144" s="1" t="s">
        <v>18</v>
      </c>
      <c r="B144" s="1" t="s">
        <v>3</v>
      </c>
      <c r="C144" s="1" t="s">
        <v>19</v>
      </c>
      <c r="D144" s="1" t="s">
        <v>20</v>
      </c>
      <c r="E144" s="1" t="s">
        <v>16</v>
      </c>
      <c r="F144" s="1" t="s">
        <v>14</v>
      </c>
      <c r="G144" s="1" t="s">
        <v>21</v>
      </c>
      <c r="H144" s="1" t="s">
        <v>22</v>
      </c>
      <c r="I144" s="1" t="s">
        <v>23</v>
      </c>
      <c r="J144" s="1" t="s">
        <v>17</v>
      </c>
      <c r="K144" s="1" t="s">
        <v>24</v>
      </c>
    </row>
    <row r="145" spans="1:11" x14ac:dyDescent="0.25">
      <c r="A145" s="2">
        <v>45017</v>
      </c>
      <c r="B145" s="5">
        <v>3.6414428000000001</v>
      </c>
      <c r="D145" s="5">
        <v>4.4163926565841374</v>
      </c>
      <c r="E145" s="11">
        <f>B141</f>
        <v>0.85963827055530828</v>
      </c>
      <c r="F145" s="10">
        <f>B28</f>
        <v>1.4108000000000001</v>
      </c>
      <c r="G145" s="10">
        <f t="shared" ref="G145:G156" si="50">(LN(D145/F145) + (E145^2/2 + B$23)*B$22)/(E145*SQRT(B$22))</f>
        <v>1.6280814330425184</v>
      </c>
      <c r="H145" s="10">
        <f t="shared" ref="H145:H156" si="51">G145-E145*SQRT(B$22)</f>
        <v>-9.1195108068098163E-2</v>
      </c>
      <c r="I145" s="10">
        <f>D145*_xlfn.NORM.S.DIST(G145,1) - F145*EXP(-B$23*B$22)*_xlfn.NORM.S.DIST(H145,1)</f>
        <v>3.6414405831810766</v>
      </c>
      <c r="J145" s="10">
        <f>B145-I145</f>
        <v>2.2168189235394209E-6</v>
      </c>
    </row>
    <row r="146" spans="1:11" x14ac:dyDescent="0.25">
      <c r="A146" s="2">
        <v>44986</v>
      </c>
      <c r="B146" s="5">
        <v>3.9993779999999997</v>
      </c>
      <c r="C146" s="11">
        <f t="shared" ref="C146:C156" si="52">B146/B145-1</f>
        <v>9.8294884653961745E-2</v>
      </c>
      <c r="D146" s="5">
        <v>4.7925705113713759</v>
      </c>
      <c r="E146" s="11">
        <f t="shared" ref="E146:E156" si="53">E145</f>
        <v>0.85963827055530828</v>
      </c>
      <c r="F146" s="10">
        <f>F145*(1+$B$24)^(1/12)</f>
        <v>1.4100729427425507</v>
      </c>
      <c r="G146" s="10">
        <f t="shared" si="50"/>
        <v>1.6759266567664046</v>
      </c>
      <c r="H146" s="10">
        <f t="shared" si="51"/>
        <v>-4.3349884344211942E-2</v>
      </c>
      <c r="I146" s="10">
        <f t="shared" ref="I146:I156" si="54">D146*_xlfn.NORM.S.DIST(G146,1) - F146*EXP(-B$23*B$22)*_xlfn.NORM.S.DIST(H146,1)</f>
        <v>3.9993791482322041</v>
      </c>
      <c r="J146" s="10">
        <f t="shared" ref="J146:J156" si="55">B146-I146</f>
        <v>-1.148232204428723E-6</v>
      </c>
      <c r="K146" s="11">
        <f t="shared" ref="K146:K156" si="56">D146/D145-1</f>
        <v>8.5177628901818236E-2</v>
      </c>
    </row>
    <row r="147" spans="1:11" x14ac:dyDescent="0.25">
      <c r="A147" s="2">
        <v>44958</v>
      </c>
      <c r="B147" s="5">
        <v>4.642200400000001</v>
      </c>
      <c r="C147" s="11">
        <f t="shared" si="52"/>
        <v>0.16073059360730624</v>
      </c>
      <c r="D147" s="5">
        <v>5.4641043810658161</v>
      </c>
      <c r="E147" s="11">
        <f t="shared" si="53"/>
        <v>0.85963827055530828</v>
      </c>
      <c r="F147" s="10">
        <f t="shared" ref="F147:F156" si="57">F146*(1+$B$24)^(1/12)</f>
        <v>1.4093462601748203</v>
      </c>
      <c r="G147" s="10">
        <f t="shared" si="50"/>
        <v>1.7524988646417308</v>
      </c>
      <c r="H147" s="10">
        <f t="shared" si="51"/>
        <v>3.3222323531114206E-2</v>
      </c>
      <c r="I147" s="10">
        <f t="shared" si="54"/>
        <v>4.642200662474071</v>
      </c>
      <c r="J147" s="10">
        <f t="shared" si="55"/>
        <v>-2.6247407003410217E-7</v>
      </c>
      <c r="K147" s="11">
        <f t="shared" si="56"/>
        <v>0.14011976831662376</v>
      </c>
    </row>
    <row r="148" spans="1:11" x14ac:dyDescent="0.25">
      <c r="A148" s="2">
        <v>44927</v>
      </c>
      <c r="B148" s="5">
        <v>3.7291004000000001</v>
      </c>
      <c r="C148" s="11">
        <f t="shared" si="52"/>
        <v>-0.19669551534225038</v>
      </c>
      <c r="D148" s="5">
        <v>4.5078831698367212</v>
      </c>
      <c r="E148" s="11">
        <f t="shared" si="53"/>
        <v>0.85963827055530828</v>
      </c>
      <c r="F148" s="10">
        <f t="shared" si="57"/>
        <v>1.4086199521037124</v>
      </c>
      <c r="G148" s="10">
        <f t="shared" si="50"/>
        <v>1.6409071239462028</v>
      </c>
      <c r="H148" s="10">
        <f t="shared" si="51"/>
        <v>-7.8369417164413813E-2</v>
      </c>
      <c r="I148" s="10">
        <f t="shared" si="54"/>
        <v>3.7291070354378042</v>
      </c>
      <c r="J148" s="10">
        <f t="shared" si="55"/>
        <v>-6.6354378041033613E-6</v>
      </c>
      <c r="K148" s="11">
        <f t="shared" si="56"/>
        <v>-0.17500053888842004</v>
      </c>
    </row>
    <row r="149" spans="1:11" x14ac:dyDescent="0.25">
      <c r="A149" s="2">
        <v>44896</v>
      </c>
      <c r="B149" s="5">
        <v>3.0761499999999997</v>
      </c>
      <c r="C149" s="11">
        <f t="shared" si="52"/>
        <v>-0.17509595611853201</v>
      </c>
      <c r="D149" s="5">
        <v>3.8162186166453274</v>
      </c>
      <c r="E149" s="11">
        <f t="shared" si="53"/>
        <v>0.85963827055530828</v>
      </c>
      <c r="F149" s="10">
        <f t="shared" si="57"/>
        <v>1.4078940183362294</v>
      </c>
      <c r="G149" s="10">
        <f t="shared" si="50"/>
        <v>1.5443245496032973</v>
      </c>
      <c r="H149" s="10">
        <f t="shared" si="51"/>
        <v>-0.17495199150731922</v>
      </c>
      <c r="I149" s="10">
        <f t="shared" si="54"/>
        <v>3.0761317420435814</v>
      </c>
      <c r="J149" s="10">
        <f t="shared" si="55"/>
        <v>1.8257956418299415E-5</v>
      </c>
      <c r="K149" s="11">
        <f t="shared" si="56"/>
        <v>-0.15343444520023941</v>
      </c>
    </row>
    <row r="150" spans="1:11" x14ac:dyDescent="0.25">
      <c r="A150" s="2">
        <v>44866</v>
      </c>
      <c r="B150" s="5">
        <v>3.4127169999999998</v>
      </c>
      <c r="C150" s="11">
        <f t="shared" si="52"/>
        <v>0.10941176470588232</v>
      </c>
      <c r="D150" s="5">
        <v>4.1732830974049087</v>
      </c>
      <c r="E150" s="11">
        <f t="shared" si="53"/>
        <v>0.85963827055530828</v>
      </c>
      <c r="F150" s="10">
        <f t="shared" si="57"/>
        <v>1.4071684586794737</v>
      </c>
      <c r="G150" s="10">
        <f t="shared" si="50"/>
        <v>1.596648000706822</v>
      </c>
      <c r="H150" s="10">
        <f t="shared" si="51"/>
        <v>-0.12262854040379456</v>
      </c>
      <c r="I150" s="10">
        <f t="shared" si="54"/>
        <v>3.4127084914797123</v>
      </c>
      <c r="J150" s="10">
        <f t="shared" si="55"/>
        <v>8.5085202874424226E-6</v>
      </c>
      <c r="K150" s="11">
        <f t="shared" si="56"/>
        <v>9.3564996303451053E-2</v>
      </c>
    </row>
    <row r="151" spans="1:11" x14ac:dyDescent="0.25">
      <c r="A151" s="2">
        <v>44835</v>
      </c>
      <c r="B151" s="5">
        <v>3.2064339999999998</v>
      </c>
      <c r="C151" s="11">
        <f t="shared" si="52"/>
        <v>-6.0445387062566303E-2</v>
      </c>
      <c r="D151" s="5">
        <v>3.9542904893750879</v>
      </c>
      <c r="E151" s="11">
        <f t="shared" si="53"/>
        <v>0.85963827055530828</v>
      </c>
      <c r="F151" s="10">
        <f t="shared" si="57"/>
        <v>1.4064432729406471</v>
      </c>
      <c r="G151" s="10">
        <f t="shared" si="50"/>
        <v>1.5655963547738037</v>
      </c>
      <c r="H151" s="10">
        <f t="shared" si="51"/>
        <v>-0.15368018633681291</v>
      </c>
      <c r="I151" s="10">
        <f t="shared" si="54"/>
        <v>3.2064497336335083</v>
      </c>
      <c r="J151" s="10">
        <f t="shared" si="55"/>
        <v>-1.5733633508485667E-5</v>
      </c>
      <c r="K151" s="11">
        <f t="shared" si="56"/>
        <v>-5.2474898759204192E-2</v>
      </c>
    </row>
    <row r="152" spans="1:11" x14ac:dyDescent="0.25">
      <c r="A152" s="2">
        <v>44805</v>
      </c>
      <c r="B152" s="5">
        <v>3.4525259999999993</v>
      </c>
      <c r="C152" s="11">
        <f t="shared" si="52"/>
        <v>7.674943566591419E-2</v>
      </c>
      <c r="D152" s="5">
        <v>4.2148158020148845</v>
      </c>
      <c r="E152" s="11">
        <f t="shared" si="53"/>
        <v>0.85963827055530828</v>
      </c>
      <c r="F152" s="10">
        <f t="shared" si="57"/>
        <v>1.4057184609270503</v>
      </c>
      <c r="G152" s="10">
        <f t="shared" si="50"/>
        <v>1.6030075466274483</v>
      </c>
      <c r="H152" s="10">
        <f t="shared" si="51"/>
        <v>-0.1162689944831683</v>
      </c>
      <c r="I152" s="10">
        <f t="shared" si="54"/>
        <v>3.4525124436285268</v>
      </c>
      <c r="J152" s="10">
        <f t="shared" si="55"/>
        <v>1.3556371472489559E-5</v>
      </c>
      <c r="K152" s="11">
        <f t="shared" si="56"/>
        <v>6.5884211931270809E-2</v>
      </c>
    </row>
    <row r="153" spans="1:11" x14ac:dyDescent="0.25">
      <c r="A153" s="2">
        <v>44774</v>
      </c>
      <c r="B153" s="5">
        <v>2.851772</v>
      </c>
      <c r="C153" s="11">
        <f t="shared" si="52"/>
        <v>-0.17400419287211721</v>
      </c>
      <c r="D153" s="5">
        <v>3.5755493329528747</v>
      </c>
      <c r="E153" s="11">
        <f t="shared" si="53"/>
        <v>0.85963827055530828</v>
      </c>
      <c r="F153" s="10">
        <f t="shared" si="57"/>
        <v>1.404994022446084</v>
      </c>
      <c r="G153" s="10">
        <f t="shared" si="50"/>
        <v>1.5076351163095258</v>
      </c>
      <c r="H153" s="10">
        <f t="shared" si="51"/>
        <v>-0.21164142480109072</v>
      </c>
      <c r="I153" s="10">
        <f t="shared" si="54"/>
        <v>2.8517688667433152</v>
      </c>
      <c r="J153" s="10">
        <f t="shared" si="55"/>
        <v>3.1332566847730448E-6</v>
      </c>
      <c r="K153" s="11">
        <f t="shared" si="56"/>
        <v>-0.15167127084329757</v>
      </c>
    </row>
    <row r="154" spans="1:11" x14ac:dyDescent="0.25">
      <c r="A154" s="2">
        <v>44743</v>
      </c>
      <c r="B154" s="5">
        <v>2.1352099999999998</v>
      </c>
      <c r="C154" s="11">
        <f t="shared" si="52"/>
        <v>-0.25126903553299496</v>
      </c>
      <c r="D154" s="5">
        <v>2.8004991291406602</v>
      </c>
      <c r="E154" s="11">
        <f t="shared" si="53"/>
        <v>0.85963827055530828</v>
      </c>
      <c r="F154" s="10">
        <f t="shared" si="57"/>
        <v>1.4042699573052473</v>
      </c>
      <c r="G154" s="10">
        <f t="shared" si="50"/>
        <v>1.3658279826165245</v>
      </c>
      <c r="H154" s="10">
        <f t="shared" si="51"/>
        <v>-0.35344855849409207</v>
      </c>
      <c r="I154" s="10">
        <f t="shared" si="54"/>
        <v>2.1352053545027823</v>
      </c>
      <c r="J154" s="10">
        <f t="shared" si="55"/>
        <v>4.645497217570238E-6</v>
      </c>
      <c r="K154" s="11">
        <f t="shared" si="56"/>
        <v>-0.21676395195256271</v>
      </c>
    </row>
    <row r="155" spans="1:11" x14ac:dyDescent="0.25">
      <c r="A155" s="2">
        <v>44713</v>
      </c>
      <c r="B155" s="5">
        <v>3.8940440000000001</v>
      </c>
      <c r="C155" s="11">
        <f t="shared" si="52"/>
        <v>0.82372881355932215</v>
      </c>
      <c r="D155" s="5">
        <v>4.6792288875431751</v>
      </c>
      <c r="E155" s="11">
        <f t="shared" si="53"/>
        <v>0.85963827055530828</v>
      </c>
      <c r="F155" s="10">
        <f t="shared" si="57"/>
        <v>1.4035462653121393</v>
      </c>
      <c r="G155" s="10">
        <f t="shared" si="50"/>
        <v>1.6647043638339167</v>
      </c>
      <c r="H155" s="10">
        <f t="shared" si="51"/>
        <v>-5.4572177276699829E-2</v>
      </c>
      <c r="I155" s="10">
        <f t="shared" si="54"/>
        <v>3.8940323317732699</v>
      </c>
      <c r="J155" s="10">
        <f t="shared" si="55"/>
        <v>1.1668226730154885E-5</v>
      </c>
      <c r="K155" s="11">
        <f t="shared" si="56"/>
        <v>0.67085532677134152</v>
      </c>
    </row>
    <row r="156" spans="1:11" x14ac:dyDescent="0.25">
      <c r="A156" s="2">
        <v>44682</v>
      </c>
      <c r="B156" s="5">
        <v>4.4477509999999993</v>
      </c>
      <c r="C156" s="11">
        <f t="shared" si="52"/>
        <v>0.14219330855018564</v>
      </c>
      <c r="D156" s="5">
        <v>5.258513302058577</v>
      </c>
      <c r="E156" s="11">
        <f t="shared" si="53"/>
        <v>0.85963827055530828</v>
      </c>
      <c r="F156" s="10">
        <f t="shared" si="57"/>
        <v>1.4028229462744579</v>
      </c>
      <c r="G156" s="10">
        <f t="shared" si="50"/>
        <v>1.7328903112093192</v>
      </c>
      <c r="H156" s="10">
        <f t="shared" si="51"/>
        <v>1.3613770098702682E-2</v>
      </c>
      <c r="I156" s="10">
        <f t="shared" si="54"/>
        <v>4.4477504578397093</v>
      </c>
      <c r="J156" s="10">
        <f t="shared" si="55"/>
        <v>5.4216028999576338E-7</v>
      </c>
      <c r="K156" s="11">
        <f t="shared" si="56"/>
        <v>0.12379911913639141</v>
      </c>
    </row>
    <row r="157" spans="1:11" x14ac:dyDescent="0.25">
      <c r="A157" s="1"/>
    </row>
    <row r="158" spans="1:11" x14ac:dyDescent="0.25">
      <c r="A158" s="1" t="s">
        <v>15</v>
      </c>
      <c r="B158" s="1">
        <v>7</v>
      </c>
    </row>
    <row r="159" spans="1:11" x14ac:dyDescent="0.25">
      <c r="A159" s="1" t="s">
        <v>16</v>
      </c>
      <c r="B159" s="11">
        <f>_xlfn.STDEV.S(K146:K156)*SQRT(12)</f>
        <v>0.85938717230035522</v>
      </c>
      <c r="D159" s="13"/>
    </row>
    <row r="160" spans="1:11" x14ac:dyDescent="0.25">
      <c r="A160" s="1" t="s">
        <v>17</v>
      </c>
      <c r="B160" s="12">
        <f>SUMSQ(J163:J174)</f>
        <v>1.0715503154333353E-9</v>
      </c>
    </row>
    <row r="161" spans="1:11" x14ac:dyDescent="0.25">
      <c r="A161" s="1"/>
    </row>
    <row r="162" spans="1:11" x14ac:dyDescent="0.25">
      <c r="A162" s="1" t="s">
        <v>18</v>
      </c>
      <c r="B162" s="1" t="s">
        <v>3</v>
      </c>
      <c r="C162" s="1" t="s">
        <v>19</v>
      </c>
      <c r="D162" s="1" t="s">
        <v>20</v>
      </c>
      <c r="E162" s="1" t="s">
        <v>16</v>
      </c>
      <c r="F162" s="1" t="s">
        <v>14</v>
      </c>
      <c r="G162" s="1" t="s">
        <v>21</v>
      </c>
      <c r="H162" s="1" t="s">
        <v>22</v>
      </c>
      <c r="I162" s="1" t="s">
        <v>23</v>
      </c>
      <c r="J162" s="1" t="s">
        <v>17</v>
      </c>
      <c r="K162" s="1" t="s">
        <v>24</v>
      </c>
    </row>
    <row r="163" spans="1:11" x14ac:dyDescent="0.25">
      <c r="A163" s="2">
        <v>45017</v>
      </c>
      <c r="B163" s="5">
        <v>3.6414428000000001</v>
      </c>
      <c r="D163" s="5">
        <v>4.4130815918215696</v>
      </c>
      <c r="E163" s="11">
        <f>B159</f>
        <v>0.85938717230035522</v>
      </c>
      <c r="F163" s="10">
        <f>C28</f>
        <v>1.4021000000000001</v>
      </c>
      <c r="G163" s="10">
        <f t="shared" ref="G163:G174" si="58">(LN(D163/F163) + (E163^2/2 + B$23)*B$22)/(E163*SQRT(B$22))</f>
        <v>1.6312174655021292</v>
      </c>
      <c r="H163" s="10">
        <f t="shared" ref="H163:H174" si="59">G163-E163*SQRT(B$22)</f>
        <v>-8.7556879098581231E-2</v>
      </c>
      <c r="I163" s="10">
        <f>D163*_xlfn.NORM.S.DIST(G163,1) - F163*EXP(-B$23*B$22)*_xlfn.NORM.S.DIST(H163,1)</f>
        <v>3.6414405655066586</v>
      </c>
      <c r="J163" s="10">
        <f>B163-I163</f>
        <v>2.2344933414686352E-6</v>
      </c>
    </row>
    <row r="164" spans="1:11" x14ac:dyDescent="0.25">
      <c r="A164" s="2">
        <v>44986</v>
      </c>
      <c r="B164" s="5">
        <v>3.9993779999999997</v>
      </c>
      <c r="C164" s="11">
        <f t="shared" ref="C164:C174" si="60">B164/B163-1</f>
        <v>9.8294884653961745E-2</v>
      </c>
      <c r="D164" s="5">
        <v>4.7891336420009649</v>
      </c>
      <c r="E164" s="11">
        <f t="shared" ref="E164:E174" si="61">E163</f>
        <v>0.85938717230035522</v>
      </c>
      <c r="F164" s="10">
        <f>F163*(1+$B$24)^(1/12)</f>
        <v>1.4013774262966618</v>
      </c>
      <c r="G164" s="10">
        <f t="shared" si="58"/>
        <v>1.6790956480366259</v>
      </c>
      <c r="H164" s="10">
        <f t="shared" si="59"/>
        <v>-3.9678696564084515E-2</v>
      </c>
      <c r="I164" s="10">
        <f t="shared" ref="I164:I174" si="62">D164*_xlfn.NORM.S.DIST(G164,1) - F164*EXP(-B$23*B$22)*_xlfn.NORM.S.DIST(H164,1)</f>
        <v>3.9993791091253321</v>
      </c>
      <c r="J164" s="10">
        <f t="shared" ref="J164:J174" si="63">B164-I164</f>
        <v>-1.1091253324657657E-6</v>
      </c>
      <c r="K164" s="11">
        <f t="shared" ref="K164:K174" si="64">D164/D163-1</f>
        <v>8.5213029116956385E-2</v>
      </c>
    </row>
    <row r="165" spans="1:11" x14ac:dyDescent="0.25">
      <c r="A165" s="2">
        <v>44958</v>
      </c>
      <c r="B165" s="5">
        <v>4.642200400000001</v>
      </c>
      <c r="C165" s="11">
        <f t="shared" si="60"/>
        <v>0.16073059360730624</v>
      </c>
      <c r="D165" s="5">
        <v>5.4604633991888836</v>
      </c>
      <c r="E165" s="11">
        <f t="shared" si="61"/>
        <v>0.85938717230035522</v>
      </c>
      <c r="F165" s="10">
        <f t="shared" ref="F165:F174" si="65">F164*(1+$B$24)^(1/12)</f>
        <v>1.4006552249724382</v>
      </c>
      <c r="G165" s="10">
        <f t="shared" si="58"/>
        <v>1.7557197930826085</v>
      </c>
      <c r="H165" s="10">
        <f t="shared" si="59"/>
        <v>3.6945448481898069E-2</v>
      </c>
      <c r="I165" s="10">
        <f t="shared" si="62"/>
        <v>4.6422005358517362</v>
      </c>
      <c r="J165" s="10">
        <f t="shared" si="63"/>
        <v>-1.3585173519459204E-7</v>
      </c>
      <c r="K165" s="11">
        <f t="shared" si="64"/>
        <v>0.14017770381271455</v>
      </c>
    </row>
    <row r="166" spans="1:11" x14ac:dyDescent="0.25">
      <c r="A166" s="2">
        <v>44927</v>
      </c>
      <c r="B166" s="5">
        <v>3.7291004000000001</v>
      </c>
      <c r="C166" s="11">
        <f t="shared" si="60"/>
        <v>-0.19669551534225038</v>
      </c>
      <c r="D166" s="5">
        <v>4.504543257770937</v>
      </c>
      <c r="E166" s="11">
        <f t="shared" si="61"/>
        <v>0.85938717230035522</v>
      </c>
      <c r="F166" s="10">
        <f t="shared" si="65"/>
        <v>1.3999333958354234</v>
      </c>
      <c r="G166" s="10">
        <f t="shared" si="58"/>
        <v>1.6440520373819087</v>
      </c>
      <c r="H166" s="10">
        <f t="shared" si="59"/>
        <v>-7.4722307218801687E-2</v>
      </c>
      <c r="I166" s="10">
        <f t="shared" si="62"/>
        <v>3.7291070830280115</v>
      </c>
      <c r="J166" s="10">
        <f t="shared" si="63"/>
        <v>-6.6830280114338336E-6</v>
      </c>
      <c r="K166" s="11">
        <f t="shared" si="64"/>
        <v>-0.1750620911697609</v>
      </c>
    </row>
    <row r="167" spans="1:11" x14ac:dyDescent="0.25">
      <c r="A167" s="2">
        <v>44896</v>
      </c>
      <c r="B167" s="5">
        <v>3.0761499999999997</v>
      </c>
      <c r="C167" s="11">
        <f t="shared" si="60"/>
        <v>-0.17509595611853201</v>
      </c>
      <c r="D167" s="5">
        <v>3.813134042988553</v>
      </c>
      <c r="E167" s="11">
        <f t="shared" si="61"/>
        <v>0.85938717230035522</v>
      </c>
      <c r="F167" s="10">
        <f t="shared" si="65"/>
        <v>1.3992119386938102</v>
      </c>
      <c r="G167" s="10">
        <f t="shared" si="58"/>
        <v>1.5474020132121906</v>
      </c>
      <c r="H167" s="10">
        <f t="shared" si="59"/>
        <v>-0.17137233138851982</v>
      </c>
      <c r="I167" s="10">
        <f t="shared" si="62"/>
        <v>3.0761316152916742</v>
      </c>
      <c r="J167" s="10">
        <f t="shared" si="63"/>
        <v>1.8384708325491772E-5</v>
      </c>
      <c r="K167" s="11">
        <f t="shared" si="64"/>
        <v>-0.15349152515954001</v>
      </c>
    </row>
    <row r="168" spans="1:11" x14ac:dyDescent="0.25">
      <c r="A168" s="2">
        <v>44866</v>
      </c>
      <c r="B168" s="5">
        <v>3.4127169999999998</v>
      </c>
      <c r="C168" s="11">
        <f t="shared" si="60"/>
        <v>0.10941176470588232</v>
      </c>
      <c r="D168" s="5">
        <v>4.1700634674651296</v>
      </c>
      <c r="E168" s="11">
        <f t="shared" si="61"/>
        <v>0.85938717230035522</v>
      </c>
      <c r="F168" s="10">
        <f t="shared" si="65"/>
        <v>1.3984908533558906</v>
      </c>
      <c r="G168" s="10">
        <f t="shared" si="58"/>
        <v>1.5997621763805747</v>
      </c>
      <c r="H168" s="10">
        <f t="shared" si="59"/>
        <v>-0.11901216822013572</v>
      </c>
      <c r="I168" s="10">
        <f t="shared" si="62"/>
        <v>3.4127084419130171</v>
      </c>
      <c r="J168" s="10">
        <f t="shared" si="63"/>
        <v>8.5580869826351602E-6</v>
      </c>
      <c r="K168" s="11">
        <f t="shared" si="64"/>
        <v>9.3605265498831525E-2</v>
      </c>
    </row>
    <row r="169" spans="1:11" x14ac:dyDescent="0.25">
      <c r="A169" s="2">
        <v>44835</v>
      </c>
      <c r="B169" s="5">
        <v>3.2064339999999998</v>
      </c>
      <c r="C169" s="11">
        <f t="shared" si="60"/>
        <v>-6.0445387062566303E-2</v>
      </c>
      <c r="D169" s="5">
        <v>3.9511540557726326</v>
      </c>
      <c r="E169" s="11">
        <f t="shared" si="61"/>
        <v>0.85938717230035522</v>
      </c>
      <c r="F169" s="10">
        <f t="shared" si="65"/>
        <v>1.397770139630055</v>
      </c>
      <c r="G169" s="10">
        <f t="shared" si="58"/>
        <v>1.5686888305787792</v>
      </c>
      <c r="H169" s="10">
        <f t="shared" si="59"/>
        <v>-0.15008551402193127</v>
      </c>
      <c r="I169" s="10">
        <f t="shared" si="62"/>
        <v>3.2064498910251502</v>
      </c>
      <c r="J169" s="10">
        <f t="shared" si="63"/>
        <v>-1.5891025150427396E-5</v>
      </c>
      <c r="K169" s="11">
        <f t="shared" si="64"/>
        <v>-5.2495462814997951E-2</v>
      </c>
    </row>
    <row r="170" spans="1:11" x14ac:dyDescent="0.25">
      <c r="A170" s="2">
        <v>44805</v>
      </c>
      <c r="B170" s="5">
        <v>3.4525259999999993</v>
      </c>
      <c r="C170" s="11">
        <f t="shared" si="60"/>
        <v>7.674943566591419E-2</v>
      </c>
      <c r="D170" s="5">
        <v>4.2115827230717464</v>
      </c>
      <c r="E170" s="11">
        <f t="shared" si="61"/>
        <v>0.85938717230035522</v>
      </c>
      <c r="F170" s="10">
        <f t="shared" si="65"/>
        <v>1.3970497973247928</v>
      </c>
      <c r="G170" s="10">
        <f t="shared" si="58"/>
        <v>1.6061261489776664</v>
      </c>
      <c r="H170" s="10">
        <f t="shared" si="59"/>
        <v>-0.11264819562304407</v>
      </c>
      <c r="I170" s="10">
        <f t="shared" si="62"/>
        <v>3.4525123488342482</v>
      </c>
      <c r="J170" s="10">
        <f t="shared" si="63"/>
        <v>1.365116575113845E-5</v>
      </c>
      <c r="K170" s="11">
        <f t="shared" si="64"/>
        <v>6.5912050915511111E-2</v>
      </c>
    </row>
    <row r="171" spans="1:11" x14ac:dyDescent="0.25">
      <c r="A171" s="2">
        <v>44774</v>
      </c>
      <c r="B171" s="5">
        <v>2.851772</v>
      </c>
      <c r="C171" s="11">
        <f t="shared" si="60"/>
        <v>-0.17400419287211721</v>
      </c>
      <c r="D171" s="5">
        <v>3.5725658865368612</v>
      </c>
      <c r="E171" s="11">
        <f t="shared" si="61"/>
        <v>0.85938717230035522</v>
      </c>
      <c r="F171" s="10">
        <f t="shared" si="65"/>
        <v>1.3963298262486921</v>
      </c>
      <c r="G171" s="10">
        <f t="shared" si="58"/>
        <v>1.5106866492856921</v>
      </c>
      <c r="H171" s="10">
        <f t="shared" si="59"/>
        <v>-0.20808769531501836</v>
      </c>
      <c r="I171" s="10">
        <f t="shared" si="62"/>
        <v>2.8517689150716707</v>
      </c>
      <c r="J171" s="10">
        <f t="shared" si="63"/>
        <v>3.0849283292333496E-6</v>
      </c>
      <c r="K171" s="11">
        <f t="shared" si="64"/>
        <v>-0.15172843051004203</v>
      </c>
    </row>
    <row r="172" spans="1:11" x14ac:dyDescent="0.25">
      <c r="A172" s="2">
        <v>44743</v>
      </c>
      <c r="B172" s="5">
        <v>2.1352099999999998</v>
      </c>
      <c r="C172" s="11">
        <f t="shared" si="60"/>
        <v>-0.25126903553299496</v>
      </c>
      <c r="D172" s="5">
        <v>2.7978718457957275</v>
      </c>
      <c r="E172" s="11">
        <f t="shared" si="61"/>
        <v>0.85938717230035522</v>
      </c>
      <c r="F172" s="10">
        <f t="shared" si="65"/>
        <v>1.3956102262104393</v>
      </c>
      <c r="G172" s="10">
        <f t="shared" si="58"/>
        <v>1.3687776679761907</v>
      </c>
      <c r="H172" s="10">
        <f t="shared" si="59"/>
        <v>-0.34999667662451972</v>
      </c>
      <c r="I172" s="10">
        <f t="shared" si="62"/>
        <v>2.1352053849991095</v>
      </c>
      <c r="J172" s="10">
        <f t="shared" si="63"/>
        <v>4.6150008903289574E-6</v>
      </c>
      <c r="K172" s="11">
        <f t="shared" si="64"/>
        <v>-0.2168452774126719</v>
      </c>
    </row>
    <row r="173" spans="1:11" x14ac:dyDescent="0.25">
      <c r="A173" s="2">
        <v>44713</v>
      </c>
      <c r="B173" s="5">
        <v>3.8940440000000001</v>
      </c>
      <c r="C173" s="11">
        <f t="shared" si="60"/>
        <v>0.82372881355932215</v>
      </c>
      <c r="D173" s="5">
        <v>4.6758376851124437</v>
      </c>
      <c r="E173" s="11">
        <f t="shared" si="61"/>
        <v>0.85938717230035522</v>
      </c>
      <c r="F173" s="10">
        <f t="shared" si="65"/>
        <v>1.3948909970188199</v>
      </c>
      <c r="G173" s="10">
        <f t="shared" si="58"/>
        <v>1.6678656448543541</v>
      </c>
      <c r="H173" s="10">
        <f t="shared" si="59"/>
        <v>-5.0908699746356367E-2</v>
      </c>
      <c r="I173" s="10">
        <f t="shared" si="62"/>
        <v>3.8940321977046879</v>
      </c>
      <c r="J173" s="10">
        <f t="shared" si="63"/>
        <v>1.1802295312168809E-5</v>
      </c>
      <c r="K173" s="11">
        <f t="shared" si="64"/>
        <v>0.6712122437411403</v>
      </c>
    </row>
    <row r="174" spans="1:11" x14ac:dyDescent="0.25">
      <c r="A174" s="2">
        <v>44682</v>
      </c>
      <c r="B174" s="5">
        <v>4.4477509999999993</v>
      </c>
      <c r="C174" s="11">
        <f t="shared" si="60"/>
        <v>0.14219330855018564</v>
      </c>
      <c r="D174" s="5">
        <v>5.2549418198785176</v>
      </c>
      <c r="E174" s="11">
        <f t="shared" si="61"/>
        <v>0.85938717230035522</v>
      </c>
      <c r="F174" s="10">
        <f t="shared" si="65"/>
        <v>1.3941721384827175</v>
      </c>
      <c r="G174" s="10">
        <f t="shared" si="58"/>
        <v>1.7360980375870889</v>
      </c>
      <c r="H174" s="10">
        <f t="shared" si="59"/>
        <v>1.7323692986378481E-2</v>
      </c>
      <c r="I174" s="10">
        <f t="shared" si="62"/>
        <v>4.4477503524457704</v>
      </c>
      <c r="J174" s="10">
        <f t="shared" si="63"/>
        <v>6.4755422890527825E-7</v>
      </c>
      <c r="K174" s="11">
        <f t="shared" si="64"/>
        <v>0.12385035019712154</v>
      </c>
    </row>
    <row r="175" spans="1:11" x14ac:dyDescent="0.25">
      <c r="A175" s="1"/>
    </row>
    <row r="176" spans="1:11" x14ac:dyDescent="0.25">
      <c r="A176" s="14" t="s">
        <v>25</v>
      </c>
      <c r="B176">
        <f>(LN(D174/F174)+(B23-B159^2/2)*B22)/(B159*SQRT(B22))</f>
        <v>1.7323692986378453E-2</v>
      </c>
    </row>
    <row r="177" spans="1:2" x14ac:dyDescent="0.25">
      <c r="A177" s="14" t="s">
        <v>26</v>
      </c>
      <c r="B177" s="17">
        <f>_xlfn.NORM.S.DIST(-B176,1)</f>
        <v>0.49308919208425273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57F1-4C39-44D0-8987-797E5ED85345}">
  <dimension ref="A1:K177"/>
  <sheetViews>
    <sheetView topLeftCell="A173" workbookViewId="0">
      <selection activeCell="B177" sqref="B177"/>
    </sheetView>
  </sheetViews>
  <sheetFormatPr defaultRowHeight="15" x14ac:dyDescent="0.25"/>
  <cols>
    <col min="2" max="2" width="9.5703125" bestFit="1" customWidth="1"/>
    <col min="3" max="3" width="19.140625" customWidth="1"/>
    <col min="4" max="4" width="18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45017</v>
      </c>
      <c r="B2" s="3">
        <v>9.9700000000000006</v>
      </c>
      <c r="C2" s="4">
        <v>365.24</v>
      </c>
      <c r="D2" s="5">
        <f t="shared" ref="D2:D13" si="0">B2*C2/1000</f>
        <v>3.6414428000000001</v>
      </c>
      <c r="E2" s="5"/>
    </row>
    <row r="3" spans="1:6" x14ac:dyDescent="0.25">
      <c r="A3" s="2">
        <v>44986</v>
      </c>
      <c r="B3" s="3">
        <v>10.95</v>
      </c>
      <c r="C3" s="4">
        <v>365.24</v>
      </c>
      <c r="D3" s="5">
        <f t="shared" si="0"/>
        <v>3.9993779999999997</v>
      </c>
      <c r="E3" s="5"/>
    </row>
    <row r="4" spans="1:6" x14ac:dyDescent="0.25">
      <c r="A4" s="2">
        <v>44958</v>
      </c>
      <c r="B4" s="3">
        <v>12.71</v>
      </c>
      <c r="C4" s="4">
        <v>365.24</v>
      </c>
      <c r="D4" s="5">
        <f t="shared" si="0"/>
        <v>4.642200400000001</v>
      </c>
      <c r="E4" s="5"/>
    </row>
    <row r="5" spans="1:6" x14ac:dyDescent="0.25">
      <c r="A5" s="2">
        <v>44927</v>
      </c>
      <c r="B5" s="3">
        <v>10.210000000000001</v>
      </c>
      <c r="C5" s="4">
        <v>365.24</v>
      </c>
      <c r="D5" s="5">
        <f t="shared" si="0"/>
        <v>3.7291004000000001</v>
      </c>
      <c r="E5" s="5"/>
    </row>
    <row r="6" spans="1:6" x14ac:dyDescent="0.25">
      <c r="A6" s="2">
        <v>44896</v>
      </c>
      <c r="B6" s="3">
        <v>8.5</v>
      </c>
      <c r="C6" s="4">
        <v>361.9</v>
      </c>
      <c r="D6" s="5">
        <f t="shared" si="0"/>
        <v>3.0761499999999997</v>
      </c>
      <c r="E6" s="5"/>
    </row>
    <row r="7" spans="1:6" x14ac:dyDescent="0.25">
      <c r="A7" s="2">
        <v>44866</v>
      </c>
      <c r="B7" s="3">
        <v>9.43</v>
      </c>
      <c r="C7" s="4">
        <v>361.9</v>
      </c>
      <c r="D7" s="5">
        <f t="shared" si="0"/>
        <v>3.4127169999999998</v>
      </c>
      <c r="E7" s="5"/>
    </row>
    <row r="8" spans="1:6" x14ac:dyDescent="0.25">
      <c r="A8" s="2">
        <v>44835</v>
      </c>
      <c r="B8" s="3">
        <v>8.86</v>
      </c>
      <c r="C8" s="4">
        <v>361.9</v>
      </c>
      <c r="D8" s="5">
        <f t="shared" si="0"/>
        <v>3.2064339999999998</v>
      </c>
      <c r="E8" s="5"/>
    </row>
    <row r="9" spans="1:6" x14ac:dyDescent="0.25">
      <c r="A9" s="2">
        <v>44805</v>
      </c>
      <c r="B9" s="3">
        <v>9.5399999999999991</v>
      </c>
      <c r="C9" s="4">
        <v>361.9</v>
      </c>
      <c r="D9" s="5">
        <f t="shared" si="0"/>
        <v>3.4525259999999993</v>
      </c>
      <c r="E9" s="5"/>
    </row>
    <row r="10" spans="1:6" x14ac:dyDescent="0.25">
      <c r="A10" s="2">
        <v>44774</v>
      </c>
      <c r="B10" s="3">
        <v>7.88</v>
      </c>
      <c r="C10" s="4">
        <v>361.9</v>
      </c>
      <c r="D10" s="5">
        <f t="shared" si="0"/>
        <v>2.851772</v>
      </c>
      <c r="E10" s="5"/>
    </row>
    <row r="11" spans="1:6" x14ac:dyDescent="0.25">
      <c r="A11" s="2">
        <v>44743</v>
      </c>
      <c r="B11" s="3">
        <v>5.9</v>
      </c>
      <c r="C11" s="4">
        <v>361.9</v>
      </c>
      <c r="D11" s="5">
        <f t="shared" si="0"/>
        <v>2.1352099999999998</v>
      </c>
      <c r="E11" s="5"/>
    </row>
    <row r="12" spans="1:6" x14ac:dyDescent="0.25">
      <c r="A12" s="2">
        <v>44713</v>
      </c>
      <c r="B12" s="3">
        <v>10.76</v>
      </c>
      <c r="C12" s="4">
        <v>361.9</v>
      </c>
      <c r="D12" s="5">
        <f t="shared" si="0"/>
        <v>3.8940440000000001</v>
      </c>
      <c r="E12" s="5"/>
    </row>
    <row r="13" spans="1:6" x14ac:dyDescent="0.25">
      <c r="A13" s="2">
        <v>44682</v>
      </c>
      <c r="B13" s="3">
        <v>12.29</v>
      </c>
      <c r="C13" s="4">
        <v>361.9</v>
      </c>
      <c r="D13" s="5">
        <f t="shared" si="0"/>
        <v>4.4477509999999993</v>
      </c>
      <c r="E13" s="5"/>
      <c r="F13" s="6" t="s">
        <v>4</v>
      </c>
    </row>
    <row r="14" spans="1:6" x14ac:dyDescent="0.25">
      <c r="A14" s="7"/>
      <c r="B14" s="5"/>
      <c r="C14" s="8"/>
      <c r="D14" s="5"/>
      <c r="E14" s="5"/>
    </row>
    <row r="15" spans="1:6" x14ac:dyDescent="0.25">
      <c r="A15" s="1"/>
    </row>
    <row r="16" spans="1:6" x14ac:dyDescent="0.25">
      <c r="A16" s="1"/>
      <c r="B16" s="9">
        <v>2022</v>
      </c>
      <c r="C16" s="9">
        <v>2023</v>
      </c>
    </row>
    <row r="17" spans="1:5" x14ac:dyDescent="0.25">
      <c r="A17" s="1" t="s">
        <v>5</v>
      </c>
      <c r="B17" s="10">
        <v>2.5686</v>
      </c>
      <c r="C17" s="10">
        <v>2.5503</v>
      </c>
    </row>
    <row r="18" spans="1:5" x14ac:dyDescent="0.25">
      <c r="A18" s="1" t="s">
        <v>6</v>
      </c>
      <c r="B18" s="10">
        <v>0.39410000000000001</v>
      </c>
      <c r="C18" s="10">
        <v>0.3967</v>
      </c>
    </row>
    <row r="19" spans="1:5" x14ac:dyDescent="0.25">
      <c r="A19" s="1" t="s">
        <v>7</v>
      </c>
      <c r="B19" s="10">
        <v>2.0333999999999999</v>
      </c>
      <c r="C19" s="10">
        <v>2.0108000000000001</v>
      </c>
    </row>
    <row r="20" spans="1:5" x14ac:dyDescent="0.25">
      <c r="A20" s="1" t="s">
        <v>8</v>
      </c>
      <c r="B20" s="10">
        <f t="shared" ref="B20:C20" si="1">B17-B18-B19</f>
        <v>0.14110000000000023</v>
      </c>
      <c r="C20" s="10">
        <f t="shared" si="1"/>
        <v>0.14279999999999982</v>
      </c>
    </row>
    <row r="21" spans="1:5" x14ac:dyDescent="0.25">
      <c r="A21" s="1"/>
    </row>
    <row r="22" spans="1:5" x14ac:dyDescent="0.25">
      <c r="A22" s="1" t="s">
        <v>9</v>
      </c>
      <c r="B22" s="9">
        <v>5</v>
      </c>
    </row>
    <row r="23" spans="1:5" x14ac:dyDescent="0.25">
      <c r="A23" s="1" t="s">
        <v>10</v>
      </c>
      <c r="B23" s="11">
        <v>4.4999999999999998E-2</v>
      </c>
    </row>
    <row r="24" spans="1:5" x14ac:dyDescent="0.25">
      <c r="A24" s="1" t="s">
        <v>11</v>
      </c>
      <c r="B24" s="11">
        <f>C28/B28-1</f>
        <v>-6.1667139211794009E-3</v>
      </c>
    </row>
    <row r="25" spans="1:5" x14ac:dyDescent="0.25">
      <c r="A25" s="1" t="s">
        <v>12</v>
      </c>
      <c r="B25" s="11">
        <f>_xlfn.STDEV.S(C36:C46)*SQRT(12)</f>
        <v>1.0338237469942855</v>
      </c>
    </row>
    <row r="26" spans="1:5" x14ac:dyDescent="0.25">
      <c r="A26" s="1"/>
    </row>
    <row r="27" spans="1:5" x14ac:dyDescent="0.25">
      <c r="A27" s="1"/>
      <c r="B27" s="1">
        <v>2021</v>
      </c>
      <c r="C27" s="1">
        <v>2022</v>
      </c>
      <c r="D27" s="1" t="s">
        <v>13</v>
      </c>
      <c r="E27" s="1"/>
    </row>
    <row r="28" spans="1:5" x14ac:dyDescent="0.25">
      <c r="A28" s="1" t="s">
        <v>14</v>
      </c>
      <c r="B28" s="10">
        <f t="shared" ref="B28:C28" si="2">B18+0.5*B19</f>
        <v>1.4108000000000001</v>
      </c>
      <c r="C28" s="10">
        <f t="shared" si="2"/>
        <v>1.4021000000000001</v>
      </c>
      <c r="D28" s="10">
        <f>C28*(1+B24)^B22</f>
        <v>1.3593981697601185</v>
      </c>
      <c r="E28" s="10"/>
    </row>
    <row r="29" spans="1:5" x14ac:dyDescent="0.25">
      <c r="A29" s="1"/>
    </row>
    <row r="30" spans="1:5" x14ac:dyDescent="0.25">
      <c r="A30" s="1" t="s">
        <v>15</v>
      </c>
      <c r="B30" s="1">
        <v>0</v>
      </c>
    </row>
    <row r="31" spans="1:5" x14ac:dyDescent="0.25">
      <c r="A31" s="1" t="s">
        <v>16</v>
      </c>
      <c r="B31" s="11">
        <f>B25</f>
        <v>1.0338237469942855</v>
      </c>
    </row>
    <row r="32" spans="1:5" x14ac:dyDescent="0.25">
      <c r="A32" s="1" t="s">
        <v>17</v>
      </c>
      <c r="B32" s="12">
        <f>SUMSQ(J35:J46)</f>
        <v>2.4826725202383488</v>
      </c>
    </row>
    <row r="33" spans="1:11" x14ac:dyDescent="0.25">
      <c r="A33" s="1"/>
    </row>
    <row r="34" spans="1:11" x14ac:dyDescent="0.25">
      <c r="A34" s="1" t="s">
        <v>18</v>
      </c>
      <c r="B34" s="1" t="s">
        <v>3</v>
      </c>
      <c r="C34" s="1" t="s">
        <v>19</v>
      </c>
      <c r="D34" s="1" t="s">
        <v>20</v>
      </c>
      <c r="E34" s="1" t="s">
        <v>16</v>
      </c>
      <c r="F34" s="1" t="s">
        <v>14</v>
      </c>
      <c r="G34" s="1" t="s">
        <v>21</v>
      </c>
      <c r="H34" s="1" t="s">
        <v>22</v>
      </c>
      <c r="I34" s="1" t="s">
        <v>23</v>
      </c>
      <c r="J34" s="1" t="s">
        <v>17</v>
      </c>
      <c r="K34" s="1" t="s">
        <v>24</v>
      </c>
    </row>
    <row r="35" spans="1:11" x14ac:dyDescent="0.25">
      <c r="A35" s="2">
        <v>45017</v>
      </c>
      <c r="B35" s="5">
        <v>3.6414428000000001</v>
      </c>
      <c r="D35" s="5">
        <v>4.609459196997105</v>
      </c>
      <c r="E35" s="11">
        <f>B31</f>
        <v>1.0338237469942855</v>
      </c>
      <c r="F35" s="10">
        <f>B28</f>
        <v>1.4108000000000001</v>
      </c>
      <c r="G35" s="10">
        <f t="shared" ref="G35:G46" si="3">(LN(D35/F35) + (E35^2/2 + B$23)*B$22)/(E35*SQRT(B$22))</f>
        <v>1.7653381323406894</v>
      </c>
      <c r="H35" s="10">
        <f t="shared" ref="H35:H46" si="4">G35-E35*SQRT(B$22)</f>
        <v>-0.54636204269207678</v>
      </c>
      <c r="I35" s="10">
        <f>D35*_xlfn.NORM.S.DIST(G35,1) - F35*EXP(-B$23*B$22)*_xlfn.NORM.S.DIST(H35,1)</f>
        <v>4.1014147455351964</v>
      </c>
      <c r="J35" s="10">
        <f>B35-I35</f>
        <v>-0.45997194553519627</v>
      </c>
    </row>
    <row r="36" spans="1:11" x14ac:dyDescent="0.25">
      <c r="A36" s="2">
        <v>44986</v>
      </c>
      <c r="B36" s="5">
        <v>3.9993779999999997</v>
      </c>
      <c r="C36" s="11">
        <f>B36/B35-1</f>
        <v>9.8294884653961745E-2</v>
      </c>
      <c r="D36" s="5">
        <v>4.9864694724831455</v>
      </c>
      <c r="E36" s="11">
        <f t="shared" ref="E36:E46" si="5">E35</f>
        <v>1.0338237469942855</v>
      </c>
      <c r="F36" s="10">
        <f>F35*(1+$B$24)^(1/12)</f>
        <v>1.4100729427425507</v>
      </c>
      <c r="G36" s="10">
        <f t="shared" si="3"/>
        <v>1.7995696837627126</v>
      </c>
      <c r="H36" s="10">
        <f t="shared" si="4"/>
        <v>-0.5121304912700535</v>
      </c>
      <c r="I36" s="10">
        <f t="shared" ref="I36:I46" si="6">D36*_xlfn.NORM.S.DIST(G36,1) - F36*EXP(-B$23*B$22)*_xlfn.NORM.S.DIST(H36,1)</f>
        <v>4.4645257669920984</v>
      </c>
      <c r="J36" s="10">
        <f t="shared" ref="J36:J46" si="7">B36-I36</f>
        <v>-0.4651477669920987</v>
      </c>
      <c r="K36" s="11">
        <f t="shared" ref="K36:K46" si="8">D36/D35-1</f>
        <v>8.1790565741779231E-2</v>
      </c>
    </row>
    <row r="37" spans="1:11" x14ac:dyDescent="0.25">
      <c r="A37" s="2">
        <v>44958</v>
      </c>
      <c r="B37" s="5">
        <v>4.642200400000001</v>
      </c>
      <c r="C37" s="11">
        <f t="shared" ref="C37:C46" si="9">B37/B36-1</f>
        <v>0.16073059360730624</v>
      </c>
      <c r="D37" s="5">
        <v>5.6588421604053956</v>
      </c>
      <c r="E37" s="11">
        <f t="shared" si="5"/>
        <v>1.0338237469942855</v>
      </c>
      <c r="F37" s="10">
        <f t="shared" ref="F37:F46" si="10">F36*(1+$B$24)^(1/12)</f>
        <v>1.4093462601748203</v>
      </c>
      <c r="G37" s="10">
        <f t="shared" si="3"/>
        <v>1.8545104812065698</v>
      </c>
      <c r="H37" s="10">
        <f t="shared" si="4"/>
        <v>-0.45718969382619634</v>
      </c>
      <c r="I37" s="10">
        <f t="shared" si="6"/>
        <v>5.1143405830514173</v>
      </c>
      <c r="J37" s="10">
        <f t="shared" si="7"/>
        <v>-0.47214018305141625</v>
      </c>
      <c r="K37" s="11">
        <f t="shared" si="8"/>
        <v>0.13483942730073983</v>
      </c>
    </row>
    <row r="38" spans="1:11" x14ac:dyDescent="0.25">
      <c r="A38" s="2">
        <v>44927</v>
      </c>
      <c r="B38" s="5">
        <v>3.7291004000000001</v>
      </c>
      <c r="C38" s="11">
        <f t="shared" si="9"/>
        <v>-0.19669551534225038</v>
      </c>
      <c r="D38" s="5">
        <v>4.700918684380393</v>
      </c>
      <c r="E38" s="11">
        <f t="shared" si="5"/>
        <v>1.0338237469942855</v>
      </c>
      <c r="F38" s="10">
        <f t="shared" si="10"/>
        <v>1.4086199521037124</v>
      </c>
      <c r="G38" s="10">
        <f t="shared" si="3"/>
        <v>1.7745062186626825</v>
      </c>
      <c r="H38" s="10">
        <f t="shared" si="4"/>
        <v>-0.5371939563700836</v>
      </c>
      <c r="I38" s="10">
        <f t="shared" si="6"/>
        <v>4.1898767665108743</v>
      </c>
      <c r="J38" s="10">
        <f t="shared" si="7"/>
        <v>-0.46077636651087417</v>
      </c>
      <c r="K38" s="11">
        <f t="shared" si="8"/>
        <v>-0.16927905901449947</v>
      </c>
    </row>
    <row r="39" spans="1:11" x14ac:dyDescent="0.25">
      <c r="A39" s="2">
        <v>44896</v>
      </c>
      <c r="B39" s="5">
        <v>3.0761499999999997</v>
      </c>
      <c r="C39" s="11">
        <f t="shared" si="9"/>
        <v>-0.17509595611853201</v>
      </c>
      <c r="D39" s="5">
        <v>4.0066349191243926</v>
      </c>
      <c r="E39" s="11">
        <f t="shared" si="5"/>
        <v>1.0338237469942855</v>
      </c>
      <c r="F39" s="10">
        <f t="shared" si="10"/>
        <v>1.4078940183362294</v>
      </c>
      <c r="G39" s="10">
        <f t="shared" si="3"/>
        <v>1.7055998979022771</v>
      </c>
      <c r="H39" s="10">
        <f t="shared" si="4"/>
        <v>-0.60610027713048908</v>
      </c>
      <c r="I39" s="10">
        <f t="shared" si="6"/>
        <v>3.5241360627566403</v>
      </c>
      <c r="J39" s="10">
        <f t="shared" si="7"/>
        <v>-0.44798606275664055</v>
      </c>
      <c r="K39" s="11">
        <f t="shared" si="8"/>
        <v>-0.1476910816523751</v>
      </c>
    </row>
    <row r="40" spans="1:11" x14ac:dyDescent="0.25">
      <c r="A40" s="2">
        <v>44866</v>
      </c>
      <c r="B40" s="5">
        <v>3.4127169999999998</v>
      </c>
      <c r="C40" s="11">
        <f t="shared" si="9"/>
        <v>0.10941176470588232</v>
      </c>
      <c r="D40" s="5">
        <v>4.365101726224915</v>
      </c>
      <c r="E40" s="11">
        <f t="shared" si="5"/>
        <v>1.0338237469942855</v>
      </c>
      <c r="F40" s="10">
        <f t="shared" si="10"/>
        <v>1.4071684586794737</v>
      </c>
      <c r="G40" s="10">
        <f t="shared" si="3"/>
        <v>1.7428907464674328</v>
      </c>
      <c r="H40" s="10">
        <f t="shared" si="4"/>
        <v>-0.56880942856533334</v>
      </c>
      <c r="I40" s="10">
        <f t="shared" si="6"/>
        <v>3.867595042513563</v>
      </c>
      <c r="J40" s="10">
        <f t="shared" si="7"/>
        <v>-0.45487804251356323</v>
      </c>
      <c r="K40" s="11">
        <f t="shared" si="8"/>
        <v>8.946829804469969E-2</v>
      </c>
    </row>
    <row r="41" spans="1:11" x14ac:dyDescent="0.25">
      <c r="A41" s="2">
        <v>44835</v>
      </c>
      <c r="B41" s="5">
        <v>3.2064339999999998</v>
      </c>
      <c r="C41" s="11">
        <f t="shared" si="9"/>
        <v>-6.0445387062566303E-2</v>
      </c>
      <c r="D41" s="5">
        <v>4.1451255059213326</v>
      </c>
      <c r="E41" s="11">
        <f t="shared" si="5"/>
        <v>1.0338237469942855</v>
      </c>
      <c r="F41" s="10">
        <f t="shared" si="10"/>
        <v>1.4064432729406471</v>
      </c>
      <c r="G41" s="10">
        <f t="shared" si="3"/>
        <v>1.7207455982065831</v>
      </c>
      <c r="H41" s="10">
        <f t="shared" si="4"/>
        <v>-0.59095457682618302</v>
      </c>
      <c r="I41" s="10">
        <f t="shared" si="6"/>
        <v>3.6569430295155758</v>
      </c>
      <c r="J41" s="10">
        <f t="shared" si="7"/>
        <v>-0.45050902951557603</v>
      </c>
      <c r="K41" s="11">
        <f t="shared" si="8"/>
        <v>-5.0394294131107298E-2</v>
      </c>
    </row>
    <row r="42" spans="1:11" x14ac:dyDescent="0.25">
      <c r="A42" s="2">
        <v>44805</v>
      </c>
      <c r="B42" s="5">
        <v>3.4525259999999993</v>
      </c>
      <c r="C42" s="11">
        <f t="shared" si="9"/>
        <v>7.674943566591419E-2</v>
      </c>
      <c r="D42" s="5">
        <v>4.4066044121424106</v>
      </c>
      <c r="E42" s="11">
        <f t="shared" si="5"/>
        <v>1.0338237469942855</v>
      </c>
      <c r="F42" s="10">
        <f t="shared" si="10"/>
        <v>1.4057184609270503</v>
      </c>
      <c r="G42" s="10">
        <f t="shared" si="3"/>
        <v>1.7474302158129513</v>
      </c>
      <c r="H42" s="10">
        <f t="shared" si="4"/>
        <v>-0.56426995921981482</v>
      </c>
      <c r="I42" s="10">
        <f t="shared" si="6"/>
        <v>3.9077483516431002</v>
      </c>
      <c r="J42" s="10">
        <f t="shared" si="7"/>
        <v>-0.45522235164310088</v>
      </c>
      <c r="K42" s="11">
        <f t="shared" si="8"/>
        <v>6.3081058908241561E-2</v>
      </c>
    </row>
    <row r="43" spans="1:11" x14ac:dyDescent="0.25">
      <c r="A43" s="2">
        <v>44774</v>
      </c>
      <c r="B43" s="5">
        <v>2.851772</v>
      </c>
      <c r="C43" s="11">
        <f t="shared" si="9"/>
        <v>-0.17400419287211721</v>
      </c>
      <c r="D43" s="5">
        <v>3.7643171708615677</v>
      </c>
      <c r="E43" s="11">
        <f t="shared" si="5"/>
        <v>1.0338237469942855</v>
      </c>
      <c r="F43" s="10">
        <f t="shared" si="10"/>
        <v>1.404994022446084</v>
      </c>
      <c r="G43" s="10">
        <f t="shared" si="3"/>
        <v>1.6795051217059767</v>
      </c>
      <c r="H43" s="10">
        <f t="shared" si="4"/>
        <v>-0.63219505332678949</v>
      </c>
      <c r="I43" s="10">
        <f t="shared" si="6"/>
        <v>3.2934065118494988</v>
      </c>
      <c r="J43" s="10">
        <f t="shared" si="7"/>
        <v>-0.44163451184949887</v>
      </c>
      <c r="K43" s="11">
        <f t="shared" si="8"/>
        <v>-0.14575559347034162</v>
      </c>
    </row>
    <row r="44" spans="1:11" x14ac:dyDescent="0.25">
      <c r="A44" s="2">
        <v>44743</v>
      </c>
      <c r="B44" s="5">
        <v>2.1352099999999998</v>
      </c>
      <c r="C44" s="11">
        <f t="shared" si="9"/>
        <v>-0.25126903553299496</v>
      </c>
      <c r="D44" s="5">
        <v>2.9830423926567193</v>
      </c>
      <c r="E44" s="11">
        <f t="shared" si="5"/>
        <v>1.0338237469942855</v>
      </c>
      <c r="F44" s="10">
        <f t="shared" si="10"/>
        <v>1.4042699573052473</v>
      </c>
      <c r="G44" s="10">
        <f t="shared" si="3"/>
        <v>1.5790996780179052</v>
      </c>
      <c r="H44" s="10">
        <f t="shared" si="4"/>
        <v>-0.73260049701486096</v>
      </c>
      <c r="I44" s="10">
        <f t="shared" si="6"/>
        <v>2.5525036766326794</v>
      </c>
      <c r="J44" s="10">
        <f t="shared" si="7"/>
        <v>-0.41729367663267958</v>
      </c>
      <c r="K44" s="11">
        <f t="shared" si="8"/>
        <v>-0.20754754255365582</v>
      </c>
    </row>
    <row r="45" spans="1:11" x14ac:dyDescent="0.25">
      <c r="A45" s="2">
        <v>44713</v>
      </c>
      <c r="B45" s="5">
        <v>3.8940440000000001</v>
      </c>
      <c r="C45" s="11">
        <f t="shared" si="9"/>
        <v>0.82372881355932215</v>
      </c>
      <c r="D45" s="5">
        <v>4.8720493365750457</v>
      </c>
      <c r="E45" s="11">
        <f t="shared" si="5"/>
        <v>1.0338237469942855</v>
      </c>
      <c r="F45" s="10">
        <f t="shared" si="10"/>
        <v>1.4035462653121393</v>
      </c>
      <c r="G45" s="10">
        <f t="shared" si="3"/>
        <v>1.7915348498679236</v>
      </c>
      <c r="H45" s="10">
        <f t="shared" si="4"/>
        <v>-0.5201653251648426</v>
      </c>
      <c r="I45" s="10">
        <f t="shared" si="6"/>
        <v>4.3558355171235457</v>
      </c>
      <c r="J45" s="10">
        <f t="shared" si="7"/>
        <v>-0.4617915171235456</v>
      </c>
      <c r="K45" s="11">
        <f t="shared" si="8"/>
        <v>0.63324844077591647</v>
      </c>
    </row>
    <row r="46" spans="1:11" x14ac:dyDescent="0.25">
      <c r="A46" s="2">
        <v>44682</v>
      </c>
      <c r="B46" s="5">
        <v>4.4477509999999993</v>
      </c>
      <c r="C46" s="11">
        <f t="shared" si="9"/>
        <v>0.14219330855018564</v>
      </c>
      <c r="D46" s="5">
        <v>5.4521769344757729</v>
      </c>
      <c r="E46" s="11">
        <f t="shared" si="5"/>
        <v>1.0338237469942855</v>
      </c>
      <c r="F46" s="10">
        <f t="shared" si="10"/>
        <v>1.4028229462744579</v>
      </c>
      <c r="G46" s="10">
        <f t="shared" si="3"/>
        <v>1.8404234534314077</v>
      </c>
      <c r="H46" s="10">
        <f t="shared" si="4"/>
        <v>-0.47127672160135847</v>
      </c>
      <c r="I46" s="10">
        <f t="shared" si="6"/>
        <v>4.9160317822634312</v>
      </c>
      <c r="J46" s="10">
        <f t="shared" si="7"/>
        <v>-0.46828078226343184</v>
      </c>
      <c r="K46" s="11">
        <f t="shared" si="8"/>
        <v>0.11907260329768032</v>
      </c>
    </row>
    <row r="47" spans="1:11" x14ac:dyDescent="0.25">
      <c r="A47" s="1"/>
    </row>
    <row r="48" spans="1:11" x14ac:dyDescent="0.25">
      <c r="A48" s="1" t="s">
        <v>15</v>
      </c>
      <c r="B48" s="1">
        <v>1</v>
      </c>
    </row>
    <row r="49" spans="1:11" x14ac:dyDescent="0.25">
      <c r="A49" s="1" t="s">
        <v>16</v>
      </c>
      <c r="B49" s="11">
        <f>_xlfn.STDEV.S(K36:K46)*SQRT(12)</f>
        <v>0.81591122012251849</v>
      </c>
    </row>
    <row r="50" spans="1:11" x14ac:dyDescent="0.25">
      <c r="A50" s="1" t="s">
        <v>17</v>
      </c>
      <c r="B50" s="12">
        <f>SUMSQ(J53:J65)</f>
        <v>9.6267406103989511E-10</v>
      </c>
    </row>
    <row r="51" spans="1:11" x14ac:dyDescent="0.25">
      <c r="A51" s="1"/>
    </row>
    <row r="52" spans="1:11" x14ac:dyDescent="0.25">
      <c r="A52" s="1" t="s">
        <v>18</v>
      </c>
      <c r="B52" s="1" t="s">
        <v>3</v>
      </c>
      <c r="C52" s="1" t="s">
        <v>19</v>
      </c>
      <c r="D52" s="1" t="s">
        <v>20</v>
      </c>
      <c r="E52" s="1" t="s">
        <v>16</v>
      </c>
      <c r="F52" s="1" t="s">
        <v>14</v>
      </c>
      <c r="G52" s="1" t="s">
        <v>21</v>
      </c>
      <c r="H52" s="1" t="s">
        <v>22</v>
      </c>
      <c r="I52" s="1" t="s">
        <v>23</v>
      </c>
      <c r="J52" s="1" t="s">
        <v>17</v>
      </c>
      <c r="K52" s="1" t="s">
        <v>24</v>
      </c>
    </row>
    <row r="53" spans="1:11" x14ac:dyDescent="0.25">
      <c r="A53" s="2">
        <v>45017</v>
      </c>
      <c r="B53" s="5">
        <v>3.6414428000000001</v>
      </c>
      <c r="D53" s="5">
        <v>4.3383374432751651</v>
      </c>
      <c r="E53" s="11">
        <f>B49</f>
        <v>0.81591122012251849</v>
      </c>
      <c r="F53" s="10">
        <f>C28</f>
        <v>1.4021000000000001</v>
      </c>
      <c r="G53" s="10">
        <f t="shared" ref="G53:G64" si="11">(LN(D53/F53) + (E53^2/2 + B$23)*B$22)/(E53*SQRT(B$22))</f>
        <v>1.6546499443656077</v>
      </c>
      <c r="H53" s="10">
        <f t="shared" ref="H53:H64" si="12">G53-E53*SQRT(B$22)</f>
        <v>-0.1697830074331379</v>
      </c>
      <c r="I53" s="10">
        <f>D53*_xlfn.NORM.S.DIST(G53,1) - F53*EXP(-B$23*B$22)*_xlfn.NORM.S.DIST(H53,1)</f>
        <v>3.6414405834580119</v>
      </c>
      <c r="J53" s="10">
        <f>B53-I53</f>
        <v>2.2165419881758908E-6</v>
      </c>
    </row>
    <row r="54" spans="1:11" x14ac:dyDescent="0.25">
      <c r="A54" s="2">
        <v>44986</v>
      </c>
      <c r="B54" s="5">
        <v>3.9993779999999997</v>
      </c>
      <c r="C54" s="11">
        <f t="shared" ref="C54:C64" si="13">B54/B53-1</f>
        <v>9.8294884653961745E-2</v>
      </c>
      <c r="D54" s="5">
        <v>4.7135448864332279</v>
      </c>
      <c r="E54" s="11">
        <f t="shared" ref="E54:E64" si="14">E53</f>
        <v>0.81591122012251849</v>
      </c>
      <c r="F54" s="10">
        <f>F53*(1+$B$24)^(1/12)</f>
        <v>1.4013774262966618</v>
      </c>
      <c r="G54" s="10">
        <f t="shared" si="11"/>
        <v>1.7003981542033382</v>
      </c>
      <c r="H54" s="10">
        <f t="shared" si="12"/>
        <v>-0.12403479759540748</v>
      </c>
      <c r="I54" s="10">
        <f t="shared" ref="I54:I64" si="15">D54*_xlfn.NORM.S.DIST(G54,1) - F54*EXP(-B$23*B$22)*_xlfn.NORM.S.DIST(H54,1)</f>
        <v>3.9993793538679245</v>
      </c>
      <c r="J54" s="10">
        <f t="shared" ref="J54:J64" si="16">B54-I54</f>
        <v>-1.3538679248803476E-6</v>
      </c>
      <c r="K54" s="11">
        <f t="shared" ref="K54:K64" si="17">D54/D53-1</f>
        <v>8.6486458940548738E-2</v>
      </c>
    </row>
    <row r="55" spans="1:11" x14ac:dyDescent="0.25">
      <c r="A55" s="2">
        <v>44958</v>
      </c>
      <c r="B55" s="5">
        <v>4.642200400000001</v>
      </c>
      <c r="C55" s="11">
        <f t="shared" si="13"/>
        <v>0.16073059360730624</v>
      </c>
      <c r="D55" s="5">
        <v>5.3836805370402505</v>
      </c>
      <c r="E55" s="11">
        <f t="shared" si="14"/>
        <v>0.81591122012251849</v>
      </c>
      <c r="F55" s="10">
        <f t="shared" ref="F55:F64" si="18">F54*(1+$B$24)^(1/12)</f>
        <v>1.4006552249724382</v>
      </c>
      <c r="G55" s="10">
        <f t="shared" si="11"/>
        <v>1.7735427901624519</v>
      </c>
      <c r="H55" s="10">
        <f t="shared" si="12"/>
        <v>-5.0890161636293785E-2</v>
      </c>
      <c r="I55" s="10">
        <f t="shared" si="15"/>
        <v>4.6422012276067051</v>
      </c>
      <c r="J55" s="10">
        <f t="shared" si="16"/>
        <v>-8.2760670405690462E-7</v>
      </c>
      <c r="K55" s="11">
        <f t="shared" si="17"/>
        <v>0.14217232820585668</v>
      </c>
    </row>
    <row r="56" spans="1:11" x14ac:dyDescent="0.25">
      <c r="A56" s="2">
        <v>44927</v>
      </c>
      <c r="B56" s="5">
        <v>3.7291004000000001</v>
      </c>
      <c r="C56" s="11">
        <f t="shared" si="13"/>
        <v>-0.19669551534225038</v>
      </c>
      <c r="D56" s="5">
        <v>4.4296696815443006</v>
      </c>
      <c r="E56" s="11">
        <f t="shared" si="14"/>
        <v>0.81591122012251849</v>
      </c>
      <c r="F56" s="10">
        <f t="shared" si="18"/>
        <v>1.3999333958354234</v>
      </c>
      <c r="G56" s="10">
        <f t="shared" si="11"/>
        <v>1.6669169184932024</v>
      </c>
      <c r="H56" s="10">
        <f t="shared" si="12"/>
        <v>-0.1575160333055432</v>
      </c>
      <c r="I56" s="10">
        <f t="shared" si="15"/>
        <v>3.7291069927381288</v>
      </c>
      <c r="J56" s="10">
        <f t="shared" si="16"/>
        <v>-6.5927381287522735E-6</v>
      </c>
      <c r="K56" s="11">
        <f t="shared" si="17"/>
        <v>-0.17720420982119234</v>
      </c>
    </row>
    <row r="57" spans="1:11" x14ac:dyDescent="0.25">
      <c r="A57" s="2">
        <v>44896</v>
      </c>
      <c r="B57" s="5">
        <v>3.0761499999999997</v>
      </c>
      <c r="C57" s="11">
        <f t="shared" si="13"/>
        <v>-0.17509595611853201</v>
      </c>
      <c r="D57" s="5">
        <v>3.7402862361719236</v>
      </c>
      <c r="E57" s="11">
        <f t="shared" si="14"/>
        <v>0.81591122012251849</v>
      </c>
      <c r="F57" s="10">
        <f t="shared" si="18"/>
        <v>1.3992119386938102</v>
      </c>
      <c r="G57" s="10">
        <f t="shared" si="11"/>
        <v>1.5744786674709725</v>
      </c>
      <c r="H57" s="10">
        <f t="shared" si="12"/>
        <v>-0.24995428432777311</v>
      </c>
      <c r="I57" s="10">
        <f t="shared" si="15"/>
        <v>3.07613251773726</v>
      </c>
      <c r="J57" s="10">
        <f t="shared" si="16"/>
        <v>1.7482262739676457E-5</v>
      </c>
      <c r="K57" s="11">
        <f t="shared" si="17"/>
        <v>-0.15562863484936862</v>
      </c>
    </row>
    <row r="58" spans="1:11" x14ac:dyDescent="0.25">
      <c r="A58" s="2">
        <v>44866</v>
      </c>
      <c r="B58" s="5">
        <v>3.4127169999999998</v>
      </c>
      <c r="C58" s="11">
        <f t="shared" si="13"/>
        <v>0.10941176470588232</v>
      </c>
      <c r="D58" s="5">
        <v>4.0961367293367266</v>
      </c>
      <c r="E58" s="11">
        <f t="shared" si="14"/>
        <v>0.81591122012251849</v>
      </c>
      <c r="F58" s="10">
        <f t="shared" si="18"/>
        <v>1.3984908533558906</v>
      </c>
      <c r="G58" s="10">
        <f t="shared" si="11"/>
        <v>1.6245751152073624</v>
      </c>
      <c r="H58" s="10">
        <f t="shared" si="12"/>
        <v>-0.19985783659138323</v>
      </c>
      <c r="I58" s="10">
        <f t="shared" si="15"/>
        <v>3.4127090252958716</v>
      </c>
      <c r="J58" s="10">
        <f t="shared" si="16"/>
        <v>7.9747041281663655E-6</v>
      </c>
      <c r="K58" s="11">
        <f t="shared" si="17"/>
        <v>9.5139909273095125E-2</v>
      </c>
    </row>
    <row r="59" spans="1:11" x14ac:dyDescent="0.25">
      <c r="A59" s="2">
        <v>44835</v>
      </c>
      <c r="B59" s="5">
        <v>3.2064339999999998</v>
      </c>
      <c r="C59" s="11">
        <f t="shared" si="13"/>
        <v>-6.0445387062566303E-2</v>
      </c>
      <c r="D59" s="5">
        <v>3.8779146958949422</v>
      </c>
      <c r="E59" s="11">
        <f t="shared" si="14"/>
        <v>0.81591122012251849</v>
      </c>
      <c r="F59" s="10">
        <f t="shared" si="18"/>
        <v>1.397770139630055</v>
      </c>
      <c r="G59" s="10">
        <f t="shared" si="11"/>
        <v>1.594850139685364</v>
      </c>
      <c r="H59" s="10">
        <f t="shared" si="12"/>
        <v>-0.22958281211338161</v>
      </c>
      <c r="I59" s="10">
        <f t="shared" si="15"/>
        <v>3.2064491396515766</v>
      </c>
      <c r="J59" s="10">
        <f t="shared" si="16"/>
        <v>-1.5139651576845381E-5</v>
      </c>
      <c r="K59" s="11">
        <f t="shared" si="17"/>
        <v>-5.3275085247733056E-2</v>
      </c>
    </row>
    <row r="60" spans="1:11" x14ac:dyDescent="0.25">
      <c r="A60" s="2">
        <v>44805</v>
      </c>
      <c r="B60" s="5">
        <v>3.4525259999999993</v>
      </c>
      <c r="C60" s="11">
        <f t="shared" si="13"/>
        <v>7.674943566591419E-2</v>
      </c>
      <c r="D60" s="5">
        <v>4.1376032841127177</v>
      </c>
      <c r="E60" s="11">
        <f t="shared" si="14"/>
        <v>0.81591122012251849</v>
      </c>
      <c r="F60" s="10">
        <f t="shared" si="18"/>
        <v>1.3970497973247928</v>
      </c>
      <c r="G60" s="10">
        <f t="shared" si="11"/>
        <v>1.6306610624683391</v>
      </c>
      <c r="H60" s="10">
        <f t="shared" si="12"/>
        <v>-0.19377188933040657</v>
      </c>
      <c r="I60" s="10">
        <f t="shared" si="15"/>
        <v>3.4525130840371516</v>
      </c>
      <c r="J60" s="10">
        <f t="shared" si="16"/>
        <v>1.2915962847692697E-5</v>
      </c>
      <c r="K60" s="11">
        <f t="shared" si="17"/>
        <v>6.6966039374892539E-2</v>
      </c>
    </row>
    <row r="61" spans="1:11" x14ac:dyDescent="0.25">
      <c r="A61" s="2">
        <v>44774</v>
      </c>
      <c r="B61" s="5">
        <v>2.851772</v>
      </c>
      <c r="C61" s="11">
        <f t="shared" si="13"/>
        <v>-0.17400419287211721</v>
      </c>
      <c r="D61" s="5">
        <v>3.5007034352303785</v>
      </c>
      <c r="E61" s="11">
        <f t="shared" si="14"/>
        <v>0.81591122012251849</v>
      </c>
      <c r="F61" s="10">
        <f t="shared" si="18"/>
        <v>1.3963298262486921</v>
      </c>
      <c r="G61" s="10">
        <f t="shared" si="11"/>
        <v>1.539324579276153</v>
      </c>
      <c r="H61" s="10">
        <f t="shared" si="12"/>
        <v>-0.28510837252259269</v>
      </c>
      <c r="I61" s="10">
        <f t="shared" si="15"/>
        <v>2.8517688105731676</v>
      </c>
      <c r="J61" s="10">
        <f t="shared" si="16"/>
        <v>3.189426832417297E-6</v>
      </c>
      <c r="K61" s="11">
        <f t="shared" si="17"/>
        <v>-0.1539296556844546</v>
      </c>
    </row>
    <row r="62" spans="1:11" x14ac:dyDescent="0.25">
      <c r="A62" s="2">
        <v>44743</v>
      </c>
      <c r="B62" s="5">
        <v>2.1352099999999998</v>
      </c>
      <c r="C62" s="11">
        <f t="shared" si="13"/>
        <v>-0.25126903553299496</v>
      </c>
      <c r="D62" s="5">
        <v>2.7296666285773554</v>
      </c>
      <c r="E62" s="11">
        <f t="shared" si="14"/>
        <v>0.81591122012251849</v>
      </c>
      <c r="F62" s="10">
        <f t="shared" si="18"/>
        <v>1.3956102262104393</v>
      </c>
      <c r="G62" s="10">
        <f t="shared" si="11"/>
        <v>1.403244512316953</v>
      </c>
      <c r="H62" s="10">
        <f t="shared" si="12"/>
        <v>-0.42118843948179263</v>
      </c>
      <c r="I62" s="10">
        <f t="shared" si="15"/>
        <v>2.1352053897014165</v>
      </c>
      <c r="J62" s="10">
        <f t="shared" si="16"/>
        <v>4.6102985833407217E-6</v>
      </c>
      <c r="K62" s="11">
        <f t="shared" si="17"/>
        <v>-0.22025196390344381</v>
      </c>
    </row>
    <row r="63" spans="1:11" x14ac:dyDescent="0.25">
      <c r="A63" s="2">
        <v>44713</v>
      </c>
      <c r="B63" s="5">
        <v>3.8940440000000001</v>
      </c>
      <c r="C63" s="11">
        <f t="shared" si="13"/>
        <v>0.82372881355932215</v>
      </c>
      <c r="D63" s="5">
        <v>4.6007983380985458</v>
      </c>
      <c r="E63" s="11">
        <f t="shared" si="14"/>
        <v>0.81591122012251849</v>
      </c>
      <c r="F63" s="10">
        <f t="shared" si="18"/>
        <v>1.3948909970188199</v>
      </c>
      <c r="G63" s="10">
        <f t="shared" si="11"/>
        <v>1.689670952873267</v>
      </c>
      <c r="H63" s="10">
        <f t="shared" si="12"/>
        <v>-0.13476199892547869</v>
      </c>
      <c r="I63" s="10">
        <f t="shared" si="15"/>
        <v>3.8940332717708572</v>
      </c>
      <c r="J63" s="10">
        <f t="shared" si="16"/>
        <v>1.0728229142831225E-5</v>
      </c>
      <c r="K63" s="11">
        <f t="shared" si="17"/>
        <v>0.68547993734179347</v>
      </c>
    </row>
    <row r="64" spans="1:11" x14ac:dyDescent="0.25">
      <c r="A64" s="2">
        <v>44682</v>
      </c>
      <c r="B64" s="5">
        <v>4.4477509999999993</v>
      </c>
      <c r="C64" s="11">
        <f t="shared" si="13"/>
        <v>0.14219330855018564</v>
      </c>
      <c r="D64" s="5">
        <v>5.1788073449298544</v>
      </c>
      <c r="E64" s="11">
        <f t="shared" si="14"/>
        <v>0.81591122012251849</v>
      </c>
      <c r="F64" s="10">
        <f t="shared" si="18"/>
        <v>1.3941721384827175</v>
      </c>
      <c r="G64" s="10">
        <f t="shared" si="11"/>
        <v>1.754820198857802</v>
      </c>
      <c r="H64" s="10">
        <f t="shared" si="12"/>
        <v>-6.9612752940943601E-2</v>
      </c>
      <c r="I64" s="10">
        <f t="shared" si="15"/>
        <v>4.4477509875205961</v>
      </c>
      <c r="J64" s="10">
        <f t="shared" si="16"/>
        <v>1.2479403288523372E-8</v>
      </c>
      <c r="K64" s="11">
        <f t="shared" si="17"/>
        <v>0.12563232820810666</v>
      </c>
    </row>
    <row r="65" spans="1:11" x14ac:dyDescent="0.25">
      <c r="A65" s="7"/>
      <c r="B65" s="5"/>
      <c r="C65" s="11"/>
      <c r="D65" s="5"/>
      <c r="E65" s="11"/>
      <c r="F65" s="10"/>
      <c r="G65" s="10"/>
      <c r="H65" s="10"/>
      <c r="I65" s="10"/>
      <c r="J65" s="10"/>
      <c r="K65" s="11"/>
    </row>
    <row r="66" spans="1:11" x14ac:dyDescent="0.25">
      <c r="A66" s="1"/>
    </row>
    <row r="67" spans="1:11" x14ac:dyDescent="0.25">
      <c r="A67" s="1" t="s">
        <v>15</v>
      </c>
      <c r="B67" s="1">
        <v>2</v>
      </c>
    </row>
    <row r="68" spans="1:11" x14ac:dyDescent="0.25">
      <c r="A68" s="1" t="s">
        <v>16</v>
      </c>
      <c r="B68" s="11">
        <f>_xlfn.STDEV.S(K54:K64)*SQRT(12)</f>
        <v>0.87624177319629026</v>
      </c>
    </row>
    <row r="69" spans="1:11" x14ac:dyDescent="0.25">
      <c r="A69" s="1" t="s">
        <v>17</v>
      </c>
      <c r="B69" s="12">
        <f>SUMSQ(J72:J83)</f>
        <v>5.9332264243184229E-10</v>
      </c>
    </row>
    <row r="70" spans="1:11" x14ac:dyDescent="0.25">
      <c r="A70" s="1"/>
    </row>
    <row r="71" spans="1:11" x14ac:dyDescent="0.25">
      <c r="A71" s="1" t="s">
        <v>18</v>
      </c>
      <c r="B71" s="1" t="s">
        <v>3</v>
      </c>
      <c r="C71" s="1" t="s">
        <v>19</v>
      </c>
      <c r="D71" s="1" t="s">
        <v>20</v>
      </c>
      <c r="E71" s="1" t="s">
        <v>16</v>
      </c>
      <c r="F71" s="1" t="s">
        <v>14</v>
      </c>
      <c r="G71" s="1" t="s">
        <v>21</v>
      </c>
      <c r="H71" s="1" t="s">
        <v>22</v>
      </c>
      <c r="I71" s="1" t="s">
        <v>23</v>
      </c>
      <c r="J71" s="1" t="s">
        <v>17</v>
      </c>
      <c r="K71" s="1" t="s">
        <v>24</v>
      </c>
    </row>
    <row r="72" spans="1:11" x14ac:dyDescent="0.25">
      <c r="A72" s="2">
        <v>45017</v>
      </c>
      <c r="B72" s="5">
        <v>3.6414428000000001</v>
      </c>
      <c r="D72" s="5">
        <v>4.2795396122746618</v>
      </c>
      <c r="E72" s="11">
        <f>B68</f>
        <v>0.87624177319629026</v>
      </c>
      <c r="F72" s="10">
        <f>B28</f>
        <v>1.4108000000000001</v>
      </c>
      <c r="G72" s="10">
        <f t="shared" ref="G72:G83" si="19">(LN(D72/F72) + (E72^2/2 + B$23)*B$22)/(E72*SQRT(B$22))</f>
        <v>1.6608623269665588</v>
      </c>
      <c r="H72" s="10">
        <f t="shared" ref="H72:H83" si="20">G72-E72*SQRT(B$22)</f>
        <v>-0.29847384262529952</v>
      </c>
      <c r="I72" s="10">
        <f>D72*_xlfn.NORM.S.DIST(G72,1) - F72*EXP(-B$23*B$22)*_xlfn.NORM.S.DIST(H72,1)</f>
        <v>3.6414394429853325</v>
      </c>
      <c r="J72" s="10">
        <f>B72-I72</f>
        <v>3.3570146675820922E-6</v>
      </c>
    </row>
    <row r="73" spans="1:11" x14ac:dyDescent="0.25">
      <c r="A73" s="2">
        <v>44986</v>
      </c>
      <c r="B73" s="5">
        <v>3.9993779999999997</v>
      </c>
      <c r="C73" s="11">
        <f t="shared" ref="C73:C83" si="21">B73/B72-1</f>
        <v>9.8294884653961745E-2</v>
      </c>
      <c r="D73" s="5">
        <v>4.6545871960477294</v>
      </c>
      <c r="E73" s="11">
        <f t="shared" ref="E73:E83" si="22">E72</f>
        <v>0.87624177319629026</v>
      </c>
      <c r="F73" s="10">
        <f>F72*(1+$B$24)^(1/12)</f>
        <v>1.4100729427425507</v>
      </c>
      <c r="G73" s="10">
        <f t="shared" si="19"/>
        <v>1.7040010571770106</v>
      </c>
      <c r="H73" s="10">
        <f t="shared" si="20"/>
        <v>-0.25533511241484774</v>
      </c>
      <c r="I73" s="10">
        <f t="shared" ref="I73:I83" si="23">D73*_xlfn.NORM.S.DIST(G73,1) - F73*EXP(-B$23*B$22)*_xlfn.NORM.S.DIST(H73,1)</f>
        <v>3.999377054231585</v>
      </c>
      <c r="J73" s="10">
        <f t="shared" ref="J73:J83" si="24">B73-I73</f>
        <v>9.4576841469518058E-7</v>
      </c>
      <c r="K73" s="11">
        <f t="shared" ref="K73:K83" si="25">D73/D72-1</f>
        <v>8.7637367042321168E-2</v>
      </c>
    </row>
    <row r="74" spans="1:11" x14ac:dyDescent="0.25">
      <c r="A74" s="2">
        <v>44958</v>
      </c>
      <c r="B74" s="5">
        <v>4.642200400000001</v>
      </c>
      <c r="C74" s="11">
        <f t="shared" si="21"/>
        <v>0.16073059360730624</v>
      </c>
      <c r="D74" s="5">
        <v>5.3246615835608297</v>
      </c>
      <c r="E74" s="11">
        <f t="shared" si="22"/>
        <v>0.87624177319629026</v>
      </c>
      <c r="F74" s="10">
        <f t="shared" ref="F74:F83" si="26">F73*(1+$B$24)^(1/12)</f>
        <v>1.4093462601748203</v>
      </c>
      <c r="G74" s="10">
        <f t="shared" si="19"/>
        <v>1.7729077695966595</v>
      </c>
      <c r="H74" s="10">
        <f t="shared" si="20"/>
        <v>-0.18642839999519878</v>
      </c>
      <c r="I74" s="10">
        <f t="shared" si="23"/>
        <v>4.6421992541148773</v>
      </c>
      <c r="J74" s="10">
        <f t="shared" si="24"/>
        <v>1.1458851236767487E-6</v>
      </c>
      <c r="K74" s="11">
        <f t="shared" si="25"/>
        <v>0.14396000317322866</v>
      </c>
    </row>
    <row r="75" spans="1:11" x14ac:dyDescent="0.25">
      <c r="A75" s="2">
        <v>44927</v>
      </c>
      <c r="B75" s="5">
        <v>3.7291004000000001</v>
      </c>
      <c r="C75" s="11">
        <f t="shared" si="21"/>
        <v>-0.19669551534225038</v>
      </c>
      <c r="D75" s="5">
        <v>4.3708995397848085</v>
      </c>
      <c r="E75" s="11">
        <f t="shared" si="22"/>
        <v>0.87624177319629026</v>
      </c>
      <c r="F75" s="10">
        <f t="shared" si="26"/>
        <v>1.4086199521037124</v>
      </c>
      <c r="G75" s="10">
        <f t="shared" si="19"/>
        <v>1.6724324943002444</v>
      </c>
      <c r="H75" s="10">
        <f t="shared" si="20"/>
        <v>-0.28690367529161387</v>
      </c>
      <c r="I75" s="10">
        <f t="shared" si="23"/>
        <v>3.729103173622053</v>
      </c>
      <c r="J75" s="10">
        <f t="shared" si="24"/>
        <v>-2.7736220529206435E-6</v>
      </c>
      <c r="K75" s="11">
        <f t="shared" si="25"/>
        <v>-0.17912162656883812</v>
      </c>
    </row>
    <row r="76" spans="1:11" x14ac:dyDescent="0.25">
      <c r="A76" s="2">
        <v>44896</v>
      </c>
      <c r="B76" s="5">
        <v>3.0761499999999997</v>
      </c>
      <c r="C76" s="11">
        <f t="shared" si="21"/>
        <v>-0.17509595611853201</v>
      </c>
      <c r="D76" s="5">
        <v>3.6821801286512383</v>
      </c>
      <c r="E76" s="11">
        <f t="shared" si="22"/>
        <v>0.87624177319629026</v>
      </c>
      <c r="F76" s="10">
        <f t="shared" si="26"/>
        <v>1.4078940183362294</v>
      </c>
      <c r="G76" s="10">
        <f t="shared" si="19"/>
        <v>1.5851844007846827</v>
      </c>
      <c r="H76" s="10">
        <f t="shared" si="20"/>
        <v>-0.3741517688071756</v>
      </c>
      <c r="I76" s="10">
        <f t="shared" si="23"/>
        <v>3.0761361771682871</v>
      </c>
      <c r="J76" s="10">
        <f t="shared" si="24"/>
        <v>1.382283171258436E-5</v>
      </c>
      <c r="K76" s="11">
        <f t="shared" si="25"/>
        <v>-0.15756926117031689</v>
      </c>
    </row>
    <row r="77" spans="1:11" x14ac:dyDescent="0.25">
      <c r="A77" s="2">
        <v>44866</v>
      </c>
      <c r="B77" s="5">
        <v>3.4127169999999998</v>
      </c>
      <c r="C77" s="11">
        <f t="shared" si="21"/>
        <v>0.10941176470588232</v>
      </c>
      <c r="D77" s="5">
        <v>4.0376694729291218</v>
      </c>
      <c r="E77" s="11">
        <f t="shared" si="22"/>
        <v>0.87624177319629026</v>
      </c>
      <c r="F77" s="10">
        <f t="shared" si="26"/>
        <v>1.4071684586794737</v>
      </c>
      <c r="G77" s="10">
        <f t="shared" si="19"/>
        <v>1.6324851880013487</v>
      </c>
      <c r="H77" s="10">
        <f t="shared" si="20"/>
        <v>-0.32685098159050963</v>
      </c>
      <c r="I77" s="10">
        <f t="shared" si="23"/>
        <v>3.4127094658256936</v>
      </c>
      <c r="J77" s="10">
        <f t="shared" si="24"/>
        <v>7.5341743062118383E-6</v>
      </c>
      <c r="K77" s="11">
        <f t="shared" si="25"/>
        <v>9.6543170583047289E-2</v>
      </c>
    </row>
    <row r="78" spans="1:11" x14ac:dyDescent="0.25">
      <c r="A78" s="2">
        <v>44835</v>
      </c>
      <c r="B78" s="5">
        <v>3.2064339999999998</v>
      </c>
      <c r="C78" s="11">
        <f t="shared" si="21"/>
        <v>-6.0445387062566303E-2</v>
      </c>
      <c r="D78" s="5">
        <v>3.8196867323884112</v>
      </c>
      <c r="E78" s="11">
        <f t="shared" si="22"/>
        <v>0.87624177319629026</v>
      </c>
      <c r="F78" s="10">
        <f t="shared" si="26"/>
        <v>1.4064432729406471</v>
      </c>
      <c r="G78" s="10">
        <f t="shared" si="19"/>
        <v>1.6044227414816046</v>
      </c>
      <c r="H78" s="10">
        <f t="shared" si="20"/>
        <v>-0.35491342811025373</v>
      </c>
      <c r="I78" s="10">
        <f t="shared" si="23"/>
        <v>3.2064428663387305</v>
      </c>
      <c r="J78" s="10">
        <f t="shared" si="24"/>
        <v>-8.8663387307619246E-6</v>
      </c>
      <c r="K78" s="11">
        <f t="shared" si="25"/>
        <v>-5.3987267160472974E-2</v>
      </c>
    </row>
    <row r="79" spans="1:11" x14ac:dyDescent="0.25">
      <c r="A79" s="2">
        <v>44805</v>
      </c>
      <c r="B79" s="5">
        <v>3.4525259999999993</v>
      </c>
      <c r="C79" s="11">
        <f t="shared" si="21"/>
        <v>7.674943566591419E-2</v>
      </c>
      <c r="D79" s="5">
        <v>4.0791585802532389</v>
      </c>
      <c r="E79" s="11">
        <f t="shared" si="22"/>
        <v>0.87624177319629026</v>
      </c>
      <c r="F79" s="10">
        <f t="shared" si="26"/>
        <v>1.4057184609270503</v>
      </c>
      <c r="G79" s="10">
        <f t="shared" si="19"/>
        <v>1.6382289916311503</v>
      </c>
      <c r="H79" s="10">
        <f t="shared" si="20"/>
        <v>-0.32110717796070798</v>
      </c>
      <c r="I79" s="10">
        <f t="shared" si="23"/>
        <v>3.4525150252319348</v>
      </c>
      <c r="J79" s="10">
        <f t="shared" si="24"/>
        <v>1.0974768064553331E-5</v>
      </c>
      <c r="K79" s="11">
        <f t="shared" si="25"/>
        <v>6.7930138266229623E-2</v>
      </c>
    </row>
    <row r="80" spans="1:11" x14ac:dyDescent="0.25">
      <c r="A80" s="2">
        <v>44774</v>
      </c>
      <c r="B80" s="5">
        <v>2.851772</v>
      </c>
      <c r="C80" s="11">
        <f t="shared" si="21"/>
        <v>-0.17400419287211721</v>
      </c>
      <c r="D80" s="5">
        <v>3.4430505389671286</v>
      </c>
      <c r="E80" s="11">
        <f t="shared" si="22"/>
        <v>0.87624177319629026</v>
      </c>
      <c r="F80" s="10">
        <f t="shared" si="26"/>
        <v>1.404994022446084</v>
      </c>
      <c r="G80" s="10">
        <f t="shared" si="19"/>
        <v>1.5519664132401574</v>
      </c>
      <c r="H80" s="10">
        <f t="shared" si="20"/>
        <v>-0.40736975635170092</v>
      </c>
      <c r="I80" s="10">
        <f t="shared" si="23"/>
        <v>2.8517680882024719</v>
      </c>
      <c r="J80" s="10">
        <f t="shared" si="24"/>
        <v>3.9117975281222073E-6</v>
      </c>
      <c r="K80" s="11">
        <f t="shared" si="25"/>
        <v>-0.1559409934111019</v>
      </c>
    </row>
    <row r="81" spans="1:11" x14ac:dyDescent="0.25">
      <c r="A81" s="2">
        <v>44743</v>
      </c>
      <c r="B81" s="5">
        <v>2.1352099999999998</v>
      </c>
      <c r="C81" s="11">
        <f t="shared" si="21"/>
        <v>-0.25126903553299496</v>
      </c>
      <c r="D81" s="5">
        <v>2.6738361435162004</v>
      </c>
      <c r="E81" s="11">
        <f t="shared" si="22"/>
        <v>0.87624177319629026</v>
      </c>
      <c r="F81" s="10">
        <f t="shared" si="26"/>
        <v>1.4042699573052473</v>
      </c>
      <c r="G81" s="10">
        <f t="shared" si="19"/>
        <v>1.4231839286910202</v>
      </c>
      <c r="H81" s="10">
        <f t="shared" si="20"/>
        <v>-0.53615224090083813</v>
      </c>
      <c r="I81" s="10">
        <f t="shared" si="23"/>
        <v>2.1352057119614809</v>
      </c>
      <c r="J81" s="10">
        <f t="shared" si="24"/>
        <v>4.2880385189292269E-6</v>
      </c>
      <c r="K81" s="11">
        <f t="shared" si="25"/>
        <v>-0.22341071870576801</v>
      </c>
    </row>
    <row r="82" spans="1:11" x14ac:dyDescent="0.25">
      <c r="A82" s="2">
        <v>44713</v>
      </c>
      <c r="B82" s="5">
        <v>3.8940440000000001</v>
      </c>
      <c r="C82" s="11">
        <f t="shared" si="21"/>
        <v>0.82372881355932215</v>
      </c>
      <c r="D82" s="5">
        <v>4.5421525074367226</v>
      </c>
      <c r="E82" s="11">
        <f t="shared" si="22"/>
        <v>0.87624177319629026</v>
      </c>
      <c r="F82" s="10">
        <f t="shared" si="26"/>
        <v>1.4035462653121393</v>
      </c>
      <c r="G82" s="10">
        <f t="shared" si="19"/>
        <v>1.693889034459952</v>
      </c>
      <c r="H82" s="10">
        <f t="shared" si="20"/>
        <v>-0.26544713513190632</v>
      </c>
      <c r="I82" s="10">
        <f t="shared" si="23"/>
        <v>3.8940345963803185</v>
      </c>
      <c r="J82" s="10">
        <f t="shared" si="24"/>
        <v>9.4036196816027484E-6</v>
      </c>
      <c r="K82" s="11">
        <f t="shared" si="25"/>
        <v>0.69874003627747072</v>
      </c>
    </row>
    <row r="83" spans="1:11" x14ac:dyDescent="0.25">
      <c r="A83" s="2">
        <v>44682</v>
      </c>
      <c r="B83" s="5">
        <v>4.4477509999999993</v>
      </c>
      <c r="C83" s="11">
        <f t="shared" si="21"/>
        <v>0.14219330855018564</v>
      </c>
      <c r="D83" s="5">
        <v>5.1200603853923443</v>
      </c>
      <c r="E83" s="11">
        <f t="shared" si="22"/>
        <v>0.87624177319629026</v>
      </c>
      <c r="F83" s="10">
        <f t="shared" si="26"/>
        <v>1.4028229462744579</v>
      </c>
      <c r="G83" s="10">
        <f t="shared" si="19"/>
        <v>1.7552775284215145</v>
      </c>
      <c r="H83" s="10">
        <f t="shared" si="20"/>
        <v>-0.20405864117034378</v>
      </c>
      <c r="I83" s="10">
        <f t="shared" si="23"/>
        <v>4.447749227111931</v>
      </c>
      <c r="J83" s="10">
        <f t="shared" si="24"/>
        <v>1.7728880683520742E-6</v>
      </c>
      <c r="K83" s="11">
        <f t="shared" si="25"/>
        <v>0.12723216074524824</v>
      </c>
    </row>
    <row r="84" spans="1:11" x14ac:dyDescent="0.25">
      <c r="A84" s="7"/>
      <c r="B84" s="5"/>
      <c r="C84" s="11"/>
      <c r="D84" s="5"/>
      <c r="E84" s="11"/>
      <c r="F84" s="10"/>
      <c r="G84" s="10"/>
      <c r="H84" s="10"/>
      <c r="I84" s="10"/>
      <c r="J84" s="10"/>
      <c r="K84" s="11"/>
    </row>
    <row r="85" spans="1:11" x14ac:dyDescent="0.25">
      <c r="A85" s="1"/>
    </row>
    <row r="86" spans="1:11" x14ac:dyDescent="0.25">
      <c r="A86" s="1" t="s">
        <v>15</v>
      </c>
      <c r="B86" s="1">
        <v>3</v>
      </c>
    </row>
    <row r="87" spans="1:11" x14ac:dyDescent="0.25">
      <c r="A87" s="1" t="s">
        <v>16</v>
      </c>
      <c r="B87" s="11">
        <f>_xlfn.STDEV.S(K73:K83)*SQRT(12)</f>
        <v>0.89145851900540085</v>
      </c>
    </row>
    <row r="88" spans="1:11" x14ac:dyDescent="0.25">
      <c r="A88" s="1" t="s">
        <v>17</v>
      </c>
      <c r="B88" s="12">
        <f>SUMSQ(J91:J102)</f>
        <v>5.4983734055752084E-10</v>
      </c>
    </row>
    <row r="89" spans="1:11" x14ac:dyDescent="0.25">
      <c r="A89" s="1"/>
    </row>
    <row r="90" spans="1:11" x14ac:dyDescent="0.25">
      <c r="A90" s="1" t="s">
        <v>18</v>
      </c>
      <c r="B90" s="1" t="s">
        <v>3</v>
      </c>
      <c r="C90" s="1" t="s">
        <v>19</v>
      </c>
      <c r="D90" s="1" t="s">
        <v>20</v>
      </c>
      <c r="E90" s="1" t="s">
        <v>16</v>
      </c>
      <c r="F90" s="1" t="s">
        <v>14</v>
      </c>
      <c r="G90" s="1" t="s">
        <v>21</v>
      </c>
      <c r="H90" s="1" t="s">
        <v>22</v>
      </c>
      <c r="I90" s="1" t="s">
        <v>23</v>
      </c>
      <c r="J90" s="1" t="s">
        <v>17</v>
      </c>
      <c r="K90" s="1" t="s">
        <v>24</v>
      </c>
    </row>
    <row r="91" spans="1:11" x14ac:dyDescent="0.25">
      <c r="A91" s="2">
        <v>45017</v>
      </c>
      <c r="B91" s="5">
        <v>3.6414428000000001</v>
      </c>
      <c r="D91" s="5">
        <v>4.261533432291623</v>
      </c>
      <c r="E91" s="11">
        <f>B87</f>
        <v>0.89145851900540085</v>
      </c>
      <c r="F91" s="10">
        <f>C28</f>
        <v>1.4021000000000001</v>
      </c>
      <c r="G91" s="10">
        <f t="shared" ref="G91:G102" si="27">(LN(D91/F91) + (E91^2/2 + B$23)*B$22)/(E91*SQRT(B$22))</f>
        <v>1.667235517293838</v>
      </c>
      <c r="H91" s="10">
        <f t="shared" ref="H91:H102" si="28">G91-E91*SQRT(B$22)</f>
        <v>-0.32612633032352667</v>
      </c>
      <c r="I91" s="10">
        <f>D91*_xlfn.NORM.S.DIST(G91,1) - F91*EXP(-B$23*B$22)*_xlfn.NORM.S.DIST(H91,1)</f>
        <v>3.6414391875675354</v>
      </c>
      <c r="J91" s="10">
        <f>B91-I91</f>
        <v>3.6124324647168748E-6</v>
      </c>
    </row>
    <row r="92" spans="1:11" x14ac:dyDescent="0.25">
      <c r="A92" s="2">
        <v>44986</v>
      </c>
      <c r="B92" s="5">
        <v>3.9993779999999997</v>
      </c>
      <c r="C92" s="11">
        <f t="shared" ref="C92:C102" si="29">B92/B91-1</f>
        <v>9.8294884653961745E-2</v>
      </c>
      <c r="D92" s="5">
        <v>4.6363582971044579</v>
      </c>
      <c r="E92" s="11">
        <f t="shared" ref="E92:E102" si="30">E91</f>
        <v>0.89145851900540085</v>
      </c>
      <c r="F92" s="10">
        <f>F91*(1+$B$24)^(1/12)</f>
        <v>1.4013774262966618</v>
      </c>
      <c r="G92" s="10">
        <f t="shared" si="27"/>
        <v>1.7097845588364733</v>
      </c>
      <c r="H92" s="10">
        <f t="shared" si="28"/>
        <v>-0.28357728878089139</v>
      </c>
      <c r="I92" s="10">
        <f t="shared" ref="I92:I102" si="31">D92*_xlfn.NORM.S.DIST(G92,1) - F92*EXP(-B$23*B$22)*_xlfn.NORM.S.DIST(H92,1)</f>
        <v>3.9993763550257064</v>
      </c>
      <c r="J92" s="10">
        <f t="shared" ref="J92:J102" si="32">B92-I92</f>
        <v>1.6449742932245215E-6</v>
      </c>
      <c r="K92" s="11">
        <f t="shared" ref="K92:K102" si="33">D92/D91-1</f>
        <v>8.7955396987528633E-2</v>
      </c>
    </row>
    <row r="93" spans="1:11" x14ac:dyDescent="0.25">
      <c r="A93" s="2">
        <v>44958</v>
      </c>
      <c r="B93" s="5">
        <v>4.642200400000001</v>
      </c>
      <c r="C93" s="11">
        <f t="shared" si="29"/>
        <v>0.16073059360730624</v>
      </c>
      <c r="D93" s="5">
        <v>5.3061160572507289</v>
      </c>
      <c r="E93" s="11">
        <f t="shared" si="30"/>
        <v>0.89145851900540085</v>
      </c>
      <c r="F93" s="10">
        <f t="shared" ref="F93:F102" si="34">F92*(1+$B$24)^(1/12)</f>
        <v>1.4006552249724382</v>
      </c>
      <c r="G93" s="10">
        <f t="shared" si="27"/>
        <v>1.7777332877824399</v>
      </c>
      <c r="H93" s="10">
        <f t="shared" si="28"/>
        <v>-0.21562855983492479</v>
      </c>
      <c r="I93" s="10">
        <f t="shared" si="31"/>
        <v>4.6421981117948654</v>
      </c>
      <c r="J93" s="10">
        <f t="shared" si="32"/>
        <v>2.2882051355921362E-6</v>
      </c>
      <c r="K93" s="11">
        <f t="shared" si="33"/>
        <v>0.14445772246820399</v>
      </c>
    </row>
    <row r="94" spans="1:11" x14ac:dyDescent="0.25">
      <c r="A94" s="2">
        <v>44927</v>
      </c>
      <c r="B94" s="5">
        <v>3.7291004000000001</v>
      </c>
      <c r="C94" s="11">
        <f t="shared" si="29"/>
        <v>-0.19669551534225038</v>
      </c>
      <c r="D94" s="5">
        <v>4.352856589135687</v>
      </c>
      <c r="E94" s="11">
        <f t="shared" si="30"/>
        <v>0.89145851900540085</v>
      </c>
      <c r="F94" s="10">
        <f t="shared" si="34"/>
        <v>1.3999333958354234</v>
      </c>
      <c r="G94" s="10">
        <f t="shared" si="27"/>
        <v>1.6786482531584404</v>
      </c>
      <c r="H94" s="10">
        <f t="shared" si="28"/>
        <v>-0.31471359445892433</v>
      </c>
      <c r="I94" s="10">
        <f t="shared" si="31"/>
        <v>3.729102396517741</v>
      </c>
      <c r="J94" s="10">
        <f t="shared" si="32"/>
        <v>-1.9965177409098089E-6</v>
      </c>
      <c r="K94" s="11">
        <f t="shared" si="33"/>
        <v>-0.17965296232305872</v>
      </c>
    </row>
    <row r="95" spans="1:11" x14ac:dyDescent="0.25">
      <c r="A95" s="2">
        <v>44896</v>
      </c>
      <c r="B95" s="5">
        <v>3.0761499999999997</v>
      </c>
      <c r="C95" s="11">
        <f t="shared" si="29"/>
        <v>-0.17509595611853201</v>
      </c>
      <c r="D95" s="5">
        <v>3.6646654245632537</v>
      </c>
      <c r="E95" s="11">
        <f t="shared" si="30"/>
        <v>0.89145851900540085</v>
      </c>
      <c r="F95" s="10">
        <f t="shared" si="34"/>
        <v>1.3992119386938102</v>
      </c>
      <c r="G95" s="10">
        <f t="shared" si="27"/>
        <v>1.5925726662184856</v>
      </c>
      <c r="H95" s="10">
        <f t="shared" si="28"/>
        <v>-0.40078918139887909</v>
      </c>
      <c r="I95" s="10">
        <f t="shared" si="31"/>
        <v>3.0761368991804048</v>
      </c>
      <c r="J95" s="10">
        <f t="shared" si="32"/>
        <v>1.3100819594935587E-5</v>
      </c>
      <c r="K95" s="11">
        <f t="shared" si="33"/>
        <v>-0.15810104249473611</v>
      </c>
    </row>
    <row r="96" spans="1:11" x14ac:dyDescent="0.25">
      <c r="A96" s="2">
        <v>44866</v>
      </c>
      <c r="B96" s="5">
        <v>3.4127169999999998</v>
      </c>
      <c r="C96" s="11">
        <f t="shared" si="29"/>
        <v>0.10941176470588232</v>
      </c>
      <c r="D96" s="5">
        <v>4.0198731121447713</v>
      </c>
      <c r="E96" s="11">
        <f t="shared" si="30"/>
        <v>0.89145851900540085</v>
      </c>
      <c r="F96" s="10">
        <f t="shared" si="34"/>
        <v>1.3984908533558906</v>
      </c>
      <c r="G96" s="10">
        <f t="shared" si="27"/>
        <v>1.6392419551672841</v>
      </c>
      <c r="H96" s="10">
        <f t="shared" si="28"/>
        <v>-0.35411989245008058</v>
      </c>
      <c r="I96" s="10">
        <f t="shared" si="31"/>
        <v>3.4127096695941339</v>
      </c>
      <c r="J96" s="10">
        <f t="shared" si="32"/>
        <v>7.3304058658685278E-6</v>
      </c>
      <c r="K96" s="11">
        <f t="shared" si="33"/>
        <v>9.6927726389606228E-2</v>
      </c>
    </row>
    <row r="97" spans="1:11" x14ac:dyDescent="0.25">
      <c r="A97" s="2">
        <v>44835</v>
      </c>
      <c r="B97" s="5">
        <v>3.2064339999999998</v>
      </c>
      <c r="C97" s="11">
        <f t="shared" si="29"/>
        <v>-6.0445387062566303E-2</v>
      </c>
      <c r="D97" s="5">
        <v>3.8020677257240449</v>
      </c>
      <c r="E97" s="11">
        <f t="shared" si="30"/>
        <v>0.89145851900540085</v>
      </c>
      <c r="F97" s="10">
        <f t="shared" si="34"/>
        <v>1.397770139630055</v>
      </c>
      <c r="G97" s="10">
        <f t="shared" si="27"/>
        <v>1.6115551620854214</v>
      </c>
      <c r="H97" s="10">
        <f t="shared" si="28"/>
        <v>-0.3818066855319433</v>
      </c>
      <c r="I97" s="10">
        <f t="shared" si="31"/>
        <v>3.2064419850846568</v>
      </c>
      <c r="J97" s="10">
        <f t="shared" si="32"/>
        <v>-7.9850846570472811E-6</v>
      </c>
      <c r="K97" s="11">
        <f t="shared" si="33"/>
        <v>-5.4182154596545962E-2</v>
      </c>
    </row>
    <row r="98" spans="1:11" x14ac:dyDescent="0.25">
      <c r="A98" s="2">
        <v>44805</v>
      </c>
      <c r="B98" s="5">
        <v>3.4525259999999993</v>
      </c>
      <c r="C98" s="11">
        <f t="shared" si="29"/>
        <v>7.674943566591419E-2</v>
      </c>
      <c r="D98" s="5">
        <v>4.0613471486222625</v>
      </c>
      <c r="E98" s="11">
        <f t="shared" si="30"/>
        <v>0.89145851900540085</v>
      </c>
      <c r="F98" s="10">
        <f t="shared" si="34"/>
        <v>1.3970497973247928</v>
      </c>
      <c r="G98" s="10">
        <f t="shared" si="27"/>
        <v>1.6449084418508979</v>
      </c>
      <c r="H98" s="10">
        <f t="shared" si="28"/>
        <v>-0.34845340576646677</v>
      </c>
      <c r="I98" s="10">
        <f t="shared" si="31"/>
        <v>3.4525154497846047</v>
      </c>
      <c r="J98" s="10">
        <f t="shared" si="32"/>
        <v>1.0550215394644624E-5</v>
      </c>
      <c r="K98" s="11">
        <f t="shared" si="33"/>
        <v>6.819431993385705E-2</v>
      </c>
    </row>
    <row r="99" spans="1:11" x14ac:dyDescent="0.25">
      <c r="A99" s="2">
        <v>44774</v>
      </c>
      <c r="B99" s="5">
        <v>2.851772</v>
      </c>
      <c r="C99" s="11">
        <f t="shared" si="29"/>
        <v>-0.17400419287211721</v>
      </c>
      <c r="D99" s="5">
        <v>3.4257880314814302</v>
      </c>
      <c r="E99" s="11">
        <f t="shared" si="30"/>
        <v>0.89145851900540085</v>
      </c>
      <c r="F99" s="10">
        <f t="shared" si="34"/>
        <v>1.3963298262486921</v>
      </c>
      <c r="G99" s="10">
        <f t="shared" si="27"/>
        <v>1.5597920755146881</v>
      </c>
      <c r="H99" s="10">
        <f t="shared" si="28"/>
        <v>-0.43356977210267655</v>
      </c>
      <c r="I99" s="10">
        <f t="shared" si="31"/>
        <v>2.8517684222401307</v>
      </c>
      <c r="J99" s="10">
        <f t="shared" si="32"/>
        <v>3.5777598692554591E-6</v>
      </c>
      <c r="K99" s="11">
        <f t="shared" si="33"/>
        <v>-0.15648972961014529</v>
      </c>
    </row>
    <row r="100" spans="1:11" x14ac:dyDescent="0.25">
      <c r="A100" s="2">
        <v>44743</v>
      </c>
      <c r="B100" s="5">
        <v>2.1352099999999998</v>
      </c>
      <c r="C100" s="11">
        <f t="shared" si="29"/>
        <v>-0.25126903553299496</v>
      </c>
      <c r="D100" s="5">
        <v>2.6575128928576683</v>
      </c>
      <c r="E100" s="11">
        <f t="shared" si="30"/>
        <v>0.89145851900540085</v>
      </c>
      <c r="F100" s="10">
        <f t="shared" si="34"/>
        <v>1.3956102262104393</v>
      </c>
      <c r="G100" s="10">
        <f t="shared" si="27"/>
        <v>1.4326574255114624</v>
      </c>
      <c r="H100" s="10">
        <f t="shared" si="28"/>
        <v>-0.56070442210590232</v>
      </c>
      <c r="I100" s="10">
        <f t="shared" si="31"/>
        <v>2.1352062199843771</v>
      </c>
      <c r="J100" s="10">
        <f t="shared" si="32"/>
        <v>3.780015622734112E-6</v>
      </c>
      <c r="K100" s="11">
        <f t="shared" si="33"/>
        <v>-0.22426231032500077</v>
      </c>
    </row>
    <row r="101" spans="1:11" x14ac:dyDescent="0.25">
      <c r="A101" s="2">
        <v>44713</v>
      </c>
      <c r="B101" s="5">
        <v>3.8940440000000001</v>
      </c>
      <c r="C101" s="11">
        <f t="shared" si="29"/>
        <v>0.82372881355932215</v>
      </c>
      <c r="D101" s="5">
        <v>4.524060807495756</v>
      </c>
      <c r="E101" s="11">
        <f t="shared" si="30"/>
        <v>0.89145851900540085</v>
      </c>
      <c r="F101" s="10">
        <f t="shared" si="34"/>
        <v>1.3948909970188199</v>
      </c>
      <c r="G101" s="10">
        <f t="shared" si="27"/>
        <v>1.6998115305508832</v>
      </c>
      <c r="H101" s="10">
        <f t="shared" si="28"/>
        <v>-0.29355031706648149</v>
      </c>
      <c r="I101" s="10">
        <f t="shared" si="31"/>
        <v>3.8940345219075305</v>
      </c>
      <c r="J101" s="10">
        <f t="shared" si="32"/>
        <v>9.4780924695392343E-6</v>
      </c>
      <c r="K101" s="11">
        <f t="shared" si="33"/>
        <v>0.70236645686823262</v>
      </c>
    </row>
    <row r="102" spans="1:11" x14ac:dyDescent="0.25">
      <c r="A102" s="2">
        <v>44682</v>
      </c>
      <c r="B102" s="5">
        <v>4.4477509999999993</v>
      </c>
      <c r="C102" s="11">
        <f t="shared" si="29"/>
        <v>0.14219330855018564</v>
      </c>
      <c r="D102" s="5">
        <v>5.1016784896871297</v>
      </c>
      <c r="E102" s="11">
        <f t="shared" si="30"/>
        <v>0.89145851900540085</v>
      </c>
      <c r="F102" s="10">
        <f t="shared" si="34"/>
        <v>1.3941721384827175</v>
      </c>
      <c r="G102" s="10">
        <f t="shared" si="27"/>
        <v>1.7603500052811267</v>
      </c>
      <c r="H102" s="10">
        <f t="shared" si="28"/>
        <v>-0.23301184233623795</v>
      </c>
      <c r="I102" s="10">
        <f t="shared" si="31"/>
        <v>4.4477482610769874</v>
      </c>
      <c r="J102" s="10">
        <f t="shared" si="32"/>
        <v>2.7389230119467811E-6</v>
      </c>
      <c r="K102" s="11">
        <f t="shared" si="33"/>
        <v>0.12767681664100072</v>
      </c>
    </row>
    <row r="103" spans="1:11" x14ac:dyDescent="0.25">
      <c r="A103" s="7"/>
      <c r="B103" s="5"/>
      <c r="C103" s="11"/>
      <c r="D103" s="10"/>
      <c r="E103" s="11"/>
      <c r="F103" s="10"/>
      <c r="G103" s="10"/>
      <c r="H103" s="10"/>
      <c r="I103" s="10"/>
      <c r="J103" s="10"/>
      <c r="K103" s="11"/>
    </row>
    <row r="104" spans="1:11" x14ac:dyDescent="0.25">
      <c r="A104" s="1" t="s">
        <v>15</v>
      </c>
      <c r="B104" s="1">
        <v>4</v>
      </c>
    </row>
    <row r="105" spans="1:11" x14ac:dyDescent="0.25">
      <c r="A105" s="1" t="s">
        <v>16</v>
      </c>
      <c r="B105" s="11">
        <f>_xlfn.STDEV.S(K92:K102)*SQRT(12)</f>
        <v>0.89562116118177093</v>
      </c>
      <c r="D105" s="13"/>
    </row>
    <row r="106" spans="1:11" x14ac:dyDescent="0.25">
      <c r="A106" s="1" t="s">
        <v>17</v>
      </c>
      <c r="B106" s="12">
        <f>SUMSQ(J109:J120)</f>
        <v>5.3292761387865469E-10</v>
      </c>
    </row>
    <row r="107" spans="1:11" x14ac:dyDescent="0.25">
      <c r="A107" s="1"/>
    </row>
    <row r="108" spans="1:11" x14ac:dyDescent="0.25">
      <c r="A108" s="1" t="s">
        <v>18</v>
      </c>
      <c r="B108" s="1" t="s">
        <v>3</v>
      </c>
      <c r="C108" s="1" t="s">
        <v>19</v>
      </c>
      <c r="D108" s="1" t="s">
        <v>20</v>
      </c>
      <c r="E108" s="1" t="s">
        <v>16</v>
      </c>
      <c r="F108" s="1" t="s">
        <v>14</v>
      </c>
      <c r="G108" s="1" t="s">
        <v>21</v>
      </c>
      <c r="H108" s="1" t="s">
        <v>22</v>
      </c>
      <c r="I108" s="1" t="s">
        <v>23</v>
      </c>
      <c r="J108" s="1" t="s">
        <v>17</v>
      </c>
      <c r="K108" s="1" t="s">
        <v>24</v>
      </c>
    </row>
    <row r="109" spans="1:11" x14ac:dyDescent="0.25">
      <c r="A109" s="2">
        <v>45017</v>
      </c>
      <c r="B109" s="5">
        <v>3.6414428000000001</v>
      </c>
      <c r="D109" s="5">
        <v>4.2600880289685064</v>
      </c>
      <c r="E109" s="11">
        <f>B105</f>
        <v>0.89562116118177093</v>
      </c>
      <c r="F109" s="10">
        <f>B28</f>
        <v>1.4108000000000001</v>
      </c>
      <c r="G109" s="10">
        <f t="shared" ref="G109:G120" si="35">(LN(D109/F109) + (E109^2/2 + B$23)*B$22)/(E109*SQRT(B$22))</f>
        <v>1.665514738461608</v>
      </c>
      <c r="H109" s="10">
        <f t="shared" ref="H109:H120" si="36">G109-E109*SQRT(B$22)</f>
        <v>-0.33715506002812767</v>
      </c>
      <c r="I109" s="10">
        <f>D109*_xlfn.NORM.S.DIST(G109,1) - F109*EXP(-B$23*B$22)*_xlfn.NORM.S.DIST(H109,1)</f>
        <v>3.6414391008695386</v>
      </c>
      <c r="J109" s="10">
        <f>B109-I109</f>
        <v>3.699130461498612E-6</v>
      </c>
    </row>
    <row r="110" spans="1:11" x14ac:dyDescent="0.25">
      <c r="A110" s="2">
        <v>44986</v>
      </c>
      <c r="B110" s="5">
        <v>3.9993779999999997</v>
      </c>
      <c r="C110" s="11">
        <f t="shared" ref="C110:C120" si="37">B110/B109-1</f>
        <v>9.8294884653961745E-2</v>
      </c>
      <c r="D110" s="5">
        <v>4.634982054554766</v>
      </c>
      <c r="E110" s="11">
        <f t="shared" ref="E110:E120" si="38">E109</f>
        <v>0.89562116118177093</v>
      </c>
      <c r="F110" s="10">
        <f>F109*(1+$B$24)^(1/12)</f>
        <v>1.4100729427425507</v>
      </c>
      <c r="G110" s="10">
        <f t="shared" si="35"/>
        <v>1.7078871690493602</v>
      </c>
      <c r="H110" s="10">
        <f t="shared" si="36"/>
        <v>-0.29478262944037548</v>
      </c>
      <c r="I110" s="10">
        <f t="shared" ref="I110:I120" si="39">D110*_xlfn.NORM.S.DIST(G110,1) - F110*EXP(-B$23*B$22)*_xlfn.NORM.S.DIST(H110,1)</f>
        <v>3.9993760640205402</v>
      </c>
      <c r="J110" s="10">
        <f t="shared" ref="J110:J120" si="40">B110-I110</f>
        <v>1.9359794594109303E-6</v>
      </c>
      <c r="K110" s="11">
        <f t="shared" ref="K110:K120" si="41">D110/D109-1</f>
        <v>8.80014739218975E-2</v>
      </c>
    </row>
    <row r="111" spans="1:11" x14ac:dyDescent="0.25">
      <c r="A111" s="2">
        <v>44958</v>
      </c>
      <c r="B111" s="5">
        <v>4.642200400000001</v>
      </c>
      <c r="C111" s="11">
        <f t="shared" si="37"/>
        <v>0.16073059360730624</v>
      </c>
      <c r="D111" s="5">
        <v>5.3048650508551374</v>
      </c>
      <c r="E111" s="11">
        <f t="shared" si="38"/>
        <v>0.89562116118177093</v>
      </c>
      <c r="F111" s="10">
        <f t="shared" ref="F111:F120" si="42">F110*(1+$B$24)^(1/12)</f>
        <v>1.4093462601748203</v>
      </c>
      <c r="G111" s="10">
        <f t="shared" si="35"/>
        <v>1.7755505903187427</v>
      </c>
      <c r="H111" s="10">
        <f t="shared" si="36"/>
        <v>-0.22711920817099296</v>
      </c>
      <c r="I111" s="10">
        <f t="shared" si="39"/>
        <v>4.6421975695775028</v>
      </c>
      <c r="J111" s="10">
        <f t="shared" si="40"/>
        <v>2.8304224981567927E-6</v>
      </c>
      <c r="K111" s="11">
        <f t="shared" si="41"/>
        <v>0.14452763536421509</v>
      </c>
    </row>
    <row r="112" spans="1:11" x14ac:dyDescent="0.25">
      <c r="A112" s="2">
        <v>44927</v>
      </c>
      <c r="B112" s="5">
        <v>3.7291004000000001</v>
      </c>
      <c r="C112" s="11">
        <f t="shared" si="37"/>
        <v>-0.19669551534225038</v>
      </c>
      <c r="D112" s="5">
        <v>4.3514308569803761</v>
      </c>
      <c r="E112" s="11">
        <f t="shared" si="38"/>
        <v>0.89562116118177093</v>
      </c>
      <c r="F112" s="10">
        <f t="shared" si="42"/>
        <v>1.4086199521037124</v>
      </c>
      <c r="G112" s="10">
        <f t="shared" si="35"/>
        <v>1.6768802422427369</v>
      </c>
      <c r="H112" s="10">
        <f t="shared" si="36"/>
        <v>-0.32578955624699879</v>
      </c>
      <c r="I112" s="10">
        <f t="shared" si="39"/>
        <v>3.7291020852843446</v>
      </c>
      <c r="J112" s="10">
        <f t="shared" si="40"/>
        <v>-1.6852843445214205E-6</v>
      </c>
      <c r="K112" s="11">
        <f t="shared" si="41"/>
        <v>-0.17972826541950748</v>
      </c>
    </row>
    <row r="113" spans="1:11" x14ac:dyDescent="0.25">
      <c r="A113" s="2">
        <v>44896</v>
      </c>
      <c r="B113" s="5">
        <v>3.0761499999999997</v>
      </c>
      <c r="C113" s="11">
        <f t="shared" si="37"/>
        <v>-0.17509595611853201</v>
      </c>
      <c r="D113" s="5">
        <v>3.6631206539009717</v>
      </c>
      <c r="E113" s="11">
        <f t="shared" si="38"/>
        <v>0.89562116118177093</v>
      </c>
      <c r="F113" s="10">
        <f t="shared" si="42"/>
        <v>1.4078940183362294</v>
      </c>
      <c r="G113" s="10">
        <f t="shared" si="35"/>
        <v>1.5911577641315728</v>
      </c>
      <c r="H113" s="10">
        <f t="shared" si="36"/>
        <v>-0.41151203435816286</v>
      </c>
      <c r="I113" s="10">
        <f t="shared" si="39"/>
        <v>3.0761372336413393</v>
      </c>
      <c r="J113" s="10">
        <f t="shared" si="40"/>
        <v>1.2766358660432076E-5</v>
      </c>
      <c r="K113" s="11">
        <f t="shared" si="41"/>
        <v>-0.15818019996232902</v>
      </c>
    </row>
    <row r="114" spans="1:11" x14ac:dyDescent="0.25">
      <c r="A114" s="2">
        <v>44866</v>
      </c>
      <c r="B114" s="5">
        <v>3.4127169999999998</v>
      </c>
      <c r="C114" s="11">
        <f t="shared" si="37"/>
        <v>0.10941176470588232</v>
      </c>
      <c r="D114" s="5">
        <v>4.0183905657124317</v>
      </c>
      <c r="E114" s="11">
        <f t="shared" si="38"/>
        <v>0.89562116118177093</v>
      </c>
      <c r="F114" s="10">
        <f t="shared" si="42"/>
        <v>1.4071684586794737</v>
      </c>
      <c r="G114" s="10">
        <f t="shared" si="35"/>
        <v>1.6376364836055033</v>
      </c>
      <c r="H114" s="10">
        <f t="shared" si="36"/>
        <v>-0.36503331488423241</v>
      </c>
      <c r="I114" s="10">
        <f t="shared" si="39"/>
        <v>3.4127098085542755</v>
      </c>
      <c r="J114" s="10">
        <f t="shared" si="40"/>
        <v>7.1914457242527874E-6</v>
      </c>
      <c r="K114" s="11">
        <f t="shared" si="41"/>
        <v>9.6985588348863727E-2</v>
      </c>
    </row>
    <row r="115" spans="1:11" x14ac:dyDescent="0.25">
      <c r="A115" s="2">
        <v>44835</v>
      </c>
      <c r="B115" s="5">
        <v>3.2064339999999998</v>
      </c>
      <c r="C115" s="11">
        <f t="shared" si="37"/>
        <v>-6.0445387062566303E-2</v>
      </c>
      <c r="D115" s="5">
        <v>3.8005479097215407</v>
      </c>
      <c r="E115" s="11">
        <f t="shared" si="38"/>
        <v>0.89562116118177093</v>
      </c>
      <c r="F115" s="10">
        <f t="shared" si="42"/>
        <v>1.4064432729406471</v>
      </c>
      <c r="G115" s="10">
        <f t="shared" si="35"/>
        <v>1.6100629221891591</v>
      </c>
      <c r="H115" s="10">
        <f t="shared" si="36"/>
        <v>-0.39260687630057656</v>
      </c>
      <c r="I115" s="10">
        <f t="shared" si="39"/>
        <v>3.2064416911684872</v>
      </c>
      <c r="J115" s="10">
        <f t="shared" si="40"/>
        <v>-7.6911684874225728E-6</v>
      </c>
      <c r="K115" s="11">
        <f t="shared" si="41"/>
        <v>-5.4211419330333133E-2</v>
      </c>
    </row>
    <row r="116" spans="1:11" x14ac:dyDescent="0.25">
      <c r="A116" s="2">
        <v>44805</v>
      </c>
      <c r="B116" s="5">
        <v>3.4525259999999993</v>
      </c>
      <c r="C116" s="11">
        <f t="shared" si="37"/>
        <v>7.674943566591419E-2</v>
      </c>
      <c r="D116" s="5">
        <v>4.0598742768242593</v>
      </c>
      <c r="E116" s="11">
        <f t="shared" si="38"/>
        <v>0.89562116118177093</v>
      </c>
      <c r="F116" s="10">
        <f t="shared" si="42"/>
        <v>1.4057184609270503</v>
      </c>
      <c r="G116" s="10">
        <f t="shared" si="35"/>
        <v>1.6432797049378074</v>
      </c>
      <c r="H116" s="10">
        <f t="shared" si="36"/>
        <v>-0.3593900935519283</v>
      </c>
      <c r="I116" s="10">
        <f t="shared" si="39"/>
        <v>3.4525156716571668</v>
      </c>
      <c r="J116" s="10">
        <f t="shared" si="40"/>
        <v>1.0328342832544024E-5</v>
      </c>
      <c r="K116" s="11">
        <f t="shared" si="41"/>
        <v>6.8233942384828161E-2</v>
      </c>
    </row>
    <row r="117" spans="1:11" x14ac:dyDescent="0.25">
      <c r="A117" s="2">
        <v>44774</v>
      </c>
      <c r="B117" s="5">
        <v>2.851772</v>
      </c>
      <c r="C117" s="11">
        <f t="shared" si="37"/>
        <v>-0.17400419287211721</v>
      </c>
      <c r="D117" s="5">
        <v>3.4242081695780677</v>
      </c>
      <c r="E117" s="11">
        <f t="shared" si="38"/>
        <v>0.89562116118177093</v>
      </c>
      <c r="F117" s="10">
        <f t="shared" si="42"/>
        <v>1.404994022446084</v>
      </c>
      <c r="G117" s="10">
        <f t="shared" si="35"/>
        <v>1.5585097296501962</v>
      </c>
      <c r="H117" s="10">
        <f t="shared" si="36"/>
        <v>-0.44416006883953951</v>
      </c>
      <c r="I117" s="10">
        <f t="shared" si="39"/>
        <v>2.8517686589633842</v>
      </c>
      <c r="J117" s="10">
        <f t="shared" si="40"/>
        <v>3.3410366158115323E-6</v>
      </c>
      <c r="K117" s="11">
        <f t="shared" si="41"/>
        <v>-0.15657285519280328</v>
      </c>
    </row>
    <row r="118" spans="1:11" x14ac:dyDescent="0.25">
      <c r="A118" s="2">
        <v>44743</v>
      </c>
      <c r="B118" s="5">
        <v>2.1352099999999998</v>
      </c>
      <c r="C118" s="11">
        <f t="shared" si="37"/>
        <v>-0.25126903553299496</v>
      </c>
      <c r="D118" s="5">
        <v>2.6558238044360021</v>
      </c>
      <c r="E118" s="11">
        <f t="shared" si="38"/>
        <v>0.89562116118177093</v>
      </c>
      <c r="F118" s="10">
        <f t="shared" si="42"/>
        <v>1.4042699573052473</v>
      </c>
      <c r="G118" s="10">
        <f t="shared" si="35"/>
        <v>1.4318788296366871</v>
      </c>
      <c r="H118" s="10">
        <f t="shared" si="36"/>
        <v>-0.57079096885304859</v>
      </c>
      <c r="I118" s="10">
        <f t="shared" si="39"/>
        <v>2.1352065292569664</v>
      </c>
      <c r="J118" s="10">
        <f t="shared" si="40"/>
        <v>3.470743033417989E-6</v>
      </c>
      <c r="K118" s="11">
        <f t="shared" si="41"/>
        <v>-0.22439767884694528</v>
      </c>
    </row>
    <row r="119" spans="1:11" x14ac:dyDescent="0.25">
      <c r="A119" s="2">
        <v>44713</v>
      </c>
      <c r="B119" s="5">
        <v>3.8940440000000001</v>
      </c>
      <c r="C119" s="11">
        <f t="shared" si="37"/>
        <v>0.82372881355932215</v>
      </c>
      <c r="D119" s="5">
        <v>4.5226745250730218</v>
      </c>
      <c r="E119" s="11">
        <f t="shared" si="38"/>
        <v>0.89562116118177093</v>
      </c>
      <c r="F119" s="10">
        <f t="shared" si="42"/>
        <v>1.4035462653121393</v>
      </c>
      <c r="G119" s="10">
        <f t="shared" si="35"/>
        <v>1.6979557043695868</v>
      </c>
      <c r="H119" s="10">
        <f t="shared" si="36"/>
        <v>-0.30471409412014894</v>
      </c>
      <c r="I119" s="10">
        <f t="shared" si="39"/>
        <v>3.8940344760444381</v>
      </c>
      <c r="J119" s="10">
        <f t="shared" si="40"/>
        <v>9.5239555619741623E-6</v>
      </c>
      <c r="K119" s="11">
        <f t="shared" si="41"/>
        <v>0.70292717367727242</v>
      </c>
    </row>
    <row r="120" spans="1:11" x14ac:dyDescent="0.25">
      <c r="A120" s="2">
        <v>44682</v>
      </c>
      <c r="B120" s="5">
        <v>4.4477509999999993</v>
      </c>
      <c r="C120" s="11">
        <f t="shared" si="37"/>
        <v>0.14219330855018564</v>
      </c>
      <c r="D120" s="5">
        <v>5.1003997983758262</v>
      </c>
      <c r="E120" s="11">
        <f t="shared" si="38"/>
        <v>0.89562116118177093</v>
      </c>
      <c r="F120" s="10">
        <f t="shared" si="42"/>
        <v>1.4028229462744579</v>
      </c>
      <c r="G120" s="10">
        <f t="shared" si="35"/>
        <v>1.7582406722325779</v>
      </c>
      <c r="H120" s="10">
        <f t="shared" si="36"/>
        <v>-0.24442912625715785</v>
      </c>
      <c r="I120" s="10">
        <f t="shared" si="39"/>
        <v>4.4477478055202981</v>
      </c>
      <c r="J120" s="10">
        <f t="shared" si="40"/>
        <v>3.1944797012073423E-6</v>
      </c>
      <c r="K120" s="11">
        <f t="shared" si="41"/>
        <v>0.12773974118632303</v>
      </c>
    </row>
    <row r="121" spans="1:11" x14ac:dyDescent="0.25">
      <c r="A121" s="1"/>
    </row>
    <row r="122" spans="1:11" x14ac:dyDescent="0.25">
      <c r="A122" s="1" t="s">
        <v>15</v>
      </c>
      <c r="B122" s="1">
        <v>5</v>
      </c>
    </row>
    <row r="123" spans="1:11" x14ac:dyDescent="0.25">
      <c r="A123" s="1" t="s">
        <v>16</v>
      </c>
      <c r="B123" s="11">
        <f>_xlfn.STDEV.S(K110:K120)*SQRT(12)</f>
        <v>0.89626072781528054</v>
      </c>
      <c r="D123" s="13"/>
    </row>
    <row r="124" spans="1:11" x14ac:dyDescent="0.25">
      <c r="A124" s="1" t="s">
        <v>17</v>
      </c>
      <c r="B124" s="12">
        <f>SUMSQ(J127:J138)</f>
        <v>5.3587000991167518E-10</v>
      </c>
    </row>
    <row r="125" spans="1:11" x14ac:dyDescent="0.25">
      <c r="A125" s="1"/>
    </row>
    <row r="126" spans="1:11" x14ac:dyDescent="0.25">
      <c r="A126" s="1" t="s">
        <v>18</v>
      </c>
      <c r="B126" s="1" t="s">
        <v>3</v>
      </c>
      <c r="C126" s="1" t="s">
        <v>19</v>
      </c>
      <c r="D126" s="1" t="s">
        <v>20</v>
      </c>
      <c r="E126" s="1" t="s">
        <v>16</v>
      </c>
      <c r="F126" s="1" t="s">
        <v>14</v>
      </c>
      <c r="G126" s="1" t="s">
        <v>21</v>
      </c>
      <c r="H126" s="1" t="s">
        <v>22</v>
      </c>
      <c r="I126" s="1" t="s">
        <v>23</v>
      </c>
      <c r="J126" s="1" t="s">
        <v>17</v>
      </c>
      <c r="K126" s="1" t="s">
        <v>24</v>
      </c>
    </row>
    <row r="127" spans="1:11" x14ac:dyDescent="0.25">
      <c r="A127" s="2">
        <v>45017</v>
      </c>
      <c r="B127" s="5">
        <v>3.6414428000000001</v>
      </c>
      <c r="D127" s="5">
        <v>4.2567653597897275</v>
      </c>
      <c r="E127" s="11">
        <f>B123</f>
        <v>0.89626072781528054</v>
      </c>
      <c r="F127" s="10">
        <f>C28</f>
        <v>1.4021000000000001</v>
      </c>
      <c r="G127" s="10">
        <f t="shared" ref="G127:G138" si="43">(LN(D127/F127) + (E127^2/2 + B$23)*B$22)/(E127*SQRT(B$22))</f>
        <v>1.6684530860182627</v>
      </c>
      <c r="H127" s="10">
        <f t="shared" ref="H127:H138" si="44">G127-E127*SQRT(B$22)</f>
        <v>-0.33564682694014136</v>
      </c>
      <c r="I127" s="10">
        <f>D127*_xlfn.NORM.S.DIST(G127,1) - F127*EXP(-B$23*B$22)*_xlfn.NORM.S.DIST(H127,1)</f>
        <v>3.6414391212055688</v>
      </c>
      <c r="J127" s="10">
        <f>B127-I127</f>
        <v>3.6787944313054766E-6</v>
      </c>
    </row>
    <row r="128" spans="1:11" x14ac:dyDescent="0.25">
      <c r="A128" s="2">
        <v>44986</v>
      </c>
      <c r="B128" s="5">
        <v>3.9993779999999997</v>
      </c>
      <c r="C128" s="11">
        <f t="shared" ref="C128:C138" si="45">B128/B127-1</f>
        <v>9.8294884653961745E-2</v>
      </c>
      <c r="D128" s="5">
        <v>4.6315499814216485</v>
      </c>
      <c r="E128" s="11">
        <f t="shared" ref="E128:E138" si="46">E127</f>
        <v>0.89626072781528054</v>
      </c>
      <c r="F128" s="10">
        <f>F127*(1+$B$24)^(1/12)</f>
        <v>1.4013774262966618</v>
      </c>
      <c r="G128" s="10">
        <f t="shared" si="43"/>
        <v>1.71081499520696</v>
      </c>
      <c r="H128" s="10">
        <f t="shared" si="44"/>
        <v>-0.29328491775144405</v>
      </c>
      <c r="I128" s="10">
        <f t="shared" ref="I128:I138" si="47">D128*_xlfn.NORM.S.DIST(G128,1) - F128*EXP(-B$23*B$22)*_xlfn.NORM.S.DIST(H128,1)</f>
        <v>3.9993761209980838</v>
      </c>
      <c r="J128" s="10">
        <f t="shared" ref="J128:J138" si="48">B128-I128</f>
        <v>1.879001915838785E-6</v>
      </c>
      <c r="K128" s="11">
        <f t="shared" ref="K128:K138" si="49">D128/D127-1</f>
        <v>8.8044463331761857E-2</v>
      </c>
    </row>
    <row r="129" spans="1:11" x14ac:dyDescent="0.25">
      <c r="A129" s="2">
        <v>44958</v>
      </c>
      <c r="B129" s="5">
        <v>4.642200400000001</v>
      </c>
      <c r="C129" s="11">
        <f t="shared" si="45"/>
        <v>0.16073059360730624</v>
      </c>
      <c r="D129" s="5">
        <v>5.301256392568515</v>
      </c>
      <c r="E129" s="11">
        <f t="shared" si="46"/>
        <v>0.89626072781528054</v>
      </c>
      <c r="F129" s="10">
        <f t="shared" ref="F129:F138" si="50">F128*(1+$B$24)^(1/12)</f>
        <v>1.4006552249724382</v>
      </c>
      <c r="G129" s="10">
        <f t="shared" si="43"/>
        <v>1.7784602006157442</v>
      </c>
      <c r="H129" s="10">
        <f t="shared" si="44"/>
        <v>-0.22563971234265989</v>
      </c>
      <c r="I129" s="10">
        <f t="shared" si="47"/>
        <v>4.642197670566695</v>
      </c>
      <c r="J129" s="10">
        <f t="shared" si="48"/>
        <v>2.7294333060368103E-6</v>
      </c>
      <c r="K129" s="11">
        <f t="shared" si="49"/>
        <v>0.14459660671551267</v>
      </c>
    </row>
    <row r="130" spans="1:11" x14ac:dyDescent="0.25">
      <c r="A130" s="2">
        <v>44927</v>
      </c>
      <c r="B130" s="5">
        <v>3.7291004000000001</v>
      </c>
      <c r="C130" s="11">
        <f t="shared" si="45"/>
        <v>-0.19669551534225038</v>
      </c>
      <c r="D130" s="5">
        <v>4.3480836456515819</v>
      </c>
      <c r="E130" s="11">
        <f t="shared" si="46"/>
        <v>0.89626072781528054</v>
      </c>
      <c r="F130" s="10">
        <f t="shared" si="50"/>
        <v>1.3999333958354234</v>
      </c>
      <c r="G130" s="10">
        <f t="shared" si="43"/>
        <v>1.679815838776419</v>
      </c>
      <c r="H130" s="10">
        <f t="shared" si="44"/>
        <v>-0.32428407418198502</v>
      </c>
      <c r="I130" s="10">
        <f t="shared" si="47"/>
        <v>3.7291021497198527</v>
      </c>
      <c r="J130" s="10">
        <f t="shared" si="48"/>
        <v>-1.7497198525617819E-6</v>
      </c>
      <c r="K130" s="11">
        <f t="shared" si="49"/>
        <v>-0.17980129168118031</v>
      </c>
    </row>
    <row r="131" spans="1:11" x14ac:dyDescent="0.25">
      <c r="A131" s="2">
        <v>44896</v>
      </c>
      <c r="B131" s="5">
        <v>3.0761499999999997</v>
      </c>
      <c r="C131" s="11">
        <f t="shared" si="45"/>
        <v>-0.17509595611853201</v>
      </c>
      <c r="D131" s="5">
        <v>3.6599976902223568</v>
      </c>
      <c r="E131" s="11">
        <f t="shared" si="46"/>
        <v>0.89626072781528054</v>
      </c>
      <c r="F131" s="10">
        <f t="shared" si="50"/>
        <v>1.3992119386938102</v>
      </c>
      <c r="G131" s="10">
        <f t="shared" si="43"/>
        <v>1.5941129227285815</v>
      </c>
      <c r="H131" s="10">
        <f t="shared" si="44"/>
        <v>-0.40998699022982255</v>
      </c>
      <c r="I131" s="10">
        <f t="shared" si="47"/>
        <v>3.0761371717862906</v>
      </c>
      <c r="J131" s="10">
        <f t="shared" si="48"/>
        <v>1.2828213709070724E-5</v>
      </c>
      <c r="K131" s="11">
        <f t="shared" si="49"/>
        <v>-0.15825039523270534</v>
      </c>
    </row>
    <row r="132" spans="1:11" x14ac:dyDescent="0.25">
      <c r="A132" s="2">
        <v>44866</v>
      </c>
      <c r="B132" s="5">
        <v>3.4127169999999998</v>
      </c>
      <c r="C132" s="11">
        <f t="shared" si="45"/>
        <v>0.10941176470588232</v>
      </c>
      <c r="D132" s="5">
        <v>4.0151490125189229</v>
      </c>
      <c r="E132" s="11">
        <f t="shared" si="46"/>
        <v>0.89626072781528054</v>
      </c>
      <c r="F132" s="10">
        <f t="shared" si="50"/>
        <v>1.3984908533558906</v>
      </c>
      <c r="G132" s="10">
        <f t="shared" si="43"/>
        <v>1.6405813785277248</v>
      </c>
      <c r="H132" s="10">
        <f t="shared" si="44"/>
        <v>-0.36351853443067927</v>
      </c>
      <c r="I132" s="10">
        <f t="shared" si="47"/>
        <v>3.4127097842411538</v>
      </c>
      <c r="J132" s="10">
        <f t="shared" si="48"/>
        <v>7.215758845990905E-6</v>
      </c>
      <c r="K132" s="11">
        <f t="shared" si="49"/>
        <v>9.703594164699858E-2</v>
      </c>
    </row>
    <row r="133" spans="1:11" x14ac:dyDescent="0.25">
      <c r="A133" s="2">
        <v>44835</v>
      </c>
      <c r="B133" s="5">
        <v>3.2064339999999998</v>
      </c>
      <c r="C133" s="11">
        <f t="shared" si="45"/>
        <v>-6.0445387062566303E-2</v>
      </c>
      <c r="D133" s="5">
        <v>3.7973795438691313</v>
      </c>
      <c r="E133" s="11">
        <f t="shared" si="46"/>
        <v>0.89626072781528054</v>
      </c>
      <c r="F133" s="10">
        <f t="shared" si="50"/>
        <v>1.397770139630055</v>
      </c>
      <c r="G133" s="10">
        <f t="shared" si="43"/>
        <v>1.6130140195929785</v>
      </c>
      <c r="H133" s="10">
        <f t="shared" si="44"/>
        <v>-0.39108589336542554</v>
      </c>
      <c r="I133" s="10">
        <f t="shared" si="47"/>
        <v>3.2064417495900477</v>
      </c>
      <c r="J133" s="10">
        <f t="shared" si="48"/>
        <v>-7.7495900479007673E-6</v>
      </c>
      <c r="K133" s="11">
        <f t="shared" si="49"/>
        <v>-5.4236958073237918E-2</v>
      </c>
    </row>
    <row r="134" spans="1:11" x14ac:dyDescent="0.25">
      <c r="A134" s="2">
        <v>44805</v>
      </c>
      <c r="B134" s="5">
        <v>3.4525259999999993</v>
      </c>
      <c r="C134" s="11">
        <f t="shared" si="45"/>
        <v>7.674943566591419E-2</v>
      </c>
      <c r="D134" s="5">
        <v>4.0566213913515812</v>
      </c>
      <c r="E134" s="11">
        <f t="shared" si="46"/>
        <v>0.89626072781528054</v>
      </c>
      <c r="F134" s="10">
        <f t="shared" si="50"/>
        <v>1.3970497973247928</v>
      </c>
      <c r="G134" s="10">
        <f t="shared" si="43"/>
        <v>1.6462232951743869</v>
      </c>
      <c r="H134" s="10">
        <f t="shared" si="44"/>
        <v>-0.35787661778401714</v>
      </c>
      <c r="I134" s="10">
        <f t="shared" si="47"/>
        <v>3.452515631483843</v>
      </c>
      <c r="J134" s="10">
        <f t="shared" si="48"/>
        <v>1.0368516156322727E-5</v>
      </c>
      <c r="K134" s="11">
        <f t="shared" si="49"/>
        <v>6.8268616420235295E-2</v>
      </c>
    </row>
    <row r="135" spans="1:11" x14ac:dyDescent="0.25">
      <c r="A135" s="2">
        <v>44774</v>
      </c>
      <c r="B135" s="5">
        <v>2.851772</v>
      </c>
      <c r="C135" s="11">
        <f t="shared" si="45"/>
        <v>-0.17400419287211721</v>
      </c>
      <c r="D135" s="5">
        <v>3.421175268815257</v>
      </c>
      <c r="E135" s="11">
        <f t="shared" si="46"/>
        <v>0.89626072781528054</v>
      </c>
      <c r="F135" s="10">
        <f t="shared" si="50"/>
        <v>1.3963298262486921</v>
      </c>
      <c r="G135" s="10">
        <f t="shared" si="43"/>
        <v>1.561471614546212</v>
      </c>
      <c r="H135" s="10">
        <f t="shared" si="44"/>
        <v>-0.44262829841219209</v>
      </c>
      <c r="I135" s="10">
        <f t="shared" si="47"/>
        <v>2.8517686141045302</v>
      </c>
      <c r="J135" s="10">
        <f t="shared" si="48"/>
        <v>3.3858954697763011E-6</v>
      </c>
      <c r="K135" s="11">
        <f t="shared" si="49"/>
        <v>-0.15664417781039375</v>
      </c>
    </row>
    <row r="136" spans="1:11" x14ac:dyDescent="0.25">
      <c r="A136" s="2">
        <v>44743</v>
      </c>
      <c r="B136" s="5">
        <v>2.1352099999999998</v>
      </c>
      <c r="C136" s="11">
        <f t="shared" si="45"/>
        <v>-0.25126903553299496</v>
      </c>
      <c r="D136" s="5">
        <v>2.6531094895051623</v>
      </c>
      <c r="E136" s="11">
        <f t="shared" si="46"/>
        <v>0.89626072781528054</v>
      </c>
      <c r="F136" s="10">
        <f t="shared" si="50"/>
        <v>1.3956102262104393</v>
      </c>
      <c r="G136" s="10">
        <f t="shared" si="43"/>
        <v>1.4348630018768753</v>
      </c>
      <c r="H136" s="10">
        <f t="shared" si="44"/>
        <v>-0.56923691108152874</v>
      </c>
      <c r="I136" s="10">
        <f t="shared" si="47"/>
        <v>2.1352064648490745</v>
      </c>
      <c r="J136" s="10">
        <f t="shared" si="48"/>
        <v>3.5351509253267466E-6</v>
      </c>
      <c r="K136" s="11">
        <f t="shared" si="49"/>
        <v>-0.22450348753283067</v>
      </c>
    </row>
    <row r="137" spans="1:11" x14ac:dyDescent="0.25">
      <c r="A137" s="2">
        <v>44713</v>
      </c>
      <c r="B137" s="5">
        <v>3.8940440000000001</v>
      </c>
      <c r="C137" s="11">
        <f t="shared" si="45"/>
        <v>0.82372881355932215</v>
      </c>
      <c r="D137" s="5">
        <v>4.5192842762146501</v>
      </c>
      <c r="E137" s="11">
        <f t="shared" si="46"/>
        <v>0.89626072781528054</v>
      </c>
      <c r="F137" s="10">
        <f t="shared" si="50"/>
        <v>1.3948909970188199</v>
      </c>
      <c r="G137" s="10">
        <f t="shared" si="43"/>
        <v>1.700886053620605</v>
      </c>
      <c r="H137" s="10">
        <f t="shared" si="44"/>
        <v>-0.3032138593377991</v>
      </c>
      <c r="I137" s="10">
        <f t="shared" si="47"/>
        <v>3.8940344878738795</v>
      </c>
      <c r="J137" s="10">
        <f t="shared" si="48"/>
        <v>9.5121261205477481E-6</v>
      </c>
      <c r="K137" s="11">
        <f t="shared" si="49"/>
        <v>0.70339154644445245</v>
      </c>
    </row>
    <row r="138" spans="1:11" x14ac:dyDescent="0.25">
      <c r="A138" s="2">
        <v>44682</v>
      </c>
      <c r="B138" s="5">
        <v>4.4477509999999993</v>
      </c>
      <c r="C138" s="11">
        <f t="shared" si="45"/>
        <v>0.14219330855018564</v>
      </c>
      <c r="D138" s="5">
        <v>5.0968533378522292</v>
      </c>
      <c r="E138" s="11">
        <f t="shared" si="46"/>
        <v>0.89626072781528054</v>
      </c>
      <c r="F138" s="10">
        <f t="shared" si="50"/>
        <v>1.3941721384827175</v>
      </c>
      <c r="G138" s="10">
        <f t="shared" si="43"/>
        <v>1.7611551073256611</v>
      </c>
      <c r="H138" s="10">
        <f t="shared" si="44"/>
        <v>-0.24294480563274301</v>
      </c>
      <c r="I138" s="10">
        <f t="shared" si="47"/>
        <v>4.4477478919671656</v>
      </c>
      <c r="J138" s="10">
        <f t="shared" si="48"/>
        <v>3.1080328337651508E-6</v>
      </c>
      <c r="K138" s="11">
        <f t="shared" si="49"/>
        <v>0.12780100262277605</v>
      </c>
    </row>
    <row r="139" spans="1:11" x14ac:dyDescent="0.25">
      <c r="A139" s="1"/>
    </row>
    <row r="140" spans="1:11" x14ac:dyDescent="0.25">
      <c r="A140" s="1" t="s">
        <v>15</v>
      </c>
      <c r="B140" s="1">
        <v>6</v>
      </c>
    </row>
    <row r="141" spans="1:11" x14ac:dyDescent="0.25">
      <c r="A141" s="1" t="s">
        <v>16</v>
      </c>
      <c r="B141" s="11">
        <f>_xlfn.STDEV.S(K128:K138)*SQRT(12)</f>
        <v>0.89679652490636896</v>
      </c>
      <c r="D141" s="13"/>
    </row>
    <row r="142" spans="1:11" x14ac:dyDescent="0.25">
      <c r="A142" s="1" t="s">
        <v>17</v>
      </c>
      <c r="B142" s="12">
        <f>SUMSQ(J145:J156)</f>
        <v>5.2952866313684937E-10</v>
      </c>
    </row>
    <row r="143" spans="1:11" x14ac:dyDescent="0.25">
      <c r="A143" s="1"/>
    </row>
    <row r="144" spans="1:11" x14ac:dyDescent="0.25">
      <c r="A144" s="1" t="s">
        <v>18</v>
      </c>
      <c r="B144" s="1" t="s">
        <v>3</v>
      </c>
      <c r="C144" s="1" t="s">
        <v>19</v>
      </c>
      <c r="D144" s="1" t="s">
        <v>20</v>
      </c>
      <c r="E144" s="1" t="s">
        <v>16</v>
      </c>
      <c r="F144" s="1" t="s">
        <v>14</v>
      </c>
      <c r="G144" s="1" t="s">
        <v>21</v>
      </c>
      <c r="H144" s="1" t="s">
        <v>22</v>
      </c>
      <c r="I144" s="1" t="s">
        <v>23</v>
      </c>
      <c r="J144" s="1" t="s">
        <v>17</v>
      </c>
      <c r="K144" s="1" t="s">
        <v>24</v>
      </c>
    </row>
    <row r="145" spans="1:11" x14ac:dyDescent="0.25">
      <c r="A145" s="2">
        <v>45017</v>
      </c>
      <c r="B145" s="5">
        <v>3.6414428000000001</v>
      </c>
      <c r="D145" s="5">
        <v>4.2589164282613883</v>
      </c>
      <c r="E145" s="11">
        <f>B141</f>
        <v>0.89679652490636896</v>
      </c>
      <c r="F145" s="10">
        <f>B28</f>
        <v>1.4108000000000001</v>
      </c>
      <c r="G145" s="10">
        <f t="shared" ref="G145:G156" si="51">(LN(D145/F145) + (E145^2/2 + B$23)*B$22)/(E145*SQRT(B$22))</f>
        <v>1.6658211799741762</v>
      </c>
      <c r="H145" s="10">
        <f t="shared" ref="H145:H156" si="52">G145-E145*SQRT(B$22)</f>
        <v>-0.33947681170204813</v>
      </c>
      <c r="I145" s="10">
        <f>D145*_xlfn.NORM.S.DIST(G145,1) - F145*EXP(-B$23*B$22)*_xlfn.NORM.S.DIST(H145,1)</f>
        <v>3.6414390890984123</v>
      </c>
      <c r="J145" s="10">
        <f>B145-I145</f>
        <v>3.7109015877945239E-6</v>
      </c>
    </row>
    <row r="146" spans="1:11" x14ac:dyDescent="0.25">
      <c r="A146" s="2">
        <v>44986</v>
      </c>
      <c r="B146" s="5">
        <v>3.9993779999999997</v>
      </c>
      <c r="C146" s="11">
        <f t="shared" ref="C146:C156" si="53">B146/B145-1</f>
        <v>9.8294884653961745E-2</v>
      </c>
      <c r="D146" s="5">
        <v>4.6338002357033083</v>
      </c>
      <c r="E146" s="11">
        <f t="shared" ref="E146:E156" si="54">E145</f>
        <v>0.89679652490636896</v>
      </c>
      <c r="F146" s="10">
        <f>F145*(1+$B$24)^(1/12)</f>
        <v>1.4100729427425507</v>
      </c>
      <c r="G146" s="10">
        <f t="shared" si="51"/>
        <v>1.7081480723175777</v>
      </c>
      <c r="H146" s="10">
        <f t="shared" si="52"/>
        <v>-0.29714991935864665</v>
      </c>
      <c r="I146" s="10">
        <f t="shared" ref="I146:I156" si="55">D146*_xlfn.NORM.S.DIST(G146,1) - F146*EXP(-B$23*B$22)*_xlfn.NORM.S.DIST(H146,1)</f>
        <v>3.9993760098491147</v>
      </c>
      <c r="J146" s="10">
        <f t="shared" ref="J146:J156" si="56">B146-I146</f>
        <v>1.9901508849784477E-6</v>
      </c>
      <c r="K146" s="11">
        <f t="shared" ref="K146:K156" si="57">D146/D145-1</f>
        <v>8.8023283329595303E-2</v>
      </c>
    </row>
    <row r="147" spans="1:11" x14ac:dyDescent="0.25">
      <c r="A147" s="2">
        <v>44958</v>
      </c>
      <c r="B147" s="5">
        <v>4.642200400000001</v>
      </c>
      <c r="C147" s="11">
        <f t="shared" si="53"/>
        <v>0.16073059360730624</v>
      </c>
      <c r="D147" s="5">
        <v>5.3036700548183529</v>
      </c>
      <c r="E147" s="11">
        <f t="shared" si="54"/>
        <v>0.89679652490636896</v>
      </c>
      <c r="F147" s="10">
        <f t="shared" ref="F147:F156" si="58">F146*(1+$B$24)^(1/12)</f>
        <v>1.4093462601748203</v>
      </c>
      <c r="G147" s="10">
        <f t="shared" si="51"/>
        <v>1.7757376334954948</v>
      </c>
      <c r="H147" s="10">
        <f t="shared" si="52"/>
        <v>-0.22956035818072951</v>
      </c>
      <c r="I147" s="10">
        <f t="shared" si="55"/>
        <v>4.6421974590672379</v>
      </c>
      <c r="J147" s="10">
        <f t="shared" si="56"/>
        <v>2.940932763095816E-6</v>
      </c>
      <c r="K147" s="11">
        <f t="shared" si="57"/>
        <v>0.14456165243242802</v>
      </c>
    </row>
    <row r="148" spans="1:11" x14ac:dyDescent="0.25">
      <c r="A148" s="2">
        <v>44927</v>
      </c>
      <c r="B148" s="5">
        <v>3.7291004000000001</v>
      </c>
      <c r="C148" s="11">
        <f t="shared" si="53"/>
        <v>-0.19669551534225038</v>
      </c>
      <c r="D148" s="5">
        <v>4.3502579735465554</v>
      </c>
      <c r="E148" s="11">
        <f t="shared" si="54"/>
        <v>0.89679652490636896</v>
      </c>
      <c r="F148" s="10">
        <f t="shared" si="58"/>
        <v>1.4086199521037124</v>
      </c>
      <c r="G148" s="10">
        <f t="shared" si="51"/>
        <v>1.6771745204729955</v>
      </c>
      <c r="H148" s="10">
        <f t="shared" si="52"/>
        <v>-0.32812347120322882</v>
      </c>
      <c r="I148" s="10">
        <f t="shared" si="55"/>
        <v>3.7291020298038124</v>
      </c>
      <c r="J148" s="10">
        <f t="shared" si="56"/>
        <v>-1.6298038123530034E-6</v>
      </c>
      <c r="K148" s="11">
        <f t="shared" si="57"/>
        <v>-0.17976459157854818</v>
      </c>
    </row>
    <row r="149" spans="1:11" x14ac:dyDescent="0.25">
      <c r="A149" s="2">
        <v>44896</v>
      </c>
      <c r="B149" s="5">
        <v>3.0761499999999997</v>
      </c>
      <c r="C149" s="11">
        <f t="shared" si="53"/>
        <v>-0.17509595611853201</v>
      </c>
      <c r="D149" s="5">
        <v>3.6619742440042105</v>
      </c>
      <c r="E149" s="11">
        <f t="shared" si="54"/>
        <v>0.89679652490636896</v>
      </c>
      <c r="F149" s="10">
        <f t="shared" si="58"/>
        <v>1.4078940183362294</v>
      </c>
      <c r="G149" s="10">
        <f t="shared" si="51"/>
        <v>1.5915427333178298</v>
      </c>
      <c r="H149" s="10">
        <f t="shared" si="52"/>
        <v>-0.41375525835839455</v>
      </c>
      <c r="I149" s="10">
        <f t="shared" si="55"/>
        <v>3.0761373039483275</v>
      </c>
      <c r="J149" s="10">
        <f t="shared" si="56"/>
        <v>1.2696051672200781E-5</v>
      </c>
      <c r="K149" s="11">
        <f t="shared" si="57"/>
        <v>-0.15821676179383459</v>
      </c>
    </row>
    <row r="150" spans="1:11" x14ac:dyDescent="0.25">
      <c r="A150" s="2">
        <v>44866</v>
      </c>
      <c r="B150" s="5">
        <v>3.4127169999999998</v>
      </c>
      <c r="C150" s="11">
        <f t="shared" si="53"/>
        <v>0.10941176470588232</v>
      </c>
      <c r="D150" s="5">
        <v>4.0172299790210468</v>
      </c>
      <c r="E150" s="11">
        <f t="shared" si="54"/>
        <v>0.89679652490636896</v>
      </c>
      <c r="F150" s="10">
        <f t="shared" si="58"/>
        <v>1.4071684586794737</v>
      </c>
      <c r="G150" s="10">
        <f t="shared" si="51"/>
        <v>1.637972578923869</v>
      </c>
      <c r="H150" s="10">
        <f t="shared" si="52"/>
        <v>-0.36732541275235531</v>
      </c>
      <c r="I150" s="10">
        <f t="shared" si="55"/>
        <v>3.4127098430812399</v>
      </c>
      <c r="J150" s="10">
        <f t="shared" si="56"/>
        <v>7.1569187598541362E-6</v>
      </c>
      <c r="K150" s="11">
        <f t="shared" si="57"/>
        <v>9.7012079098726778E-2</v>
      </c>
    </row>
    <row r="151" spans="1:11" x14ac:dyDescent="0.25">
      <c r="A151" s="2">
        <v>44835</v>
      </c>
      <c r="B151" s="5">
        <v>3.2064339999999998</v>
      </c>
      <c r="C151" s="11">
        <f t="shared" si="53"/>
        <v>-6.0445387062566303E-2</v>
      </c>
      <c r="D151" s="5">
        <v>3.7993963505047206</v>
      </c>
      <c r="E151" s="11">
        <f t="shared" si="54"/>
        <v>0.89679652490636896</v>
      </c>
      <c r="F151" s="10">
        <f t="shared" si="58"/>
        <v>1.4064432729406471</v>
      </c>
      <c r="G151" s="10">
        <f t="shared" si="51"/>
        <v>1.6104280830260778</v>
      </c>
      <c r="H151" s="10">
        <f t="shared" si="52"/>
        <v>-0.39486990865014659</v>
      </c>
      <c r="I151" s="10">
        <f t="shared" si="55"/>
        <v>3.2064416434605691</v>
      </c>
      <c r="J151" s="10">
        <f t="shared" si="56"/>
        <v>-7.6434605693620483E-6</v>
      </c>
      <c r="K151" s="11">
        <f t="shared" si="57"/>
        <v>-5.4224833941274642E-2</v>
      </c>
    </row>
    <row r="152" spans="1:11" x14ac:dyDescent="0.25">
      <c r="A152" s="2">
        <v>44805</v>
      </c>
      <c r="B152" s="5">
        <v>3.4525259999999993</v>
      </c>
      <c r="C152" s="11">
        <f t="shared" si="53"/>
        <v>7.674943566591419E-2</v>
      </c>
      <c r="D152" s="5">
        <v>4.058713239969717</v>
      </c>
      <c r="E152" s="11">
        <f t="shared" si="54"/>
        <v>0.89679652490636896</v>
      </c>
      <c r="F152" s="10">
        <f t="shared" si="58"/>
        <v>1.4057184609270503</v>
      </c>
      <c r="G152" s="10">
        <f t="shared" si="51"/>
        <v>1.6436098208974634</v>
      </c>
      <c r="H152" s="10">
        <f t="shared" si="52"/>
        <v>-0.36168817077876092</v>
      </c>
      <c r="I152" s="10">
        <f t="shared" si="55"/>
        <v>3.4525157214173565</v>
      </c>
      <c r="J152" s="10">
        <f t="shared" si="56"/>
        <v>1.0278582642797573E-5</v>
      </c>
      <c r="K152" s="11">
        <f t="shared" si="57"/>
        <v>6.825212890214738E-2</v>
      </c>
    </row>
    <row r="153" spans="1:11" x14ac:dyDescent="0.25">
      <c r="A153" s="2">
        <v>44774</v>
      </c>
      <c r="B153" s="5">
        <v>2.851772</v>
      </c>
      <c r="C153" s="11">
        <f t="shared" si="53"/>
        <v>-0.17400419287211721</v>
      </c>
      <c r="D153" s="5">
        <v>3.4230754920065425</v>
      </c>
      <c r="E153" s="11">
        <f t="shared" si="54"/>
        <v>0.89679652490636896</v>
      </c>
      <c r="F153" s="10">
        <f t="shared" si="58"/>
        <v>1.404994022446084</v>
      </c>
      <c r="G153" s="10">
        <f t="shared" si="51"/>
        <v>1.5589285961695973</v>
      </c>
      <c r="H153" s="10">
        <f t="shared" si="52"/>
        <v>-0.44636939550662702</v>
      </c>
      <c r="I153" s="10">
        <f t="shared" si="55"/>
        <v>2.8517687156889191</v>
      </c>
      <c r="J153" s="10">
        <f t="shared" si="56"/>
        <v>3.2843110808755682E-6</v>
      </c>
      <c r="K153" s="11">
        <f t="shared" si="57"/>
        <v>-0.15661065721605827</v>
      </c>
    </row>
    <row r="154" spans="1:11" x14ac:dyDescent="0.25">
      <c r="A154" s="2">
        <v>44743</v>
      </c>
      <c r="B154" s="5">
        <v>2.1352099999999998</v>
      </c>
      <c r="C154" s="11">
        <f t="shared" si="53"/>
        <v>-0.25126903553299496</v>
      </c>
      <c r="D154" s="5">
        <v>2.6547433205872433</v>
      </c>
      <c r="E154" s="11">
        <f t="shared" si="54"/>
        <v>0.89679652490636896</v>
      </c>
      <c r="F154" s="10">
        <f t="shared" si="58"/>
        <v>1.4042699573052473</v>
      </c>
      <c r="G154" s="10">
        <f t="shared" si="51"/>
        <v>1.4324257230123791</v>
      </c>
      <c r="H154" s="10">
        <f t="shared" si="52"/>
        <v>-0.57287226866384522</v>
      </c>
      <c r="I154" s="10">
        <f t="shared" si="55"/>
        <v>2.1352065974039331</v>
      </c>
      <c r="J154" s="10">
        <f t="shared" si="56"/>
        <v>3.4025960666816957E-6</v>
      </c>
      <c r="K154" s="11">
        <f t="shared" si="57"/>
        <v>-0.22445668324098733</v>
      </c>
    </row>
    <row r="155" spans="1:11" x14ac:dyDescent="0.25">
      <c r="A155" s="2">
        <v>44713</v>
      </c>
      <c r="B155" s="5">
        <v>3.8940440000000001</v>
      </c>
      <c r="C155" s="11">
        <f t="shared" si="53"/>
        <v>0.82372881355932215</v>
      </c>
      <c r="D155" s="5">
        <v>4.5215005933343448</v>
      </c>
      <c r="E155" s="11">
        <f t="shared" si="54"/>
        <v>0.89679652490636896</v>
      </c>
      <c r="F155" s="10">
        <f t="shared" si="58"/>
        <v>1.4035462653121393</v>
      </c>
      <c r="G155" s="10">
        <f t="shared" si="51"/>
        <v>1.6982273356638746</v>
      </c>
      <c r="H155" s="10">
        <f t="shared" si="52"/>
        <v>-0.30707065601234973</v>
      </c>
      <c r="I155" s="10">
        <f t="shared" si="55"/>
        <v>3.894034468718345</v>
      </c>
      <c r="J155" s="10">
        <f t="shared" si="56"/>
        <v>9.5312816550396917E-6</v>
      </c>
      <c r="K155" s="11">
        <f t="shared" si="57"/>
        <v>0.70317806556686802</v>
      </c>
    </row>
    <row r="156" spans="1:11" x14ac:dyDescent="0.25">
      <c r="A156" s="2">
        <v>44682</v>
      </c>
      <c r="B156" s="5">
        <v>4.4477509999999993</v>
      </c>
      <c r="C156" s="11">
        <f t="shared" si="53"/>
        <v>0.14219330855018564</v>
      </c>
      <c r="D156" s="5">
        <v>5.0992134324599245</v>
      </c>
      <c r="E156" s="11">
        <f t="shared" si="54"/>
        <v>0.89679652490636896</v>
      </c>
      <c r="F156" s="10">
        <f t="shared" si="58"/>
        <v>1.4028229462744579</v>
      </c>
      <c r="G156" s="10">
        <f t="shared" si="51"/>
        <v>1.7584467418919441</v>
      </c>
      <c r="H156" s="10">
        <f t="shared" si="52"/>
        <v>-0.2468512497842803</v>
      </c>
      <c r="I156" s="10">
        <f t="shared" si="55"/>
        <v>4.4477477137906423</v>
      </c>
      <c r="J156" s="10">
        <f t="shared" si="56"/>
        <v>3.2862093570784623E-6</v>
      </c>
      <c r="K156" s="11">
        <f t="shared" si="57"/>
        <v>0.1277701566549061</v>
      </c>
    </row>
    <row r="157" spans="1:11" x14ac:dyDescent="0.25">
      <c r="A157" s="1"/>
    </row>
    <row r="158" spans="1:11" x14ac:dyDescent="0.25">
      <c r="A158" s="1" t="s">
        <v>15</v>
      </c>
      <c r="B158" s="1">
        <v>7</v>
      </c>
    </row>
    <row r="159" spans="1:11" x14ac:dyDescent="0.25">
      <c r="A159" s="1" t="s">
        <v>16</v>
      </c>
      <c r="B159" s="11">
        <f>_xlfn.STDEV.S(K146:K156)*SQRT(12)</f>
        <v>0.89654840893258192</v>
      </c>
      <c r="D159" s="13"/>
    </row>
    <row r="160" spans="1:11" x14ac:dyDescent="0.25">
      <c r="A160" s="1" t="s">
        <v>17</v>
      </c>
      <c r="B160" s="12">
        <f>SUMSQ(J163:J174)</f>
        <v>5.3507880248667626E-10</v>
      </c>
    </row>
    <row r="161" spans="1:11" x14ac:dyDescent="0.25">
      <c r="A161" s="1"/>
    </row>
    <row r="162" spans="1:11" x14ac:dyDescent="0.25">
      <c r="A162" s="1" t="s">
        <v>18</v>
      </c>
      <c r="B162" s="1" t="s">
        <v>3</v>
      </c>
      <c r="C162" s="1" t="s">
        <v>19</v>
      </c>
      <c r="D162" s="1" t="s">
        <v>20</v>
      </c>
      <c r="E162" s="1" t="s">
        <v>16</v>
      </c>
      <c r="F162" s="1" t="s">
        <v>14</v>
      </c>
      <c r="G162" s="1" t="s">
        <v>21</v>
      </c>
      <c r="H162" s="1" t="s">
        <v>22</v>
      </c>
      <c r="I162" s="1" t="s">
        <v>23</v>
      </c>
      <c r="J162" s="1" t="s">
        <v>17</v>
      </c>
      <c r="K162" s="1" t="s">
        <v>24</v>
      </c>
    </row>
    <row r="163" spans="1:11" x14ac:dyDescent="0.25">
      <c r="A163" s="2">
        <v>45017</v>
      </c>
      <c r="B163" s="5">
        <v>3.6414428000000001</v>
      </c>
      <c r="D163" s="5">
        <v>4.2564802224147646</v>
      </c>
      <c r="E163" s="11">
        <f>B159</f>
        <v>0.89654840893258192</v>
      </c>
      <c r="F163" s="10">
        <f>C28</f>
        <v>1.4021000000000001</v>
      </c>
      <c r="G163" s="10">
        <f t="shared" ref="G163:G174" si="59">(LN(D163/F163) + (E163^2/2 + B$23)*B$22)/(E163*SQRT(B$22))</f>
        <v>1.6685274761929614</v>
      </c>
      <c r="H163" s="10">
        <f t="shared" ref="H163:H174" si="60">G163-E163*SQRT(B$22)</f>
        <v>-0.33621571129957162</v>
      </c>
      <c r="I163" s="10">
        <f>D163*_xlfn.NORM.S.DIST(G163,1) - F163*EXP(-B$23*B$22)*_xlfn.NORM.S.DIST(H163,1)</f>
        <v>3.6414391179497287</v>
      </c>
      <c r="J163" s="10">
        <f>B163-I163</f>
        <v>3.6820502713474923E-6</v>
      </c>
    </row>
    <row r="164" spans="1:11" x14ac:dyDescent="0.25">
      <c r="A164" s="2">
        <v>44986</v>
      </c>
      <c r="B164" s="5">
        <v>3.9993779999999997</v>
      </c>
      <c r="C164" s="11">
        <f t="shared" ref="C164:C174" si="61">B164/B163-1</f>
        <v>9.8294884653961745E-2</v>
      </c>
      <c r="D164" s="5">
        <v>4.6312623801457766</v>
      </c>
      <c r="E164" s="11">
        <f t="shared" ref="E164:E174" si="62">E163</f>
        <v>0.89654840893258192</v>
      </c>
      <c r="F164" s="10">
        <f>F163*(1+$B$24)^(1/12)</f>
        <v>1.4013774262966618</v>
      </c>
      <c r="G164" s="10">
        <f t="shared" si="59"/>
        <v>1.7108782310240345</v>
      </c>
      <c r="H164" s="10">
        <f t="shared" si="60"/>
        <v>-0.29386495646849853</v>
      </c>
      <c r="I164" s="10">
        <f t="shared" ref="I164:I174" si="63">D164*_xlfn.NORM.S.DIST(G164,1) - F164*EXP(-B$23*B$22)*_xlfn.NORM.S.DIST(H164,1)</f>
        <v>3.9993761078453431</v>
      </c>
      <c r="J164" s="10">
        <f t="shared" ref="J164:J174" si="64">B164-I164</f>
        <v>1.8921546565131564E-6</v>
      </c>
      <c r="K164" s="11">
        <f t="shared" ref="K164:K174" si="65">D164/D163-1</f>
        <v>8.804978248398676E-2</v>
      </c>
    </row>
    <row r="165" spans="1:11" x14ac:dyDescent="0.25">
      <c r="A165" s="2">
        <v>44958</v>
      </c>
      <c r="B165" s="5">
        <v>4.642200400000001</v>
      </c>
      <c r="C165" s="11">
        <f t="shared" si="61"/>
        <v>0.16073059360730624</v>
      </c>
      <c r="D165" s="5">
        <v>5.3009656227988549</v>
      </c>
      <c r="E165" s="11">
        <f t="shared" si="62"/>
        <v>0.89654840893258192</v>
      </c>
      <c r="F165" s="10">
        <f t="shared" ref="F165:F174" si="66">F164*(1+$B$24)^(1/12)</f>
        <v>1.4006552249724382</v>
      </c>
      <c r="G165" s="10">
        <f t="shared" si="59"/>
        <v>1.7785053457793716</v>
      </c>
      <c r="H165" s="10">
        <f t="shared" si="60"/>
        <v>-0.22623784171316141</v>
      </c>
      <c r="I165" s="10">
        <f t="shared" si="63"/>
        <v>4.6421976445690287</v>
      </c>
      <c r="J165" s="10">
        <f t="shared" si="64"/>
        <v>2.7554309722788162E-6</v>
      </c>
      <c r="K165" s="11">
        <f t="shared" si="65"/>
        <v>0.14460490200773246</v>
      </c>
    </row>
    <row r="166" spans="1:11" x14ac:dyDescent="0.25">
      <c r="A166" s="2">
        <v>44927</v>
      </c>
      <c r="B166" s="5">
        <v>3.7291004000000001</v>
      </c>
      <c r="C166" s="11">
        <f t="shared" si="61"/>
        <v>-0.19669551534225038</v>
      </c>
      <c r="D166" s="5">
        <v>4.3477982024402646</v>
      </c>
      <c r="E166" s="11">
        <f t="shared" si="62"/>
        <v>0.89654840893258192</v>
      </c>
      <c r="F166" s="10">
        <f t="shared" si="66"/>
        <v>1.3999333958354234</v>
      </c>
      <c r="G166" s="10">
        <f t="shared" si="59"/>
        <v>1.6798872496105162</v>
      </c>
      <c r="H166" s="10">
        <f t="shared" si="60"/>
        <v>-0.32485593788201683</v>
      </c>
      <c r="I166" s="10">
        <f t="shared" si="63"/>
        <v>3.7291021362148213</v>
      </c>
      <c r="J166" s="10">
        <f t="shared" si="64"/>
        <v>-1.7362148212463069E-6</v>
      </c>
      <c r="K166" s="11">
        <f t="shared" si="65"/>
        <v>-0.17981014935451101</v>
      </c>
    </row>
    <row r="167" spans="1:11" x14ac:dyDescent="0.25">
      <c r="A167" s="2">
        <v>44896</v>
      </c>
      <c r="B167" s="5">
        <v>3.0761499999999997</v>
      </c>
      <c r="C167" s="11">
        <f t="shared" si="61"/>
        <v>-0.17509595611853201</v>
      </c>
      <c r="D167" s="5">
        <v>3.6597186459486459</v>
      </c>
      <c r="E167" s="11">
        <f t="shared" si="62"/>
        <v>0.89654840893258192</v>
      </c>
      <c r="F167" s="10">
        <f t="shared" si="66"/>
        <v>1.3992119386938102</v>
      </c>
      <c r="G167" s="10">
        <f t="shared" si="59"/>
        <v>1.5942065489510706</v>
      </c>
      <c r="H167" s="10">
        <f t="shared" si="60"/>
        <v>-0.41053663854146238</v>
      </c>
      <c r="I167" s="10">
        <f t="shared" si="63"/>
        <v>3.0761371879123556</v>
      </c>
      <c r="J167" s="10">
        <f t="shared" si="64"/>
        <v>1.2812087644142878E-5</v>
      </c>
      <c r="K167" s="11">
        <f t="shared" si="65"/>
        <v>-0.15825931297948104</v>
      </c>
    </row>
    <row r="168" spans="1:11" x14ac:dyDescent="0.25">
      <c r="A168" s="2">
        <v>44866</v>
      </c>
      <c r="B168" s="5">
        <v>3.4127169999999998</v>
      </c>
      <c r="C168" s="11">
        <f t="shared" si="61"/>
        <v>0.10941176470588232</v>
      </c>
      <c r="D168" s="5">
        <v>4.0148665408861772</v>
      </c>
      <c r="E168" s="11">
        <f t="shared" si="62"/>
        <v>0.89654840893258192</v>
      </c>
      <c r="F168" s="10">
        <f t="shared" si="66"/>
        <v>1.3984908533558906</v>
      </c>
      <c r="G168" s="10">
        <f t="shared" si="59"/>
        <v>1.6406630324641605</v>
      </c>
      <c r="H168" s="10">
        <f t="shared" si="60"/>
        <v>-0.36408015502837254</v>
      </c>
      <c r="I168" s="10">
        <f t="shared" si="63"/>
        <v>3.4127097917530866</v>
      </c>
      <c r="J168" s="10">
        <f t="shared" si="64"/>
        <v>7.2082469131373728E-6</v>
      </c>
      <c r="K168" s="11">
        <f t="shared" si="65"/>
        <v>9.7042403882791506E-2</v>
      </c>
    </row>
    <row r="169" spans="1:11" x14ac:dyDescent="0.25">
      <c r="A169" s="2">
        <v>44835</v>
      </c>
      <c r="B169" s="5">
        <v>3.2064339999999998</v>
      </c>
      <c r="C169" s="11">
        <f t="shared" si="61"/>
        <v>-6.0445387062566303E-2</v>
      </c>
      <c r="D169" s="5">
        <v>3.7970992561254024</v>
      </c>
      <c r="E169" s="11">
        <f t="shared" si="62"/>
        <v>0.89654840893258192</v>
      </c>
      <c r="F169" s="10">
        <f t="shared" si="66"/>
        <v>1.397770139630055</v>
      </c>
      <c r="G169" s="10">
        <f t="shared" si="59"/>
        <v>1.6131027935276312</v>
      </c>
      <c r="H169" s="10">
        <f t="shared" si="60"/>
        <v>-0.3916403939649018</v>
      </c>
      <c r="I169" s="10">
        <f t="shared" si="63"/>
        <v>3.2064417375483814</v>
      </c>
      <c r="J169" s="10">
        <f t="shared" si="64"/>
        <v>-7.7375483815700363E-6</v>
      </c>
      <c r="K169" s="11">
        <f t="shared" si="65"/>
        <v>-5.4240230040799364E-2</v>
      </c>
    </row>
    <row r="170" spans="1:11" x14ac:dyDescent="0.25">
      <c r="A170" s="2">
        <v>44805</v>
      </c>
      <c r="B170" s="5">
        <v>3.4525259999999993</v>
      </c>
      <c r="C170" s="11">
        <f t="shared" si="61"/>
        <v>7.674943566591419E-2</v>
      </c>
      <c r="D170" s="5">
        <v>4.0563388129523981</v>
      </c>
      <c r="E170" s="11">
        <f t="shared" si="62"/>
        <v>0.89654840893258192</v>
      </c>
      <c r="F170" s="10">
        <f t="shared" si="66"/>
        <v>1.3970497973247928</v>
      </c>
      <c r="G170" s="10">
        <f t="shared" si="59"/>
        <v>1.6463034844134417</v>
      </c>
      <c r="H170" s="10">
        <f t="shared" si="60"/>
        <v>-0.35843970307909134</v>
      </c>
      <c r="I170" s="10">
        <f t="shared" si="63"/>
        <v>3.4525156426366164</v>
      </c>
      <c r="J170" s="10">
        <f t="shared" si="64"/>
        <v>1.0357363382951235E-5</v>
      </c>
      <c r="K170" s="11">
        <f t="shared" si="65"/>
        <v>6.8273052491002462E-2</v>
      </c>
    </row>
    <row r="171" spans="1:11" x14ac:dyDescent="0.25">
      <c r="A171" s="2">
        <v>44774</v>
      </c>
      <c r="B171" s="5">
        <v>2.851772</v>
      </c>
      <c r="C171" s="11">
        <f t="shared" si="61"/>
        <v>-0.17400419287211721</v>
      </c>
      <c r="D171" s="5">
        <v>3.4208995511823561</v>
      </c>
      <c r="E171" s="11">
        <f t="shared" si="62"/>
        <v>0.89654840893258192</v>
      </c>
      <c r="F171" s="10">
        <f t="shared" si="66"/>
        <v>1.3963298262486921</v>
      </c>
      <c r="G171" s="10">
        <f t="shared" si="59"/>
        <v>1.5615735446443657</v>
      </c>
      <c r="H171" s="10">
        <f t="shared" si="60"/>
        <v>-0.44316964284816729</v>
      </c>
      <c r="I171" s="10">
        <f t="shared" si="63"/>
        <v>2.851768626616062</v>
      </c>
      <c r="J171" s="10">
        <f t="shared" si="64"/>
        <v>3.3733839379657127E-6</v>
      </c>
      <c r="K171" s="11">
        <f t="shared" si="65"/>
        <v>-0.15665339880904539</v>
      </c>
    </row>
    <row r="172" spans="1:11" x14ac:dyDescent="0.25">
      <c r="A172" s="2">
        <v>44743</v>
      </c>
      <c r="B172" s="5">
        <v>2.1352099999999998</v>
      </c>
      <c r="C172" s="11">
        <f t="shared" si="61"/>
        <v>-0.25126903553299496</v>
      </c>
      <c r="D172" s="5">
        <v>2.6528464222903758</v>
      </c>
      <c r="E172" s="11">
        <f t="shared" si="62"/>
        <v>0.89654840893258192</v>
      </c>
      <c r="F172" s="10">
        <f t="shared" si="66"/>
        <v>1.3956102262104393</v>
      </c>
      <c r="G172" s="10">
        <f t="shared" si="59"/>
        <v>1.4349962974008119</v>
      </c>
      <c r="H172" s="10">
        <f t="shared" si="60"/>
        <v>-0.56974689009172108</v>
      </c>
      <c r="I172" s="10">
        <f t="shared" si="63"/>
        <v>2.1352064801883475</v>
      </c>
      <c r="J172" s="10">
        <f t="shared" si="64"/>
        <v>3.5198116523638134E-6</v>
      </c>
      <c r="K172" s="11">
        <f t="shared" si="65"/>
        <v>-0.22451788408300977</v>
      </c>
    </row>
    <row r="173" spans="1:11" x14ac:dyDescent="0.25">
      <c r="A173" s="2">
        <v>44713</v>
      </c>
      <c r="B173" s="5">
        <v>3.8940440000000001</v>
      </c>
      <c r="C173" s="11">
        <f t="shared" si="61"/>
        <v>0.82372881355932215</v>
      </c>
      <c r="D173" s="5">
        <v>4.5189985888293256</v>
      </c>
      <c r="E173" s="11">
        <f t="shared" si="62"/>
        <v>0.89654840893258192</v>
      </c>
      <c r="F173" s="10">
        <f t="shared" si="66"/>
        <v>1.3948909970188199</v>
      </c>
      <c r="G173" s="10">
        <f t="shared" si="59"/>
        <v>1.7009519171557528</v>
      </c>
      <c r="H173" s="10">
        <f t="shared" si="60"/>
        <v>-0.30379127033678022</v>
      </c>
      <c r="I173" s="10">
        <f t="shared" si="63"/>
        <v>3.8940344859360678</v>
      </c>
      <c r="J173" s="10">
        <f t="shared" si="64"/>
        <v>9.5140639322366383E-6</v>
      </c>
      <c r="K173" s="11">
        <f t="shared" si="65"/>
        <v>0.70345277090250047</v>
      </c>
    </row>
    <row r="174" spans="1:11" x14ac:dyDescent="0.25">
      <c r="A174" s="2">
        <v>44682</v>
      </c>
      <c r="B174" s="5">
        <v>4.4477509999999993</v>
      </c>
      <c r="C174" s="11">
        <f t="shared" si="61"/>
        <v>0.14219330855018564</v>
      </c>
      <c r="D174" s="5">
        <v>5.0965646581560184</v>
      </c>
      <c r="E174" s="11">
        <f t="shared" si="62"/>
        <v>0.89654840893258192</v>
      </c>
      <c r="F174" s="10">
        <f t="shared" si="66"/>
        <v>1.3941721384827175</v>
      </c>
      <c r="G174" s="10">
        <f t="shared" si="59"/>
        <v>1.7612049125558693</v>
      </c>
      <c r="H174" s="10">
        <f t="shared" si="60"/>
        <v>-0.24353827493666369</v>
      </c>
      <c r="I174" s="10">
        <f t="shared" si="63"/>
        <v>4.4477478703088069</v>
      </c>
      <c r="J174" s="10">
        <f t="shared" si="64"/>
        <v>3.1296911924272308E-6</v>
      </c>
      <c r="K174" s="11">
        <f t="shared" si="65"/>
        <v>0.12780841993498271</v>
      </c>
    </row>
    <row r="175" spans="1:11" x14ac:dyDescent="0.25">
      <c r="A175" s="1"/>
    </row>
    <row r="176" spans="1:11" x14ac:dyDescent="0.25">
      <c r="A176" s="14" t="s">
        <v>25</v>
      </c>
      <c r="B176">
        <f>(LN(D174/F174)+(B23-B159^2/2)*B22)/(B159*SQRT(B22))</f>
        <v>-0.24353827493666363</v>
      </c>
    </row>
    <row r="177" spans="1:2" x14ac:dyDescent="0.25">
      <c r="A177" s="14" t="s">
        <v>26</v>
      </c>
      <c r="B177" s="17">
        <f>_xlfn.NORM.S.DIST(-B176,1)</f>
        <v>0.59620578083023545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350E-E14A-421A-AB16-1B31B61883C8}">
  <dimension ref="A1:C6"/>
  <sheetViews>
    <sheetView workbookViewId="0">
      <selection activeCell="P30" sqref="P30"/>
    </sheetView>
  </sheetViews>
  <sheetFormatPr defaultRowHeight="15" x14ac:dyDescent="0.25"/>
  <cols>
    <col min="3" max="3" width="23.140625" customWidth="1"/>
  </cols>
  <sheetData>
    <row r="1" spans="1:3" x14ac:dyDescent="0.25">
      <c r="A1" s="15" t="s">
        <v>18</v>
      </c>
      <c r="B1" s="18" t="s">
        <v>28</v>
      </c>
      <c r="C1" s="18" t="s">
        <v>27</v>
      </c>
    </row>
    <row r="2" spans="1:3" x14ac:dyDescent="0.25">
      <c r="A2">
        <v>1</v>
      </c>
      <c r="B2" s="16">
        <f>'Y1'!B177</f>
        <v>6.2927581152109072E-2</v>
      </c>
      <c r="C2" s="16">
        <v>0.35499999999999998</v>
      </c>
    </row>
    <row r="3" spans="1:3" x14ac:dyDescent="0.25">
      <c r="A3">
        <v>2</v>
      </c>
      <c r="B3" s="16">
        <f>'Y2'!B177</f>
        <v>0.19553749363302778</v>
      </c>
      <c r="C3" s="16">
        <v>0.126</v>
      </c>
    </row>
    <row r="4" spans="1:3" x14ac:dyDescent="0.25">
      <c r="A4">
        <v>3</v>
      </c>
      <c r="B4" s="16">
        <f>'Y3'!B177</f>
        <v>0.35943909665699036</v>
      </c>
      <c r="C4" s="16">
        <v>4.4699999999999997E-2</v>
      </c>
    </row>
    <row r="5" spans="1:3" x14ac:dyDescent="0.25">
      <c r="A5">
        <v>4</v>
      </c>
      <c r="B5" s="16">
        <f>'Y4'!B177</f>
        <v>0.49308919208425273</v>
      </c>
      <c r="C5" s="16">
        <v>1.5879999999999998E-2</v>
      </c>
    </row>
    <row r="6" spans="1:3" x14ac:dyDescent="0.25">
      <c r="A6">
        <v>5</v>
      </c>
      <c r="B6" s="16">
        <f>'Y5'!B177</f>
        <v>0.59620578083023545</v>
      </c>
      <c r="C6" s="16">
        <v>5.5999999999999999E-3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Y1</vt:lpstr>
      <vt:lpstr>Y2</vt:lpstr>
      <vt:lpstr>Y3</vt:lpstr>
      <vt:lpstr>Y4</vt:lpstr>
      <vt:lpstr>Y5</vt:lpstr>
      <vt:lpstr>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Gaurja Newatia</cp:lastModifiedBy>
  <dcterms:created xsi:type="dcterms:W3CDTF">2022-12-14T13:32:18Z</dcterms:created>
  <dcterms:modified xsi:type="dcterms:W3CDTF">2024-04-15T06:03:17Z</dcterms:modified>
</cp:coreProperties>
</file>