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showInkAnnotation="0"/>
  <bookViews>
    <workbookView xWindow="900" yWindow="465" windowWidth="19440" windowHeight="15540" tabRatio="500"/>
  </bookViews>
  <sheets>
    <sheet name="Sheet1" sheetId="1" r:id="rId1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13" i="1" l="1"/>
  <c r="N13" i="1"/>
  <c r="P13" i="1"/>
  <c r="T21" i="1" l="1"/>
  <c r="K21" i="1"/>
  <c r="P22" i="1"/>
  <c r="Q22" i="1"/>
  <c r="P23" i="1"/>
  <c r="Q23" i="1"/>
  <c r="P24" i="1"/>
  <c r="Q24" i="1"/>
  <c r="P25" i="1"/>
  <c r="Q25" i="1"/>
  <c r="P21" i="1"/>
  <c r="O22" i="1"/>
  <c r="O23" i="1"/>
  <c r="O24" i="1"/>
  <c r="O25" i="1"/>
  <c r="N22" i="1"/>
  <c r="N23" i="1"/>
  <c r="N24" i="1"/>
  <c r="N25" i="1"/>
  <c r="N21" i="1"/>
  <c r="U22" i="1"/>
  <c r="U23" i="1"/>
  <c r="U24" i="1"/>
  <c r="U25" i="1"/>
  <c r="L21" i="1"/>
  <c r="U21" i="1"/>
  <c r="T22" i="1"/>
  <c r="T23" i="1"/>
  <c r="T24" i="1"/>
  <c r="T25" i="1"/>
  <c r="S21" i="1"/>
  <c r="S22" i="1"/>
  <c r="S23" i="1"/>
  <c r="S24" i="1"/>
  <c r="S25" i="1"/>
  <c r="R22" i="1"/>
  <c r="R23" i="1"/>
  <c r="R24" i="1"/>
  <c r="R25" i="1"/>
  <c r="R21" i="1"/>
  <c r="L22" i="1"/>
  <c r="L23" i="1"/>
  <c r="L24" i="1"/>
  <c r="L25" i="1"/>
  <c r="AD5" i="1"/>
  <c r="AD6" i="1"/>
  <c r="AD7" i="1"/>
  <c r="AD8" i="1"/>
  <c r="F5" i="1"/>
  <c r="F6" i="1"/>
  <c r="F7" i="1"/>
  <c r="F8" i="1"/>
  <c r="F4" i="1"/>
  <c r="N5" i="1"/>
  <c r="O5" i="1"/>
  <c r="E5" i="1"/>
  <c r="P5" i="1"/>
  <c r="Q5" i="1"/>
  <c r="R5" i="1"/>
  <c r="S5" i="1"/>
  <c r="T5" i="1"/>
  <c r="U5" i="1"/>
  <c r="N6" i="1"/>
  <c r="O6" i="1"/>
  <c r="E6" i="1"/>
  <c r="P6" i="1"/>
  <c r="Q6" i="1"/>
  <c r="R6" i="1"/>
  <c r="S6" i="1"/>
  <c r="T6" i="1"/>
  <c r="U6" i="1"/>
  <c r="N7" i="1"/>
  <c r="O7" i="1"/>
  <c r="E7" i="1"/>
  <c r="P7" i="1"/>
  <c r="Q7" i="1"/>
  <c r="R7" i="1"/>
  <c r="S7" i="1"/>
  <c r="T7" i="1"/>
  <c r="U7" i="1"/>
  <c r="N8" i="1"/>
  <c r="O8" i="1"/>
  <c r="E8" i="1"/>
  <c r="P8" i="1"/>
  <c r="Q8" i="1"/>
  <c r="R8" i="1"/>
  <c r="S8" i="1"/>
  <c r="T8" i="1"/>
  <c r="U8" i="1"/>
  <c r="E4" i="1"/>
  <c r="C4" i="1"/>
  <c r="G5" i="1"/>
  <c r="G6" i="1"/>
  <c r="G7" i="1"/>
  <c r="G8" i="1"/>
  <c r="G4" i="1"/>
  <c r="N14" i="1"/>
  <c r="O14" i="1"/>
  <c r="P14" i="1"/>
  <c r="Q14" i="1"/>
  <c r="R14" i="1"/>
  <c r="S14" i="1"/>
  <c r="T14" i="1"/>
  <c r="U14" i="1"/>
  <c r="N15" i="1"/>
  <c r="O15" i="1"/>
  <c r="P15" i="1"/>
  <c r="Q15" i="1"/>
  <c r="R15" i="1"/>
  <c r="S15" i="1"/>
  <c r="T15" i="1"/>
  <c r="U15" i="1"/>
  <c r="N16" i="1"/>
  <c r="O16" i="1"/>
  <c r="P16" i="1"/>
  <c r="Q16" i="1"/>
  <c r="R16" i="1"/>
  <c r="S16" i="1"/>
  <c r="T16" i="1"/>
  <c r="U16" i="1"/>
  <c r="N17" i="1"/>
  <c r="O17" i="1"/>
  <c r="P17" i="1"/>
  <c r="Q17" i="1"/>
  <c r="R17" i="1"/>
  <c r="S17" i="1"/>
  <c r="T17" i="1"/>
  <c r="U17" i="1"/>
  <c r="O21" i="1"/>
  <c r="Q13" i="1"/>
  <c r="R13" i="1"/>
  <c r="S13" i="1"/>
  <c r="T13" i="1"/>
  <c r="Q21" i="1" s="1"/>
  <c r="U13" i="1"/>
  <c r="AD14" i="1"/>
  <c r="AD15" i="1"/>
  <c r="AD16" i="1"/>
  <c r="AD17" i="1"/>
  <c r="AD13" i="1"/>
  <c r="X5" i="1"/>
  <c r="Y5" i="1"/>
  <c r="Z5" i="1"/>
  <c r="AA5" i="1"/>
  <c r="AB5" i="1"/>
  <c r="AC5" i="1"/>
  <c r="X6" i="1"/>
  <c r="Y6" i="1"/>
  <c r="Z6" i="1"/>
  <c r="AA6" i="1"/>
  <c r="AB6" i="1"/>
  <c r="AC6" i="1"/>
  <c r="X7" i="1"/>
  <c r="Y7" i="1"/>
  <c r="Z7" i="1"/>
  <c r="AA7" i="1"/>
  <c r="AB7" i="1"/>
  <c r="AC7" i="1"/>
  <c r="X8" i="1"/>
  <c r="Y8" i="1"/>
  <c r="Z8" i="1"/>
  <c r="AA8" i="1"/>
  <c r="AB8" i="1"/>
  <c r="AC8" i="1"/>
  <c r="W5" i="1"/>
  <c r="W6" i="1"/>
  <c r="W7" i="1"/>
  <c r="W8" i="1"/>
  <c r="V5" i="1"/>
  <c r="V6" i="1"/>
  <c r="V7" i="1"/>
  <c r="V8" i="1"/>
  <c r="V14" i="1"/>
  <c r="W14" i="1"/>
  <c r="X14" i="1"/>
  <c r="Y14" i="1"/>
  <c r="Z14" i="1"/>
  <c r="AA14" i="1"/>
  <c r="AB14" i="1"/>
  <c r="AC14" i="1"/>
  <c r="V15" i="1"/>
  <c r="W15" i="1"/>
  <c r="X15" i="1"/>
  <c r="Y15" i="1"/>
  <c r="Z15" i="1"/>
  <c r="AA15" i="1"/>
  <c r="AB15" i="1"/>
  <c r="AC15" i="1"/>
  <c r="V16" i="1"/>
  <c r="W16" i="1"/>
  <c r="X16" i="1"/>
  <c r="Y16" i="1"/>
  <c r="Z16" i="1"/>
  <c r="AA16" i="1"/>
  <c r="AB16" i="1"/>
  <c r="AC16" i="1"/>
  <c r="V17" i="1"/>
  <c r="W17" i="1"/>
  <c r="X17" i="1"/>
  <c r="Y17" i="1"/>
  <c r="Z17" i="1"/>
  <c r="AA17" i="1"/>
  <c r="AB17" i="1"/>
  <c r="AC17" i="1"/>
  <c r="W13" i="1"/>
  <c r="X13" i="1"/>
  <c r="Y13" i="1"/>
  <c r="Z13" i="1"/>
  <c r="AA13" i="1"/>
  <c r="AB13" i="1"/>
  <c r="AC13" i="1"/>
  <c r="V13" i="1"/>
  <c r="D5" i="1"/>
  <c r="D6" i="1"/>
  <c r="D7" i="1"/>
  <c r="D8" i="1"/>
  <c r="D4" i="1"/>
  <c r="C5" i="1"/>
  <c r="C6" i="1"/>
  <c r="C7" i="1"/>
  <c r="C8" i="1"/>
</calcChain>
</file>

<file path=xl/sharedStrings.xml><?xml version="1.0" encoding="utf-8"?>
<sst xmlns="http://schemas.openxmlformats.org/spreadsheetml/2006/main" count="132" uniqueCount="39">
  <si>
    <t>C_e</t>
  </si>
  <si>
    <t>C_p</t>
  </si>
  <si>
    <t>C_i</t>
  </si>
  <si>
    <t>C_c</t>
  </si>
  <si>
    <t>Length</t>
  </si>
  <si>
    <t>Conductivity</t>
  </si>
  <si>
    <t>Minimum</t>
  </si>
  <si>
    <t>Maximum</t>
  </si>
  <si>
    <t>Building size</t>
  </si>
  <si>
    <t>Specific Heat*Density</t>
  </si>
  <si>
    <t>Btu/ft^3*F</t>
  </si>
  <si>
    <t>Btu/hr*ft*F</t>
  </si>
  <si>
    <t>ft</t>
  </si>
  <si>
    <t>ft^2</t>
  </si>
  <si>
    <t>Btu/F</t>
  </si>
  <si>
    <t>Note: C = rho*specific_heat*L*A; R= L/conductivity*A</t>
  </si>
  <si>
    <t>R1</t>
  </si>
  <si>
    <t>R2</t>
  </si>
  <si>
    <t>R3</t>
  </si>
  <si>
    <t>R4</t>
  </si>
  <si>
    <t xml:space="preserve">in SI units ----&gt; </t>
  </si>
  <si>
    <t>hr*F/Btu</t>
  </si>
  <si>
    <t>Celcius/Watt</t>
  </si>
  <si>
    <t>C/W</t>
  </si>
  <si>
    <t>Window Ratio</t>
  </si>
  <si>
    <t>R_win</t>
  </si>
  <si>
    <t>Window Conductivity</t>
  </si>
  <si>
    <t>KiloJoules/Celcius</t>
  </si>
  <si>
    <t>KJ/C</t>
  </si>
  <si>
    <t>Air</t>
  </si>
  <si>
    <t>Area_perimtr_wall</t>
  </si>
  <si>
    <t>Area_core_wall</t>
  </si>
  <si>
    <t>Plan Area Perimeter</t>
  </si>
  <si>
    <t>Plan Area Core</t>
  </si>
  <si>
    <t>Btu/hr*ft^2*F</t>
  </si>
  <si>
    <t>U value</t>
  </si>
  <si>
    <t>Watts/m2/K</t>
  </si>
  <si>
    <t>K/W</t>
  </si>
  <si>
    <t>Most probable values to be used as a starting 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</si>
</sst>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"/>
    <numFmt numFmtId="165" formatCode="0.000"/>
    <numFmt numFmtId="166" formatCode="0.0"/>
  </numFmts>
  <fonts count="7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8">
    <xf numFmtId="0" fontId="0" fillId="0" borderId="0" xfId="0"/>
    <xf numFmtId="0" fontId="1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Border="1" applyAlignment="1">
      <alignment wrapText="1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4" fillId="0" borderId="8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0" fillId="0" borderId="12" xfId="0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5" xfId="0" applyBorder="1" applyAlignment="1">
      <alignment wrapText="1"/>
    </xf>
    <xf numFmtId="0" fontId="4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66" fontId="0" fillId="0" borderId="2" xfId="0" applyNumberFormat="1" applyBorder="1" applyAlignment="1">
      <alignment horizontal="center"/>
    </xf>
    <xf numFmtId="166" fontId="0" fillId="0" borderId="9" xfId="0" applyNumberFormat="1" applyBorder="1" applyAlignment="1">
      <alignment horizontal="center"/>
    </xf>
    <xf numFmtId="166" fontId="0" fillId="0" borderId="10" xfId="0" applyNumberFormat="1" applyBorder="1" applyAlignment="1">
      <alignment horizontal="center"/>
    </xf>
    <xf numFmtId="166" fontId="0" fillId="0" borderId="11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5"/>
  <sheetViews>
    <sheetView tabSelected="1" topLeftCell="M1" zoomScale="115" zoomScaleNormal="115" zoomScalePageLayoutView="115" workbookViewId="0">
      <selection activeCell="S5" sqref="S5"/>
    </sheetView>
  </sheetViews>
  <sheetFormatPr defaultColWidth="10.875" defaultRowHeight="15.75" x14ac:dyDescent="0.25"/>
  <cols>
    <col min="1" max="2" width="10.875" style="2"/>
    <col min="3" max="3" width="15.625" style="2" customWidth="1"/>
    <col min="4" max="6" width="14.625" style="2" customWidth="1"/>
    <col min="7" max="7" width="12.875" style="4" bestFit="1" customWidth="1"/>
    <col min="8" max="8" width="10.875" style="4"/>
    <col min="9" max="9" width="10.875" style="2"/>
    <col min="10" max="10" width="10.875" style="4"/>
    <col min="11" max="11" width="10.875" style="2"/>
    <col min="12" max="12" width="13.375" style="2" customWidth="1"/>
    <col min="13" max="13" width="12.125" style="26" customWidth="1"/>
    <col min="14" max="14" width="13.375" style="2" customWidth="1"/>
    <col min="15" max="20" width="10.875" style="2"/>
    <col min="21" max="21" width="10.875" style="5"/>
    <col min="22" max="22" width="12.375" style="4" bestFit="1" customWidth="1"/>
    <col min="23" max="28" width="12.375" style="2" bestFit="1" customWidth="1"/>
    <col min="29" max="29" width="12.375" style="5" bestFit="1" customWidth="1"/>
    <col min="30" max="30" width="10.875" style="26"/>
    <col min="31" max="16384" width="10.875" style="2"/>
  </cols>
  <sheetData>
    <row r="1" spans="1:30" s="1" customFormat="1" ht="51" customHeight="1" x14ac:dyDescent="0.25">
      <c r="A1" s="1" t="s">
        <v>8</v>
      </c>
      <c r="B1" s="1" t="s">
        <v>4</v>
      </c>
      <c r="C1" s="1" t="s">
        <v>30</v>
      </c>
      <c r="D1" s="1" t="s">
        <v>31</v>
      </c>
      <c r="E1" s="1" t="s">
        <v>32</v>
      </c>
      <c r="F1" s="1" t="s">
        <v>33</v>
      </c>
      <c r="G1" s="59" t="s">
        <v>9</v>
      </c>
      <c r="H1" s="59"/>
      <c r="I1" s="60"/>
      <c r="J1" s="58" t="s">
        <v>5</v>
      </c>
      <c r="K1" s="57"/>
      <c r="L1" s="31" t="s">
        <v>26</v>
      </c>
      <c r="M1" s="23" t="s">
        <v>24</v>
      </c>
      <c r="N1" s="58" t="s">
        <v>0</v>
      </c>
      <c r="O1" s="56"/>
      <c r="P1" s="56" t="s">
        <v>1</v>
      </c>
      <c r="Q1" s="56"/>
      <c r="R1" s="56" t="s">
        <v>2</v>
      </c>
      <c r="S1" s="56"/>
      <c r="T1" s="56" t="s">
        <v>3</v>
      </c>
      <c r="U1" s="57"/>
      <c r="V1" s="58" t="s">
        <v>16</v>
      </c>
      <c r="W1" s="56"/>
      <c r="X1" s="56" t="s">
        <v>17</v>
      </c>
      <c r="Y1" s="56"/>
      <c r="Z1" s="56" t="s">
        <v>18</v>
      </c>
      <c r="AA1" s="56"/>
      <c r="AB1" s="56" t="s">
        <v>19</v>
      </c>
      <c r="AC1" s="57"/>
      <c r="AD1" s="32" t="s">
        <v>25</v>
      </c>
    </row>
    <row r="2" spans="1:30" s="7" customFormat="1" ht="17.100000000000001" customHeight="1" x14ac:dyDescent="0.25">
      <c r="A2" s="6"/>
      <c r="G2" s="6" t="s">
        <v>29</v>
      </c>
      <c r="H2" s="10" t="s">
        <v>6</v>
      </c>
      <c r="I2" s="8" t="s">
        <v>7</v>
      </c>
      <c r="J2" s="10" t="s">
        <v>6</v>
      </c>
      <c r="K2" s="9" t="s">
        <v>7</v>
      </c>
      <c r="L2" s="9"/>
      <c r="M2" s="24"/>
      <c r="N2" s="8" t="s">
        <v>6</v>
      </c>
      <c r="O2" s="9" t="s">
        <v>7</v>
      </c>
      <c r="P2" s="8" t="s">
        <v>6</v>
      </c>
      <c r="Q2" s="9" t="s">
        <v>7</v>
      </c>
      <c r="R2" s="8" t="s">
        <v>6</v>
      </c>
      <c r="S2" s="9" t="s">
        <v>7</v>
      </c>
      <c r="T2" s="8" t="s">
        <v>6</v>
      </c>
      <c r="U2" s="11" t="s">
        <v>7</v>
      </c>
      <c r="V2" s="14" t="s">
        <v>6</v>
      </c>
      <c r="W2" s="13" t="s">
        <v>7</v>
      </c>
      <c r="X2" s="12" t="s">
        <v>6</v>
      </c>
      <c r="Y2" s="13" t="s">
        <v>7</v>
      </c>
      <c r="Z2" s="12" t="s">
        <v>6</v>
      </c>
      <c r="AA2" s="13" t="s">
        <v>7</v>
      </c>
      <c r="AB2" s="12" t="s">
        <v>6</v>
      </c>
      <c r="AC2" s="19" t="s">
        <v>7</v>
      </c>
      <c r="AD2" s="33"/>
    </row>
    <row r="3" spans="1:30" s="16" customFormat="1" x14ac:dyDescent="0.25">
      <c r="A3" s="15" t="s">
        <v>12</v>
      </c>
      <c r="B3" s="16" t="s">
        <v>12</v>
      </c>
      <c r="C3" s="16" t="s">
        <v>13</v>
      </c>
      <c r="D3" s="16" t="s">
        <v>13</v>
      </c>
      <c r="E3" s="16" t="s">
        <v>13</v>
      </c>
      <c r="F3" s="16" t="s">
        <v>13</v>
      </c>
      <c r="G3" s="15" t="s">
        <v>10</v>
      </c>
      <c r="H3" s="15" t="s">
        <v>10</v>
      </c>
      <c r="I3" s="16" t="s">
        <v>10</v>
      </c>
      <c r="J3" s="15" t="s">
        <v>11</v>
      </c>
      <c r="K3" s="16" t="s">
        <v>11</v>
      </c>
      <c r="L3" s="16" t="s">
        <v>34</v>
      </c>
      <c r="M3" s="25"/>
      <c r="N3" s="16" t="s">
        <v>14</v>
      </c>
      <c r="O3" s="16" t="s">
        <v>14</v>
      </c>
      <c r="P3" s="16" t="s">
        <v>14</v>
      </c>
      <c r="Q3" s="16" t="s">
        <v>14</v>
      </c>
      <c r="R3" s="16" t="s">
        <v>14</v>
      </c>
      <c r="S3" s="16" t="s">
        <v>14</v>
      </c>
      <c r="T3" s="16" t="s">
        <v>14</v>
      </c>
      <c r="U3" s="16" t="s">
        <v>14</v>
      </c>
      <c r="V3" s="10" t="s">
        <v>21</v>
      </c>
      <c r="W3" s="8" t="s">
        <v>21</v>
      </c>
      <c r="X3" s="8" t="s">
        <v>21</v>
      </c>
      <c r="Y3" s="8" t="s">
        <v>21</v>
      </c>
      <c r="Z3" s="8" t="s">
        <v>21</v>
      </c>
      <c r="AA3" s="8" t="s">
        <v>21</v>
      </c>
      <c r="AB3" s="8" t="s">
        <v>21</v>
      </c>
      <c r="AC3" s="18" t="s">
        <v>21</v>
      </c>
      <c r="AD3" s="34" t="s">
        <v>21</v>
      </c>
    </row>
    <row r="4" spans="1:30" x14ac:dyDescent="0.25">
      <c r="A4" s="2">
        <v>60</v>
      </c>
      <c r="B4" s="2">
        <v>2</v>
      </c>
      <c r="C4" s="2">
        <f>10*4*A4</f>
        <v>2400</v>
      </c>
      <c r="D4" s="2">
        <f>10*4*(A4-30)</f>
        <v>1200</v>
      </c>
      <c r="E4" s="2">
        <f>(A4^2)-F4</f>
        <v>2700</v>
      </c>
      <c r="F4" s="2">
        <f>(A4-30)^2</f>
        <v>900</v>
      </c>
      <c r="G4" s="36">
        <f>0.241*0.08018</f>
        <v>1.9323380000000001E-2</v>
      </c>
      <c r="H4" s="4">
        <v>0.63800000000000001</v>
      </c>
      <c r="I4" s="2">
        <v>30.18</v>
      </c>
      <c r="J4" s="4">
        <v>1.7000000000000001E-2</v>
      </c>
      <c r="K4" s="2">
        <v>0.80800000000000005</v>
      </c>
      <c r="L4" s="2">
        <v>0.5</v>
      </c>
      <c r="M4" s="26">
        <v>0.5</v>
      </c>
      <c r="N4" s="2">
        <v>250</v>
      </c>
      <c r="O4" s="2">
        <v>15000</v>
      </c>
      <c r="P4" s="38">
        <v>250</v>
      </c>
      <c r="Q4" s="2">
        <v>15000</v>
      </c>
      <c r="R4" s="2">
        <v>1500</v>
      </c>
      <c r="S4" s="2">
        <v>200000</v>
      </c>
      <c r="T4" s="37">
        <v>250</v>
      </c>
      <c r="U4" s="5">
        <v>15000</v>
      </c>
      <c r="V4" s="2">
        <v>5.0000000000000001E-4</v>
      </c>
      <c r="W4" s="2">
        <v>1.4999999999999999E-2</v>
      </c>
      <c r="X4" s="2">
        <v>5.0000000000000001E-4</v>
      </c>
      <c r="Y4" s="2">
        <v>1.4999999999999999E-2</v>
      </c>
      <c r="Z4" s="2">
        <v>5.0000000000000001E-4</v>
      </c>
      <c r="AA4" s="2">
        <v>1.4999999999999999E-2</v>
      </c>
      <c r="AB4" s="2">
        <v>5.0000000000000001E-4</v>
      </c>
      <c r="AC4" s="5">
        <v>1.4999999999999999E-2</v>
      </c>
      <c r="AD4" s="26">
        <v>1.4999999999999999E-2</v>
      </c>
    </row>
    <row r="5" spans="1:30" x14ac:dyDescent="0.25">
      <c r="A5" s="2">
        <v>80</v>
      </c>
      <c r="B5" s="2">
        <v>2</v>
      </c>
      <c r="C5" s="2">
        <f t="shared" ref="C5:C8" si="0">10*4*A5</f>
        <v>3200</v>
      </c>
      <c r="D5" s="2">
        <f t="shared" ref="D5:D8" si="1">10*4*(A5-30)</f>
        <v>2000</v>
      </c>
      <c r="E5" s="2">
        <f t="shared" ref="E5:E8" si="2">(A5^2)-F5</f>
        <v>3900</v>
      </c>
      <c r="F5" s="2">
        <f t="shared" ref="F5:F8" si="3">(A5-30)^2</f>
        <v>2500</v>
      </c>
      <c r="G5" s="36">
        <f t="shared" ref="G5:G8" si="4">0.241*0.08018</f>
        <v>1.9323380000000001E-2</v>
      </c>
      <c r="H5" s="4">
        <v>0.63800000000000001</v>
      </c>
      <c r="I5" s="2">
        <v>30.18</v>
      </c>
      <c r="J5" s="4">
        <v>1.7000000000000001E-2</v>
      </c>
      <c r="K5" s="2">
        <v>0.80800000000000005</v>
      </c>
      <c r="L5" s="2">
        <v>0.5</v>
      </c>
      <c r="M5" s="26">
        <v>0.5</v>
      </c>
      <c r="N5" s="2">
        <f t="shared" ref="N5:N8" si="5">H5*C5*B5*(1-M5)</f>
        <v>2041.6000000000001</v>
      </c>
      <c r="O5" s="2">
        <f t="shared" ref="O5:O8" si="6">I5*C5*B5*(1-M5)</f>
        <v>96576</v>
      </c>
      <c r="P5" s="38">
        <f t="shared" ref="P5:P8" si="7">G5*E5*10</f>
        <v>753.61181999999997</v>
      </c>
      <c r="Q5" s="2">
        <f t="shared" ref="Q5:Q8" si="8">H5*E5*10</f>
        <v>24882</v>
      </c>
      <c r="R5" s="2">
        <f t="shared" ref="R5:R8" si="9">H5*D5*B5*(1-M5)</f>
        <v>1276</v>
      </c>
      <c r="S5" s="2">
        <f t="shared" ref="S5:S8" si="10">I5*D5*B5*(1-M5)</f>
        <v>60360</v>
      </c>
      <c r="T5" s="37">
        <f t="shared" ref="T5:T8" si="11">G5*F5*10</f>
        <v>483.08449999999999</v>
      </c>
      <c r="U5" s="5">
        <f t="shared" ref="U5:U8" si="12">H5*F5*10</f>
        <v>15950</v>
      </c>
      <c r="V5" s="2">
        <f t="shared" ref="V5:V8" si="13">B5/(2*K5*C5*(1-M5))</f>
        <v>7.7351485148514844E-4</v>
      </c>
      <c r="W5" s="2">
        <f t="shared" ref="W5:W8" si="14">B5/(2*J5*C5*(1-M5))</f>
        <v>3.6764705882352935E-2</v>
      </c>
      <c r="X5" s="2">
        <f t="shared" ref="X5:X8" si="15">B5/(2*K5*C5*(1-M5))</f>
        <v>7.7351485148514844E-4</v>
      </c>
      <c r="Y5" s="2">
        <f t="shared" ref="Y5:Y8" si="16">B5/(2*J5*C5*(1-M5))</f>
        <v>3.6764705882352935E-2</v>
      </c>
      <c r="Z5" s="2">
        <f t="shared" ref="Z5:Z8" si="17">B5/(2*K5*D5*(1-M5))</f>
        <v>1.2376237623762376E-3</v>
      </c>
      <c r="AA5" s="2">
        <f t="shared" ref="AA5:AA8" si="18">B5/(2*J5*D5*(1-M5))</f>
        <v>5.8823529411764705E-2</v>
      </c>
      <c r="AB5" s="2">
        <f t="shared" ref="AB5:AB8" si="19">B5/(2*K5*D5*(1-M5))</f>
        <v>1.2376237623762376E-3</v>
      </c>
      <c r="AC5" s="5">
        <f t="shared" ref="AC5:AC8" si="20">B5/(2*J5*D5*(1-M5))</f>
        <v>5.8823529411764705E-2</v>
      </c>
      <c r="AD5" s="26">
        <f t="shared" ref="AD5:AD8" si="21">1/(L5*C5*M5)</f>
        <v>1.25E-3</v>
      </c>
    </row>
    <row r="6" spans="1:30" x14ac:dyDescent="0.25">
      <c r="A6" s="2">
        <v>100</v>
      </c>
      <c r="B6" s="2">
        <v>2</v>
      </c>
      <c r="C6" s="2">
        <f t="shared" si="0"/>
        <v>4000</v>
      </c>
      <c r="D6" s="2">
        <f t="shared" si="1"/>
        <v>2800</v>
      </c>
      <c r="E6" s="2">
        <f t="shared" si="2"/>
        <v>5100</v>
      </c>
      <c r="F6" s="2">
        <f t="shared" si="3"/>
        <v>4900</v>
      </c>
      <c r="G6" s="36">
        <f t="shared" si="4"/>
        <v>1.9323380000000001E-2</v>
      </c>
      <c r="H6" s="4">
        <v>0.63800000000000001</v>
      </c>
      <c r="I6" s="2">
        <v>30.18</v>
      </c>
      <c r="J6" s="4">
        <v>1.7000000000000001E-2</v>
      </c>
      <c r="K6" s="2">
        <v>0.80800000000000005</v>
      </c>
      <c r="L6" s="2">
        <v>0.5</v>
      </c>
      <c r="M6" s="26">
        <v>0.5</v>
      </c>
      <c r="N6" s="2">
        <f t="shared" si="5"/>
        <v>2552</v>
      </c>
      <c r="O6" s="2">
        <f t="shared" si="6"/>
        <v>120720</v>
      </c>
      <c r="P6" s="38">
        <f t="shared" si="7"/>
        <v>985.49238000000003</v>
      </c>
      <c r="Q6" s="2">
        <f t="shared" si="8"/>
        <v>32538</v>
      </c>
      <c r="R6" s="2">
        <f t="shared" si="9"/>
        <v>1786.4</v>
      </c>
      <c r="S6" s="2">
        <f t="shared" si="10"/>
        <v>84504</v>
      </c>
      <c r="T6" s="37">
        <f t="shared" si="11"/>
        <v>946.84562000000005</v>
      </c>
      <c r="U6" s="5">
        <f t="shared" si="12"/>
        <v>31262.000000000004</v>
      </c>
      <c r="V6" s="2">
        <f t="shared" si="13"/>
        <v>6.1881188118811882E-4</v>
      </c>
      <c r="W6" s="2">
        <f t="shared" si="14"/>
        <v>2.9411764705882353E-2</v>
      </c>
      <c r="X6" s="2">
        <f t="shared" si="15"/>
        <v>6.1881188118811882E-4</v>
      </c>
      <c r="Y6" s="2">
        <f t="shared" si="16"/>
        <v>2.9411764705882353E-2</v>
      </c>
      <c r="Z6" s="2">
        <f t="shared" si="17"/>
        <v>8.8401697312588397E-4</v>
      </c>
      <c r="AA6" s="2">
        <f t="shared" si="18"/>
        <v>4.2016806722689072E-2</v>
      </c>
      <c r="AB6" s="2">
        <f t="shared" si="19"/>
        <v>8.8401697312588397E-4</v>
      </c>
      <c r="AC6" s="5">
        <f t="shared" si="20"/>
        <v>4.2016806722689072E-2</v>
      </c>
      <c r="AD6" s="26">
        <f t="shared" si="21"/>
        <v>1E-3</v>
      </c>
    </row>
    <row r="7" spans="1:30" x14ac:dyDescent="0.25">
      <c r="A7" s="3">
        <v>150</v>
      </c>
      <c r="B7" s="2">
        <v>2</v>
      </c>
      <c r="C7" s="2">
        <f t="shared" si="0"/>
        <v>6000</v>
      </c>
      <c r="D7" s="2">
        <f t="shared" si="1"/>
        <v>4800</v>
      </c>
      <c r="E7" s="2">
        <f t="shared" si="2"/>
        <v>8100</v>
      </c>
      <c r="F7" s="2">
        <f t="shared" si="3"/>
        <v>14400</v>
      </c>
      <c r="G7" s="36">
        <f t="shared" si="4"/>
        <v>1.9323380000000001E-2</v>
      </c>
      <c r="H7" s="4">
        <v>0.63800000000000001</v>
      </c>
      <c r="I7" s="2">
        <v>30.18</v>
      </c>
      <c r="J7" s="4">
        <v>1.7000000000000001E-2</v>
      </c>
      <c r="K7" s="2">
        <v>0.80800000000000005</v>
      </c>
      <c r="L7" s="2">
        <v>0.5</v>
      </c>
      <c r="M7" s="26">
        <v>0.5</v>
      </c>
      <c r="N7" s="2">
        <f t="shared" si="5"/>
        <v>3828</v>
      </c>
      <c r="O7" s="2">
        <f t="shared" si="6"/>
        <v>181080</v>
      </c>
      <c r="P7" s="38">
        <f t="shared" si="7"/>
        <v>1565.1937800000001</v>
      </c>
      <c r="Q7" s="2">
        <f t="shared" si="8"/>
        <v>51678</v>
      </c>
      <c r="R7" s="2">
        <f t="shared" si="9"/>
        <v>3062.4</v>
      </c>
      <c r="S7" s="2">
        <f t="shared" si="10"/>
        <v>144864</v>
      </c>
      <c r="T7" s="37">
        <f t="shared" si="11"/>
        <v>2782.5667200000003</v>
      </c>
      <c r="U7" s="5">
        <f t="shared" si="12"/>
        <v>91872</v>
      </c>
      <c r="V7" s="2">
        <f t="shared" si="13"/>
        <v>4.1254125412541255E-4</v>
      </c>
      <c r="W7" s="2">
        <f t="shared" si="14"/>
        <v>1.9607843137254898E-2</v>
      </c>
      <c r="X7" s="2">
        <f t="shared" si="15"/>
        <v>4.1254125412541255E-4</v>
      </c>
      <c r="Y7" s="2">
        <f t="shared" si="16"/>
        <v>1.9607843137254898E-2</v>
      </c>
      <c r="Z7" s="2">
        <f t="shared" si="17"/>
        <v>5.1567656765676563E-4</v>
      </c>
      <c r="AA7" s="2">
        <f t="shared" si="18"/>
        <v>2.4509803921568624E-2</v>
      </c>
      <c r="AB7" s="2">
        <f t="shared" si="19"/>
        <v>5.1567656765676563E-4</v>
      </c>
      <c r="AC7" s="5">
        <f t="shared" si="20"/>
        <v>2.4509803921568624E-2</v>
      </c>
      <c r="AD7" s="26">
        <f t="shared" si="21"/>
        <v>6.6666666666666664E-4</v>
      </c>
    </row>
    <row r="8" spans="1:30" x14ac:dyDescent="0.25">
      <c r="A8" s="3">
        <v>200</v>
      </c>
      <c r="B8" s="2">
        <v>2</v>
      </c>
      <c r="C8" s="2">
        <f t="shared" si="0"/>
        <v>8000</v>
      </c>
      <c r="D8" s="2">
        <f t="shared" si="1"/>
        <v>6800</v>
      </c>
      <c r="E8" s="2">
        <f t="shared" si="2"/>
        <v>11100</v>
      </c>
      <c r="F8" s="2">
        <f t="shared" si="3"/>
        <v>28900</v>
      </c>
      <c r="G8" s="36">
        <f t="shared" si="4"/>
        <v>1.9323380000000001E-2</v>
      </c>
      <c r="H8" s="4">
        <v>0.63800000000000001</v>
      </c>
      <c r="I8" s="2">
        <v>30.18</v>
      </c>
      <c r="J8" s="4">
        <v>1.7000000000000001E-2</v>
      </c>
      <c r="K8" s="2">
        <v>0.80800000000000005</v>
      </c>
      <c r="L8" s="2">
        <v>0.5</v>
      </c>
      <c r="M8" s="26">
        <v>0.5</v>
      </c>
      <c r="N8" s="2">
        <f t="shared" si="5"/>
        <v>5104</v>
      </c>
      <c r="O8" s="2">
        <f t="shared" si="6"/>
        <v>241440</v>
      </c>
      <c r="P8" s="38">
        <f t="shared" si="7"/>
        <v>2144.89518</v>
      </c>
      <c r="Q8" s="2">
        <f t="shared" si="8"/>
        <v>70818</v>
      </c>
      <c r="R8" s="2">
        <f t="shared" si="9"/>
        <v>4338.3999999999996</v>
      </c>
      <c r="S8" s="2">
        <f t="shared" si="10"/>
        <v>205224</v>
      </c>
      <c r="T8" s="37">
        <f t="shared" si="11"/>
        <v>5584.4568200000003</v>
      </c>
      <c r="U8" s="5">
        <f t="shared" si="12"/>
        <v>184382</v>
      </c>
      <c r="V8" s="2">
        <f t="shared" si="13"/>
        <v>3.0940594059405941E-4</v>
      </c>
      <c r="W8" s="2">
        <f t="shared" si="14"/>
        <v>1.4705882352941176E-2</v>
      </c>
      <c r="X8" s="2">
        <f t="shared" si="15"/>
        <v>3.0940594059405941E-4</v>
      </c>
      <c r="Y8" s="2">
        <f t="shared" si="16"/>
        <v>1.4705882352941176E-2</v>
      </c>
      <c r="Z8" s="2">
        <f t="shared" si="17"/>
        <v>3.6400698893418752E-4</v>
      </c>
      <c r="AA8" s="2">
        <f t="shared" si="18"/>
        <v>1.7301038062283735E-2</v>
      </c>
      <c r="AB8" s="2">
        <f t="shared" si="19"/>
        <v>3.6400698893418752E-4</v>
      </c>
      <c r="AC8" s="5">
        <f t="shared" si="20"/>
        <v>1.7301038062283735E-2</v>
      </c>
      <c r="AD8" s="26">
        <f t="shared" si="21"/>
        <v>5.0000000000000001E-4</v>
      </c>
    </row>
    <row r="10" spans="1:30" ht="23.25" x14ac:dyDescent="0.25">
      <c r="N10" s="58" t="s">
        <v>0</v>
      </c>
      <c r="O10" s="56"/>
      <c r="P10" s="56" t="s">
        <v>1</v>
      </c>
      <c r="Q10" s="56"/>
      <c r="R10" s="56" t="s">
        <v>2</v>
      </c>
      <c r="S10" s="56"/>
      <c r="T10" s="56" t="s">
        <v>3</v>
      </c>
      <c r="U10" s="57"/>
      <c r="V10" s="58" t="s">
        <v>16</v>
      </c>
      <c r="W10" s="56"/>
      <c r="X10" s="56" t="s">
        <v>17</v>
      </c>
      <c r="Y10" s="56"/>
      <c r="Z10" s="56" t="s">
        <v>18</v>
      </c>
      <c r="AA10" s="56"/>
      <c r="AB10" s="56" t="s">
        <v>19</v>
      </c>
      <c r="AC10" s="57"/>
      <c r="AD10" s="33" t="s">
        <v>25</v>
      </c>
    </row>
    <row r="11" spans="1:30" ht="15.95" customHeight="1" x14ac:dyDescent="0.25">
      <c r="H11" s="2" t="s">
        <v>15</v>
      </c>
      <c r="I11" s="17"/>
      <c r="J11" s="17"/>
      <c r="K11" s="17"/>
      <c r="L11" s="17"/>
      <c r="M11" s="27"/>
      <c r="N11" s="8" t="s">
        <v>6</v>
      </c>
      <c r="O11" s="9" t="s">
        <v>7</v>
      </c>
      <c r="P11" s="8" t="s">
        <v>6</v>
      </c>
      <c r="Q11" s="9" t="s">
        <v>7</v>
      </c>
      <c r="R11" s="8" t="s">
        <v>6</v>
      </c>
      <c r="S11" s="9" t="s">
        <v>7</v>
      </c>
      <c r="T11" s="8" t="s">
        <v>6</v>
      </c>
      <c r="U11" s="11" t="s">
        <v>7</v>
      </c>
      <c r="V11" s="14" t="s">
        <v>6</v>
      </c>
      <c r="W11" s="13" t="s">
        <v>7</v>
      </c>
      <c r="X11" s="12" t="s">
        <v>6</v>
      </c>
      <c r="Y11" s="13" t="s">
        <v>7</v>
      </c>
      <c r="Z11" s="12" t="s">
        <v>6</v>
      </c>
      <c r="AA11" s="13" t="s">
        <v>7</v>
      </c>
      <c r="AB11" s="12" t="s">
        <v>6</v>
      </c>
      <c r="AC11" s="19" t="s">
        <v>7</v>
      </c>
    </row>
    <row r="12" spans="1:30" x14ac:dyDescent="0.25">
      <c r="N12" s="16" t="s">
        <v>27</v>
      </c>
      <c r="O12" s="16" t="s">
        <v>28</v>
      </c>
      <c r="P12" s="16" t="s">
        <v>28</v>
      </c>
      <c r="Q12" s="16" t="s">
        <v>28</v>
      </c>
      <c r="R12" s="16" t="s">
        <v>28</v>
      </c>
      <c r="S12" s="16" t="s">
        <v>28</v>
      </c>
      <c r="T12" s="16" t="s">
        <v>28</v>
      </c>
      <c r="U12" s="16" t="s">
        <v>28</v>
      </c>
      <c r="V12" s="10" t="s">
        <v>22</v>
      </c>
      <c r="W12" s="8" t="s">
        <v>23</v>
      </c>
      <c r="X12" s="8" t="s">
        <v>23</v>
      </c>
      <c r="Y12" s="8" t="s">
        <v>23</v>
      </c>
      <c r="Z12" s="8" t="s">
        <v>23</v>
      </c>
      <c r="AA12" s="8" t="s">
        <v>23</v>
      </c>
      <c r="AB12" s="8" t="s">
        <v>23</v>
      </c>
      <c r="AC12" s="18" t="s">
        <v>23</v>
      </c>
      <c r="AD12" s="34" t="s">
        <v>23</v>
      </c>
    </row>
    <row r="13" spans="1:30" ht="26.25" x14ac:dyDescent="0.25">
      <c r="J13" s="62" t="s">
        <v>20</v>
      </c>
      <c r="K13" s="63"/>
      <c r="L13" s="20"/>
      <c r="M13" s="28"/>
      <c r="N13" s="14">
        <f>N4*1.9</f>
        <v>475</v>
      </c>
      <c r="O13" s="12">
        <f t="shared" ref="O13:U13" si="22">O4*1.9</f>
        <v>28500</v>
      </c>
      <c r="P13" s="12">
        <f t="shared" si="22"/>
        <v>475</v>
      </c>
      <c r="Q13" s="12">
        <f t="shared" si="22"/>
        <v>28500</v>
      </c>
      <c r="R13" s="12">
        <f t="shared" si="22"/>
        <v>2850</v>
      </c>
      <c r="S13" s="12">
        <f t="shared" si="22"/>
        <v>380000</v>
      </c>
      <c r="T13" s="12">
        <f t="shared" si="22"/>
        <v>475</v>
      </c>
      <c r="U13" s="19">
        <f t="shared" si="22"/>
        <v>28500</v>
      </c>
      <c r="V13" s="12">
        <f>V4*1.896</f>
        <v>9.4799999999999995E-4</v>
      </c>
      <c r="W13" s="12">
        <f t="shared" ref="W13:AD13" si="23">W4*1.896</f>
        <v>2.8439999999999997E-2</v>
      </c>
      <c r="X13" s="12">
        <f t="shared" si="23"/>
        <v>9.4799999999999995E-4</v>
      </c>
      <c r="Y13" s="12">
        <f t="shared" si="23"/>
        <v>2.8439999999999997E-2</v>
      </c>
      <c r="Z13" s="12">
        <f t="shared" si="23"/>
        <v>9.4799999999999995E-4</v>
      </c>
      <c r="AA13" s="12">
        <f t="shared" si="23"/>
        <v>2.8439999999999997E-2</v>
      </c>
      <c r="AB13" s="12">
        <f t="shared" si="23"/>
        <v>9.4799999999999995E-4</v>
      </c>
      <c r="AC13" s="12">
        <f t="shared" si="23"/>
        <v>2.8439999999999997E-2</v>
      </c>
      <c r="AD13" s="26">
        <f t="shared" si="23"/>
        <v>2.8439999999999997E-2</v>
      </c>
    </row>
    <row r="14" spans="1:30" ht="26.25" x14ac:dyDescent="0.25">
      <c r="J14" s="64"/>
      <c r="K14" s="65"/>
      <c r="L14" s="21"/>
      <c r="M14" s="29"/>
      <c r="N14" s="4">
        <f t="shared" ref="N14:U14" si="24">N5*1.9</f>
        <v>3879.04</v>
      </c>
      <c r="O14" s="2">
        <f t="shared" si="24"/>
        <v>183494.39999999999</v>
      </c>
      <c r="P14" s="2">
        <f t="shared" si="24"/>
        <v>1431.8624579999998</v>
      </c>
      <c r="Q14" s="2">
        <f t="shared" si="24"/>
        <v>47275.799999999996</v>
      </c>
      <c r="R14" s="2">
        <f t="shared" si="24"/>
        <v>2424.4</v>
      </c>
      <c r="S14" s="2">
        <f t="shared" si="24"/>
        <v>114684</v>
      </c>
      <c r="T14" s="2">
        <f t="shared" si="24"/>
        <v>917.86054999999999</v>
      </c>
      <c r="U14" s="5">
        <f t="shared" si="24"/>
        <v>30305</v>
      </c>
      <c r="V14" s="2">
        <f t="shared" ref="V14:AD14" si="25">V5*1.896</f>
        <v>1.4665841584158414E-3</v>
      </c>
      <c r="W14" s="2">
        <f t="shared" si="25"/>
        <v>6.9705882352941159E-2</v>
      </c>
      <c r="X14" s="2">
        <f t="shared" si="25"/>
        <v>1.4665841584158414E-3</v>
      </c>
      <c r="Y14" s="2">
        <f t="shared" si="25"/>
        <v>6.9705882352941159E-2</v>
      </c>
      <c r="Z14" s="2">
        <f t="shared" si="25"/>
        <v>2.3465346534653465E-3</v>
      </c>
      <c r="AA14" s="2">
        <f t="shared" si="25"/>
        <v>0.11152941176470588</v>
      </c>
      <c r="AB14" s="2">
        <f t="shared" si="25"/>
        <v>2.3465346534653465E-3</v>
      </c>
      <c r="AC14" s="2">
        <f t="shared" si="25"/>
        <v>0.11152941176470588</v>
      </c>
      <c r="AD14" s="26">
        <f t="shared" si="25"/>
        <v>2.3700000000000001E-3</v>
      </c>
    </row>
    <row r="15" spans="1:30" ht="26.25" x14ac:dyDescent="0.25">
      <c r="J15" s="64"/>
      <c r="K15" s="65"/>
      <c r="L15" s="21"/>
      <c r="M15" s="29"/>
      <c r="N15" s="4">
        <f t="shared" ref="N15:U15" si="26">N6*1.9</f>
        <v>4848.8</v>
      </c>
      <c r="O15" s="2">
        <f t="shared" si="26"/>
        <v>229368</v>
      </c>
      <c r="P15" s="2">
        <f t="shared" si="26"/>
        <v>1872.435522</v>
      </c>
      <c r="Q15" s="2">
        <f t="shared" si="26"/>
        <v>61822.2</v>
      </c>
      <c r="R15" s="2">
        <f t="shared" si="26"/>
        <v>3394.16</v>
      </c>
      <c r="S15" s="2">
        <f t="shared" si="26"/>
        <v>160557.6</v>
      </c>
      <c r="T15" s="2">
        <f t="shared" si="26"/>
        <v>1799.006678</v>
      </c>
      <c r="U15" s="5">
        <f t="shared" si="26"/>
        <v>59397.8</v>
      </c>
      <c r="V15" s="2">
        <f t="shared" ref="V15:AD15" si="27">V6*1.896</f>
        <v>1.1732673267326732E-3</v>
      </c>
      <c r="W15" s="2">
        <f t="shared" si="27"/>
        <v>5.5764705882352938E-2</v>
      </c>
      <c r="X15" s="2">
        <f t="shared" si="27"/>
        <v>1.1732673267326732E-3</v>
      </c>
      <c r="Y15" s="2">
        <f t="shared" si="27"/>
        <v>5.5764705882352938E-2</v>
      </c>
      <c r="Z15" s="2">
        <f t="shared" si="27"/>
        <v>1.6760961810466759E-3</v>
      </c>
      <c r="AA15" s="2">
        <f t="shared" si="27"/>
        <v>7.9663865546218474E-2</v>
      </c>
      <c r="AB15" s="2">
        <f t="shared" si="27"/>
        <v>1.6760961810466759E-3</v>
      </c>
      <c r="AC15" s="2">
        <f t="shared" si="27"/>
        <v>7.9663865546218474E-2</v>
      </c>
      <c r="AD15" s="26">
        <f t="shared" si="27"/>
        <v>1.8959999999999999E-3</v>
      </c>
    </row>
    <row r="16" spans="1:30" ht="26.25" x14ac:dyDescent="0.25">
      <c r="J16" s="64"/>
      <c r="K16" s="65"/>
      <c r="L16" s="21"/>
      <c r="M16" s="29"/>
      <c r="N16" s="4">
        <f t="shared" ref="N16:U16" si="28">N7*1.9</f>
        <v>7273.2</v>
      </c>
      <c r="O16" s="2">
        <f t="shared" si="28"/>
        <v>344052</v>
      </c>
      <c r="P16" s="2">
        <f t="shared" si="28"/>
        <v>2973.8681820000002</v>
      </c>
      <c r="Q16" s="2">
        <f t="shared" si="28"/>
        <v>98188.2</v>
      </c>
      <c r="R16" s="2">
        <f t="shared" si="28"/>
        <v>5818.5599999999995</v>
      </c>
      <c r="S16" s="2">
        <f t="shared" si="28"/>
        <v>275241.59999999998</v>
      </c>
      <c r="T16" s="2">
        <f t="shared" si="28"/>
        <v>5286.8767680000001</v>
      </c>
      <c r="U16" s="5">
        <f t="shared" si="28"/>
        <v>174556.79999999999</v>
      </c>
      <c r="V16" s="2">
        <f t="shared" ref="V16:AD16" si="29">V7*1.896</f>
        <v>7.8217821782178211E-4</v>
      </c>
      <c r="W16" s="2">
        <f t="shared" si="29"/>
        <v>3.7176470588235283E-2</v>
      </c>
      <c r="X16" s="2">
        <f t="shared" si="29"/>
        <v>7.8217821782178211E-4</v>
      </c>
      <c r="Y16" s="2">
        <f t="shared" si="29"/>
        <v>3.7176470588235283E-2</v>
      </c>
      <c r="Z16" s="2">
        <f t="shared" si="29"/>
        <v>9.7772277227722751E-4</v>
      </c>
      <c r="AA16" s="2">
        <f t="shared" si="29"/>
        <v>4.6470588235294111E-2</v>
      </c>
      <c r="AB16" s="2">
        <f t="shared" si="29"/>
        <v>9.7772277227722751E-4</v>
      </c>
      <c r="AC16" s="2">
        <f t="shared" si="29"/>
        <v>4.6470588235294111E-2</v>
      </c>
      <c r="AD16" s="26">
        <f t="shared" si="29"/>
        <v>1.2639999999999999E-3</v>
      </c>
    </row>
    <row r="17" spans="10:30" ht="26.25" x14ac:dyDescent="0.25">
      <c r="J17" s="66"/>
      <c r="K17" s="67"/>
      <c r="L17" s="22"/>
      <c r="M17" s="30"/>
      <c r="N17" s="15">
        <f t="shared" ref="N17:U17" si="30">N8*1.9</f>
        <v>9697.6</v>
      </c>
      <c r="O17" s="16">
        <f t="shared" si="30"/>
        <v>458736</v>
      </c>
      <c r="P17" s="16">
        <f t="shared" si="30"/>
        <v>4075.3008419999996</v>
      </c>
      <c r="Q17" s="16">
        <f t="shared" si="30"/>
        <v>134554.19999999998</v>
      </c>
      <c r="R17" s="16">
        <f t="shared" si="30"/>
        <v>8242.9599999999991</v>
      </c>
      <c r="S17" s="16">
        <f t="shared" si="30"/>
        <v>389925.6</v>
      </c>
      <c r="T17" s="16">
        <f t="shared" si="30"/>
        <v>10610.467957999999</v>
      </c>
      <c r="U17" s="35">
        <f t="shared" si="30"/>
        <v>350325.8</v>
      </c>
      <c r="V17" s="16">
        <f t="shared" ref="V17:AD17" si="31">V8*1.896</f>
        <v>5.8663366336633661E-4</v>
      </c>
      <c r="W17" s="16">
        <f t="shared" si="31"/>
        <v>2.7882352941176469E-2</v>
      </c>
      <c r="X17" s="16">
        <f t="shared" si="31"/>
        <v>5.8663366336633661E-4</v>
      </c>
      <c r="Y17" s="16">
        <f t="shared" si="31"/>
        <v>2.7882352941176469E-2</v>
      </c>
      <c r="Z17" s="16">
        <f t="shared" si="31"/>
        <v>6.9015725101921946E-4</v>
      </c>
      <c r="AA17" s="16">
        <f t="shared" si="31"/>
        <v>3.2802768166089957E-2</v>
      </c>
      <c r="AB17" s="16">
        <f t="shared" si="31"/>
        <v>6.9015725101921946E-4</v>
      </c>
      <c r="AC17" s="16">
        <f t="shared" si="31"/>
        <v>3.2802768166089957E-2</v>
      </c>
      <c r="AD17" s="25">
        <f t="shared" si="31"/>
        <v>9.4799999999999995E-4</v>
      </c>
    </row>
    <row r="19" spans="10:30" x14ac:dyDescent="0.25">
      <c r="M19" s="61" t="s">
        <v>38</v>
      </c>
      <c r="N19" s="53" t="s">
        <v>0</v>
      </c>
      <c r="O19" s="54" t="s">
        <v>1</v>
      </c>
      <c r="P19" s="54" t="s">
        <v>2</v>
      </c>
      <c r="Q19" s="55" t="s">
        <v>3</v>
      </c>
      <c r="R19" s="53" t="s">
        <v>16</v>
      </c>
      <c r="S19" s="54" t="s">
        <v>17</v>
      </c>
      <c r="T19" s="54" t="s">
        <v>18</v>
      </c>
      <c r="U19" s="55" t="s">
        <v>19</v>
      </c>
    </row>
    <row r="20" spans="10:30" x14ac:dyDescent="0.25">
      <c r="K20" s="2" t="s">
        <v>35</v>
      </c>
      <c r="L20" s="2" t="s">
        <v>36</v>
      </c>
      <c r="M20" s="61"/>
      <c r="N20" s="10" t="s">
        <v>28</v>
      </c>
      <c r="O20" s="8" t="s">
        <v>28</v>
      </c>
      <c r="P20" s="8" t="s">
        <v>28</v>
      </c>
      <c r="Q20" s="18" t="s">
        <v>28</v>
      </c>
      <c r="R20" s="14" t="s">
        <v>37</v>
      </c>
      <c r="S20" s="12" t="s">
        <v>37</v>
      </c>
      <c r="T20" s="12" t="s">
        <v>37</v>
      </c>
      <c r="U20" s="19" t="s">
        <v>37</v>
      </c>
    </row>
    <row r="21" spans="10:30" x14ac:dyDescent="0.25">
      <c r="K21" s="2">
        <f>0.09</f>
        <v>0.09</v>
      </c>
      <c r="L21" s="2">
        <f>K21*0.17611</f>
        <v>1.58499E-2</v>
      </c>
      <c r="M21" s="61"/>
      <c r="N21" s="40">
        <f>3*N13</f>
        <v>1425</v>
      </c>
      <c r="O21" s="39">
        <f>3*P13</f>
        <v>1425</v>
      </c>
      <c r="P21" s="39">
        <f>3*R13</f>
        <v>8550</v>
      </c>
      <c r="Q21" s="41">
        <f>3*T13</f>
        <v>1425</v>
      </c>
      <c r="R21" s="46">
        <f>1/(2*L21*C4*M4)</f>
        <v>2.6288283627446649E-2</v>
      </c>
      <c r="S21" s="47">
        <f>1/(2*L21*C4*M4)</f>
        <v>2.6288283627446649E-2</v>
      </c>
      <c r="T21" s="47">
        <f>1/(2*L21*D4)</f>
        <v>2.6288283627446649E-2</v>
      </c>
      <c r="U21" s="48">
        <f>1/(2*L21*D4)</f>
        <v>2.6288283627446649E-2</v>
      </c>
      <c r="V21" s="2"/>
    </row>
    <row r="22" spans="10:30" x14ac:dyDescent="0.25">
      <c r="K22" s="2">
        <v>0.09</v>
      </c>
      <c r="L22" s="2">
        <f t="shared" ref="L22:L25" si="32">K22*0.17611</f>
        <v>1.58499E-2</v>
      </c>
      <c r="M22" s="61"/>
      <c r="N22" s="40">
        <f t="shared" ref="N22:N25" si="33">3*N14</f>
        <v>11637.119999999999</v>
      </c>
      <c r="O22" s="39">
        <f t="shared" ref="O22:O25" si="34">3*P14</f>
        <v>4295.5873739999997</v>
      </c>
      <c r="P22" s="39">
        <f t="shared" ref="P22:P25" si="35">3*R14</f>
        <v>7273.2000000000007</v>
      </c>
      <c r="Q22" s="41">
        <f t="shared" ref="Q22:Q25" si="36">3*T14</f>
        <v>2753.5816500000001</v>
      </c>
      <c r="R22" s="36">
        <f t="shared" ref="R22:R25" si="37">1/(2*L22*C5*M5)</f>
        <v>1.9716212720584988E-2</v>
      </c>
      <c r="S22" s="45">
        <f t="shared" ref="S22:S25" si="38">1/(2*L22*C5*M5)</f>
        <v>1.9716212720584988E-2</v>
      </c>
      <c r="T22" s="45">
        <f t="shared" ref="T22:T25" si="39">1/(2*L22*D5)</f>
        <v>1.577297017646799E-2</v>
      </c>
      <c r="U22" s="49">
        <f t="shared" ref="U22:U25" si="40">1/(2*L22*D5)</f>
        <v>1.577297017646799E-2</v>
      </c>
      <c r="V22" s="2"/>
    </row>
    <row r="23" spans="10:30" x14ac:dyDescent="0.25">
      <c r="K23" s="2">
        <v>0.09</v>
      </c>
      <c r="L23" s="2">
        <f t="shared" si="32"/>
        <v>1.58499E-2</v>
      </c>
      <c r="M23" s="61"/>
      <c r="N23" s="40">
        <f t="shared" si="33"/>
        <v>14546.400000000001</v>
      </c>
      <c r="O23" s="39">
        <f t="shared" si="34"/>
        <v>5617.3065660000002</v>
      </c>
      <c r="P23" s="39">
        <f t="shared" si="35"/>
        <v>10182.48</v>
      </c>
      <c r="Q23" s="41">
        <f t="shared" si="36"/>
        <v>5397.0200340000001</v>
      </c>
      <c r="R23" s="36">
        <f t="shared" si="37"/>
        <v>1.577297017646799E-2</v>
      </c>
      <c r="S23" s="45">
        <f t="shared" si="38"/>
        <v>1.577297017646799E-2</v>
      </c>
      <c r="T23" s="45">
        <f t="shared" si="39"/>
        <v>1.1266407268905708E-2</v>
      </c>
      <c r="U23" s="49">
        <f t="shared" si="40"/>
        <v>1.1266407268905708E-2</v>
      </c>
      <c r="V23" s="2"/>
    </row>
    <row r="24" spans="10:30" x14ac:dyDescent="0.25">
      <c r="K24" s="2">
        <v>0.09</v>
      </c>
      <c r="L24" s="2">
        <f t="shared" si="32"/>
        <v>1.58499E-2</v>
      </c>
      <c r="M24" s="61"/>
      <c r="N24" s="40">
        <f t="shared" si="33"/>
        <v>21819.599999999999</v>
      </c>
      <c r="O24" s="39">
        <f t="shared" si="34"/>
        <v>8921.6045460000005</v>
      </c>
      <c r="P24" s="39">
        <f t="shared" si="35"/>
        <v>17455.68</v>
      </c>
      <c r="Q24" s="41">
        <f t="shared" si="36"/>
        <v>15860.630304</v>
      </c>
      <c r="R24" s="36">
        <f t="shared" si="37"/>
        <v>1.0515313450978661E-2</v>
      </c>
      <c r="S24" s="45">
        <f t="shared" si="38"/>
        <v>1.0515313450978661E-2</v>
      </c>
      <c r="T24" s="45">
        <f t="shared" si="39"/>
        <v>6.5720709068616623E-3</v>
      </c>
      <c r="U24" s="49">
        <f t="shared" si="40"/>
        <v>6.5720709068616623E-3</v>
      </c>
      <c r="V24" s="2"/>
    </row>
    <row r="25" spans="10:30" x14ac:dyDescent="0.25">
      <c r="K25" s="2">
        <v>0.09</v>
      </c>
      <c r="L25" s="2">
        <f t="shared" si="32"/>
        <v>1.58499E-2</v>
      </c>
      <c r="M25" s="61"/>
      <c r="N25" s="42">
        <f t="shared" si="33"/>
        <v>29092.800000000003</v>
      </c>
      <c r="O25" s="43">
        <f t="shared" si="34"/>
        <v>12225.902525999998</v>
      </c>
      <c r="P25" s="43">
        <f t="shared" si="35"/>
        <v>24728.879999999997</v>
      </c>
      <c r="Q25" s="44">
        <f t="shared" si="36"/>
        <v>31831.403873999996</v>
      </c>
      <c r="R25" s="50">
        <f t="shared" si="37"/>
        <v>7.8864850882339951E-3</v>
      </c>
      <c r="S25" s="51">
        <f t="shared" si="38"/>
        <v>7.8864850882339951E-3</v>
      </c>
      <c r="T25" s="51">
        <f t="shared" si="39"/>
        <v>4.6391088754317621E-3</v>
      </c>
      <c r="U25" s="52">
        <f t="shared" si="40"/>
        <v>4.6391088754317621E-3</v>
      </c>
      <c r="V25" s="2"/>
    </row>
  </sheetData>
  <mergeCells count="20">
    <mergeCell ref="M19:M25"/>
    <mergeCell ref="J13:K17"/>
    <mergeCell ref="N10:O10"/>
    <mergeCell ref="P10:Q10"/>
    <mergeCell ref="R10:S10"/>
    <mergeCell ref="T10:U10"/>
    <mergeCell ref="G1:I1"/>
    <mergeCell ref="V10:W10"/>
    <mergeCell ref="X10:Y10"/>
    <mergeCell ref="Z10:AA10"/>
    <mergeCell ref="T1:U1"/>
    <mergeCell ref="J1:K1"/>
    <mergeCell ref="N1:O1"/>
    <mergeCell ref="P1:Q1"/>
    <mergeCell ref="R1:S1"/>
    <mergeCell ref="AB10:AC10"/>
    <mergeCell ref="V1:W1"/>
    <mergeCell ref="X1:Y1"/>
    <mergeCell ref="Z1:AA1"/>
    <mergeCell ref="AB1:A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gnishida</cp:lastModifiedBy>
  <dcterms:created xsi:type="dcterms:W3CDTF">2016-03-30T01:40:11Z</dcterms:created>
  <dcterms:modified xsi:type="dcterms:W3CDTF">2016-04-08T00:53:37Z</dcterms:modified>
</cp:coreProperties>
</file>