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Отчет" sheetId="2" r:id="rId5"/>
    <sheet state="visible" name="Точечный график" sheetId="3" r:id="rId6"/>
    <sheet state="visible" name="Гипотеза" sheetId="4" r:id="rId7"/>
    <sheet state="visible" name="Справочник" sheetId="5" r:id="rId8"/>
  </sheets>
  <definedNames>
    <definedName name="ИменованныйДиапазон1">'Ответы на форму (1)'!$E$2:$E$12</definedName>
  </definedNames>
  <calcPr/>
  <pivotCaches>
    <pivotCache cacheId="0" r:id="rId9"/>
    <pivotCache cacheId="1" r:id="rId10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6">
      <text>
        <t xml:space="preserve">Коммент
	-Александр Белогрудов</t>
      </text>
    </comment>
  </commentList>
</comments>
</file>

<file path=xl/sharedStrings.xml><?xml version="1.0" encoding="utf-8"?>
<sst xmlns="http://schemas.openxmlformats.org/spreadsheetml/2006/main" count="137" uniqueCount="67">
  <si>
    <t>Отметка времени</t>
  </si>
  <si>
    <t>Страна</t>
  </si>
  <si>
    <t>Город</t>
  </si>
  <si>
    <t>Дата начала</t>
  </si>
  <si>
    <t>Дата окончания</t>
  </si>
  <si>
    <t>Планируемый бюджет</t>
  </si>
  <si>
    <t>Стоимость билетов</t>
  </si>
  <si>
    <t>Стоимость Отеля</t>
  </si>
  <si>
    <t>Траты на отдыхе</t>
  </si>
  <si>
    <t>Оценка отпуска</t>
  </si>
  <si>
    <t>Итоговая стоимость отпуска</t>
  </si>
  <si>
    <t>Отклонение итоговой стоимости от плана</t>
  </si>
  <si>
    <t>Стоимость одного дня отпуска</t>
  </si>
  <si>
    <t>Количество дней на отдыхе</t>
  </si>
  <si>
    <t>Стоимость отеля за одинь день</t>
  </si>
  <si>
    <t>Города на Английском</t>
  </si>
  <si>
    <t>Казахстан</t>
  </si>
  <si>
    <t>Астана</t>
  </si>
  <si>
    <t>Россия</t>
  </si>
  <si>
    <t>Оренбург</t>
  </si>
  <si>
    <t>Египет</t>
  </si>
  <si>
    <t>Хургада</t>
  </si>
  <si>
    <t>Франция</t>
  </si>
  <si>
    <t>Париж</t>
  </si>
  <si>
    <t>Ирландия</t>
  </si>
  <si>
    <t>Дублин</t>
  </si>
  <si>
    <t>Сочи</t>
  </si>
  <si>
    <t>Бангладеш</t>
  </si>
  <si>
    <t>Дакка</t>
  </si>
  <si>
    <t>Гренландия</t>
  </si>
  <si>
    <t>Нуук</t>
  </si>
  <si>
    <t>США</t>
  </si>
  <si>
    <t>Сент Майкл</t>
  </si>
  <si>
    <t>Австралия</t>
  </si>
  <si>
    <t>Канберра</t>
  </si>
  <si>
    <t>Индия</t>
  </si>
  <si>
    <t>Мумбаи</t>
  </si>
  <si>
    <t>Самый дорогой отпуск</t>
  </si>
  <si>
    <t>Среднее отклонение фактической цены отпуска от планируемой</t>
  </si>
  <si>
    <t>расход бюджета: какую долю в среднем занимают авиабилеты, проживание и траты на месте</t>
  </si>
  <si>
    <t>Рейтинг стран по стоимости отеля за день</t>
  </si>
  <si>
    <t>рейтинг стран по стоимости трат на месте за день</t>
  </si>
  <si>
    <t>H0</t>
  </si>
  <si>
    <t>H1</t>
  </si>
  <si>
    <t>!=0</t>
  </si>
  <si>
    <t>Уровень значимости</t>
  </si>
  <si>
    <t>Степени свободы</t>
  </si>
  <si>
    <t>Среднее выборки</t>
  </si>
  <si>
    <t>Стандартное отклонение выборки</t>
  </si>
  <si>
    <t>Размер выборки</t>
  </si>
  <si>
    <t>pvalue</t>
  </si>
  <si>
    <t>t-статистика</t>
  </si>
  <si>
    <t>Критическое значение</t>
  </si>
  <si>
    <t>НЕ отклоняем гипотезу</t>
  </si>
  <si>
    <t>Города на русском</t>
  </si>
  <si>
    <t>Города на английском</t>
  </si>
  <si>
    <t>Astana</t>
  </si>
  <si>
    <t>Orenburg</t>
  </si>
  <si>
    <t>Hurghada</t>
  </si>
  <si>
    <t>Paris</t>
  </si>
  <si>
    <t>Dublin</t>
  </si>
  <si>
    <t>Sochi</t>
  </si>
  <si>
    <t>Dakka</t>
  </si>
  <si>
    <t>Nuuk</t>
  </si>
  <si>
    <t>Saint Michael</t>
  </si>
  <si>
    <t>Canberra</t>
  </si>
  <si>
    <t>Mumbai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</si>
</sst>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Proxima Nova&quot;"/>
    </font>
    <font/>
    <font>
      <color theme="1"/>
      <name val="Arial"/>
    </font>
    <font>
      <sz val="9.0"/>
      <color rgb="FF000000"/>
      <name val="&quot;Google Sans Mono&quot;"/>
    </font>
    <font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" xfId="0" applyBorder="1" applyFont="1" applyNumberFormat="1"/>
    <xf borderId="1" fillId="0" fontId="0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1" fillId="0" fontId="1" numFmtId="0" xfId="0" applyAlignment="1" applyBorder="1" applyFont="1">
      <alignment shrinkToFit="0" wrapText="1"/>
    </xf>
    <xf borderId="0" fillId="0" fontId="1" numFmtId="1" xfId="0" applyFont="1" applyNumberFormat="1"/>
    <xf borderId="1" fillId="0" fontId="1" numFmtId="10" xfId="0" applyBorder="1" applyFont="1" applyNumberFormat="1"/>
    <xf borderId="2" fillId="0" fontId="0" numFmtId="0" xfId="0" applyAlignment="1" applyBorder="1" applyFont="1">
      <alignment readingOrder="0" shrinkToFit="0" wrapText="1"/>
    </xf>
    <xf borderId="1" fillId="0" fontId="1" numFmtId="4" xfId="0" applyBorder="1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Fill="1" applyFont="1"/>
    <xf borderId="1" fillId="3" fontId="6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'Ответы на форму (1)'!$J$1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'Ответы на форму (1)'!$M$2:$M$12</c:f>
            </c:numRef>
          </c:xVal>
          <c:yVal>
            <c:numRef>
              <c:f>'Ответы на форму (1)'!$J$2:$J$12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28608"/>
        <c:axId val="1222901632"/>
      </c:scatterChart>
      <c:valAx>
        <c:axId val="987628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901632"/>
      </c:valAx>
      <c:valAx>
        <c:axId val="122290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628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3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2" sheet="Ответы на форму (1)"/>
  </cacheSource>
  <cacheFields>
    <cacheField name="Отметка времени" numFmtId="164">
      <sharedItems containsSemiMixedTypes="0" containsDate="1" containsString="0">
        <d v="2024-02-21T13:36:07Z"/>
        <d v="2024-02-21T13:37:32Z"/>
        <d v="2024-02-21T14:12:19Z"/>
        <d v="2024-02-21T14:22:28Z"/>
        <d v="2024-02-21T14:23:44Z"/>
        <d v="2024-02-21T14:24:56Z"/>
        <d v="2024-02-21T14:28:26Z"/>
        <d v="2024-02-21T14:29:45Z"/>
        <d v="2024-02-21T14:31:18Z"/>
        <d v="2024-02-21T14:32:29Z"/>
        <d v="2024-02-21T14:33:30Z"/>
      </sharedItems>
    </cacheField>
    <cacheField name="Страна" numFmtId="0">
      <sharedItems>
        <s v="Казахстан"/>
        <s v="Россия"/>
        <s v="Египет"/>
        <s v="Франция"/>
        <s v="Ирландия"/>
        <s v="Бангладеш"/>
        <s v="Гренландия"/>
        <s v="США"/>
        <s v="Австралия"/>
        <s v="Индия"/>
      </sharedItems>
    </cacheField>
    <cacheField name="Город" numFmtId="0">
      <sharedItems>
        <s v="Астана"/>
        <s v="Оренбург"/>
        <s v="Хургада"/>
        <s v="Париж"/>
        <s v="Дублин"/>
        <s v="Сочи"/>
        <s v="Дакка"/>
        <s v="Нуук"/>
        <s v="Сент Майкл"/>
        <s v="Канберра"/>
        <s v="Мумбаи"/>
      </sharedItems>
    </cacheField>
    <cacheField name="Дата начала" numFmtId="14">
      <sharedItems containsSemiMixedTypes="0" containsDate="1" containsString="0">
        <d v="2024-03-01T00:00:00Z"/>
        <d v="2024-07-12T00:00:00Z"/>
        <d v="2024-02-28T00:00:00Z"/>
        <d v="2022-05-01T00:00:00Z"/>
        <d v="2023-09-06T00:00:00Z"/>
        <d v="2023-06-09T00:00:00Z"/>
        <d v="2022-08-06T00:00:00Z"/>
        <d v="2019-11-02T00:00:00Z"/>
        <d v="2018-08-03T00:00:00Z"/>
        <d v="2020-06-30T00:00:00Z"/>
        <d v="2020-09-26T00:00:00Z"/>
      </sharedItems>
    </cacheField>
    <cacheField name="Дата окончания" numFmtId="14">
      <sharedItems containsSemiMixedTypes="0" containsDate="1" containsString="0">
        <d v="2024-03-10T00:00:00Z"/>
        <d v="2024-07-31T00:00:00Z"/>
        <d v="2022-06-01T00:00:00Z"/>
        <d v="2023-09-22T00:00:00Z"/>
        <d v="2023-06-28T00:00:00Z"/>
        <d v="2022-08-28T00:00:00Z"/>
        <d v="2019-12-06T00:00:00Z"/>
        <d v="2018-08-26T00:00:00Z"/>
        <d v="2020-07-16T00:00:00Z"/>
        <d v="2020-10-12T00:00:00Z"/>
      </sharedItems>
    </cacheField>
    <cacheField name="Планируемый бюджет" numFmtId="0">
      <sharedItems containsSemiMixedTypes="0" containsString="0" containsNumber="1" containsInteger="1">
        <n v="100000.0"/>
        <n v="150000.0"/>
        <n v="300000.0"/>
        <n v="500000.0"/>
        <n v="400000.0"/>
        <n v="550000.0"/>
        <n v="870000.0"/>
        <n v="650000.0"/>
        <n v="460000.0"/>
        <n v="320000.0"/>
      </sharedItems>
    </cacheField>
    <cacheField name="Стоимость билетов" numFmtId="0">
      <sharedItems containsSemiMixedTypes="0" containsString="0" containsNumber="1" containsInteger="1">
        <n v="20000.0"/>
        <n v="16790.0"/>
        <n v="88888.0"/>
        <n v="62000.0"/>
        <n v="90000.0"/>
        <n v="22000.0"/>
        <n v="130000.0"/>
        <n v="96000.0"/>
        <n v="120000.0"/>
        <n v="115000.0"/>
        <n v="92000.0"/>
      </sharedItems>
    </cacheField>
    <cacheField name="Стоимость Отеля" numFmtId="0">
      <sharedItems containsSemiMixedTypes="0" containsString="0" containsNumber="1" containsInteger="1">
        <n v="30000.0"/>
        <n v="57900.0"/>
        <n v="149560.0"/>
        <n v="200000.0"/>
        <n v="130000.0"/>
        <n v="180000.0"/>
        <n v="190000.0"/>
        <n v="480000.0"/>
        <n v="320000.0"/>
        <n v="195000.0"/>
        <n v="65000.0"/>
      </sharedItems>
    </cacheField>
    <cacheField name="Траты на отдыхе" numFmtId="0">
      <sharedItems containsSemiMixedTypes="0" containsString="0" containsNumber="1" containsInteger="1">
        <n v="45000.0"/>
        <n v="74348.0"/>
        <n v="53620.0"/>
        <n v="220000.0"/>
        <n v="180000.0"/>
        <n v="70000.0"/>
        <n v="210000.0"/>
        <n v="325000.0"/>
        <n v="200000.0"/>
        <n v="126000.0"/>
        <n v="160000.0"/>
      </sharedItems>
    </cacheField>
    <cacheField name="Оценка отпуска" numFmtId="0">
      <sharedItems containsSemiMixedTypes="0" containsString="0" containsNumber="1" containsInteger="1">
        <n v="4.0"/>
        <n v="3.0"/>
        <n v="5.0"/>
        <n v="2.0"/>
      </sharedItems>
    </cacheField>
    <cacheField name="Итоговая стоимость отпуска" numFmtId="0">
      <sharedItems containsSemiMixedTypes="0" containsString="0" containsNumber="1" containsInteger="1">
        <n v="95000.0"/>
        <n v="149038.0"/>
        <n v="292068.0"/>
        <n v="482000.0"/>
        <n v="400000.0"/>
        <n v="272000.0"/>
        <n v="530000.0"/>
        <n v="901000.0"/>
        <n v="640000.0"/>
        <n v="436000.0"/>
        <n v="317000.0"/>
      </sharedItems>
    </cacheField>
    <cacheField name="Отклонение итоговой стоимости от плана" numFmtId="1">
      <sharedItems containsSemiMixedTypes="0" containsString="0" containsNumber="1" containsInteger="1">
        <n v="-5000.0"/>
        <n v="-962.0"/>
        <n v="-7932.0"/>
        <n v="-18000.0"/>
        <n v="0.0"/>
        <n v="-28000.0"/>
        <n v="-20000.0"/>
        <n v="31000.0"/>
        <n v="-10000.0"/>
        <n v="-24000.0"/>
        <n v="-3000.0"/>
      </sharedItems>
    </cacheField>
    <cacheField name="Стоимость одного дня отпуска" numFmtId="0">
      <sharedItems containsSemiMixedTypes="0" containsString="0" containsNumber="1">
        <n v="10555.555555555555"/>
        <n v="7844.105263157895"/>
        <n v="26551.636363636364"/>
        <n v="15548.387096774193"/>
        <n v="25000.0"/>
        <n v="14315.78947368421"/>
        <n v="24090.909090909092"/>
        <n v="26500.0"/>
        <n v="27826.08695652174"/>
        <n v="27250.0"/>
        <n v="19812.5"/>
      </sharedItems>
    </cacheField>
    <cacheField name="Количество дней на отдыхе" numFmtId="0">
      <sharedItems containsSemiMixedTypes="0" containsString="0" containsNumber="1" containsInteger="1">
        <n v="9.0"/>
        <n v="19.0"/>
        <n v="11.0"/>
        <n v="31.0"/>
        <n v="16.0"/>
        <n v="22.0"/>
        <n v="34.0"/>
        <n v="2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2" sheet="Ответы на форму (1)"/>
  </cacheSource>
  <cacheFields>
    <cacheField name="Отметка времени" numFmtId="164">
      <sharedItems containsSemiMixedTypes="0" containsDate="1" containsString="0">
        <d v="2024-02-21T13:36:07Z"/>
        <d v="2024-02-21T13:37:32Z"/>
        <d v="2024-02-21T14:12:19Z"/>
        <d v="2024-02-21T14:22:28Z"/>
        <d v="2024-02-21T14:23:44Z"/>
        <d v="2024-02-21T14:24:56Z"/>
        <d v="2024-02-21T14:28:26Z"/>
        <d v="2024-02-21T14:29:45Z"/>
        <d v="2024-02-21T14:31:18Z"/>
        <d v="2024-02-21T14:32:29Z"/>
        <d v="2024-02-21T14:33:30Z"/>
      </sharedItems>
    </cacheField>
    <cacheField name="Страна" numFmtId="0">
      <sharedItems>
        <s v="Казахстан"/>
        <s v="Россия"/>
        <s v="Египет"/>
        <s v="Франция"/>
        <s v="Ирландия"/>
        <s v="Бангладеш"/>
        <s v="Гренландия"/>
        <s v="США"/>
        <s v="Австралия"/>
        <s v="Индия"/>
      </sharedItems>
    </cacheField>
    <cacheField name="Город" numFmtId="0">
      <sharedItems>
        <s v="Астана"/>
        <s v="Оренбург"/>
        <s v="Хургада"/>
        <s v="Париж"/>
        <s v="Дублин"/>
        <s v="Сочи"/>
        <s v="Дакка"/>
        <s v="Нуук"/>
        <s v="Сент Майкл"/>
        <s v="Канберра"/>
        <s v="Мумбаи"/>
      </sharedItems>
    </cacheField>
    <cacheField name="Дата начала" numFmtId="14">
      <sharedItems containsSemiMixedTypes="0" containsDate="1" containsString="0">
        <d v="2024-03-01T00:00:00Z"/>
        <d v="2024-07-12T00:00:00Z"/>
        <d v="2024-02-28T00:00:00Z"/>
        <d v="2022-05-01T00:00:00Z"/>
        <d v="2023-09-06T00:00:00Z"/>
        <d v="2023-06-09T00:00:00Z"/>
        <d v="2022-08-06T00:00:00Z"/>
        <d v="2019-11-02T00:00:00Z"/>
        <d v="2018-08-03T00:00:00Z"/>
        <d v="2020-06-30T00:00:00Z"/>
        <d v="2020-09-26T00:00:00Z"/>
      </sharedItems>
    </cacheField>
    <cacheField name="Дата окончания" numFmtId="14">
      <sharedItems containsSemiMixedTypes="0" containsDate="1" containsString="0">
        <d v="2024-03-10T00:00:00Z"/>
        <d v="2024-07-31T00:00:00Z"/>
        <d v="2022-06-01T00:00:00Z"/>
        <d v="2023-09-22T00:00:00Z"/>
        <d v="2023-06-28T00:00:00Z"/>
        <d v="2022-08-28T00:00:00Z"/>
        <d v="2019-12-06T00:00:00Z"/>
        <d v="2018-08-26T00:00:00Z"/>
        <d v="2020-07-16T00:00:00Z"/>
        <d v="2020-10-12T00:00:00Z"/>
      </sharedItems>
    </cacheField>
    <cacheField name="Планируемый бюджет" numFmtId="0">
      <sharedItems containsSemiMixedTypes="0" containsString="0" containsNumber="1" containsInteger="1">
        <n v="100000.0"/>
        <n v="150000.0"/>
        <n v="300000.0"/>
        <n v="500000.0"/>
        <n v="400000.0"/>
        <n v="550000.0"/>
        <n v="870000.0"/>
        <n v="650000.0"/>
        <n v="460000.0"/>
        <n v="320000.0"/>
      </sharedItems>
    </cacheField>
    <cacheField name="Стоимость билетов" numFmtId="0">
      <sharedItems containsSemiMixedTypes="0" containsString="0" containsNumber="1" containsInteger="1">
        <n v="20000.0"/>
        <n v="16790.0"/>
        <n v="88888.0"/>
        <n v="62000.0"/>
        <n v="90000.0"/>
        <n v="22000.0"/>
        <n v="130000.0"/>
        <n v="96000.0"/>
        <n v="120000.0"/>
        <n v="115000.0"/>
        <n v="92000.0"/>
      </sharedItems>
    </cacheField>
    <cacheField name="Стоимость Отеля" numFmtId="0">
      <sharedItems containsSemiMixedTypes="0" containsString="0" containsNumber="1" containsInteger="1">
        <n v="30000.0"/>
        <n v="57900.0"/>
        <n v="149560.0"/>
        <n v="200000.0"/>
        <n v="130000.0"/>
        <n v="180000.0"/>
        <n v="190000.0"/>
        <n v="480000.0"/>
        <n v="320000.0"/>
        <n v="195000.0"/>
        <n v="65000.0"/>
      </sharedItems>
    </cacheField>
    <cacheField name="Траты на отдыхе" numFmtId="0">
      <sharedItems containsSemiMixedTypes="0" containsString="0" containsNumber="1" containsInteger="1">
        <n v="45000.0"/>
        <n v="74348.0"/>
        <n v="53620.0"/>
        <n v="220000.0"/>
        <n v="180000.0"/>
        <n v="70000.0"/>
        <n v="210000.0"/>
        <n v="325000.0"/>
        <n v="200000.0"/>
        <n v="126000.0"/>
        <n v="160000.0"/>
      </sharedItems>
    </cacheField>
    <cacheField name="Оценка отпуска" numFmtId="0">
      <sharedItems containsSemiMixedTypes="0" containsString="0" containsNumber="1" containsInteger="1">
        <n v="4.0"/>
        <n v="3.0"/>
        <n v="5.0"/>
        <n v="2.0"/>
      </sharedItems>
    </cacheField>
    <cacheField name="Итоговая стоимость отпуска" numFmtId="0">
      <sharedItems containsSemiMixedTypes="0" containsString="0" containsNumber="1" containsInteger="1">
        <n v="95000.0"/>
        <n v="149038.0"/>
        <n v="292068.0"/>
        <n v="482000.0"/>
        <n v="400000.0"/>
        <n v="272000.0"/>
        <n v="530000.0"/>
        <n v="901000.0"/>
        <n v="640000.0"/>
        <n v="436000.0"/>
        <n v="317000.0"/>
      </sharedItems>
    </cacheField>
    <cacheField name="Отклонение итоговой стоимости от плана" numFmtId="1">
      <sharedItems containsSemiMixedTypes="0" containsString="0" containsNumber="1" containsInteger="1">
        <n v="-5000.0"/>
        <n v="-962.0"/>
        <n v="-7932.0"/>
        <n v="-18000.0"/>
        <n v="0.0"/>
        <n v="-28000.0"/>
        <n v="-20000.0"/>
        <n v="31000.0"/>
        <n v="-10000.0"/>
        <n v="-24000.0"/>
        <n v="-3000.0"/>
      </sharedItems>
    </cacheField>
    <cacheField name="Стоимость одного дня отпуска" numFmtId="0">
      <sharedItems containsSemiMixedTypes="0" containsString="0" containsNumber="1">
        <n v="10555.555555555555"/>
        <n v="7844.105263157895"/>
        <n v="26551.636363636364"/>
        <n v="15548.387096774193"/>
        <n v="25000.0"/>
        <n v="14315.78947368421"/>
        <n v="24090.909090909092"/>
        <n v="26500.0"/>
        <n v="27826.08695652174"/>
        <n v="27250.0"/>
        <n v="19812.5"/>
      </sharedItems>
    </cacheField>
    <cacheField name="Количество дней на отдыхе" numFmtId="0">
      <sharedItems containsSemiMixedTypes="0" containsString="0" containsNumber="1" containsInteger="1">
        <n v="9.0"/>
        <n v="19.0"/>
        <n v="11.0"/>
        <n v="31.0"/>
        <n v="16.0"/>
        <n v="22.0"/>
        <n v="34.0"/>
        <n v="23.0"/>
      </sharedItems>
    </cacheField>
    <cacheField name="Стоимость отеля за одинь день" numFmtId="0">
      <sharedItems containsSemiMixedTypes="0" containsString="0" containsNumber="1">
        <n v="3333.3333333333335"/>
        <n v="3047.3684210526317"/>
        <n v="13596.363636363636"/>
        <n v="6451.612903225807"/>
        <n v="8125.0"/>
        <n v="9473.684210526315"/>
        <n v="8636.363636363636"/>
        <n v="14117.64705882353"/>
        <n v="13913.04347826087"/>
        <n v="12187.5"/>
        <n v="4062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Отчет" cacheId="0" dataCaption="" rowGrandTotals="0" compact="0" compactData="0">
  <location ref="A8:G19" firstHeaderRow="0" firstDataRow="6" firstDataCol="0"/>
  <pivotFields>
    <pivotField name="Отметка времен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ран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Город" axis="axisRow" compact="0" outline="0" multipleItemSelectionAllowed="1" showAll="0" sortType="ascending" defaultSubtotal="0">
      <items>
        <item x="0"/>
        <item x="6"/>
        <item x="4"/>
        <item x="9"/>
        <item x="10"/>
        <item x="7"/>
        <item x="1"/>
        <item x="3"/>
        <item x="8"/>
        <item x="5"/>
        <item x="2"/>
      </items>
    </pivotField>
    <pivotField name="Дата начала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Дата окончания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Планируемый бюдже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Стоимость билетов" axis="axisRow" compact="0" outline="0" multipleItemSelectionAllowed="1" showAll="0" sortType="ascending" defaultSubtotal="0">
      <items>
        <item x="1"/>
        <item x="0"/>
        <item x="5"/>
        <item x="3"/>
        <item x="2"/>
        <item x="4"/>
        <item x="10"/>
        <item x="7"/>
        <item x="9"/>
        <item x="8"/>
        <item x="6"/>
      </items>
    </pivotField>
    <pivotField name="Стоимость Отеля" axis="axisRow" compact="0" outline="0" multipleItemSelectionAllowed="1" showAll="0" sortType="ascending" defaultSubtotal="0">
      <items>
        <item x="0"/>
        <item x="1"/>
        <item x="10"/>
        <item x="4"/>
        <item x="2"/>
        <item x="5"/>
        <item x="6"/>
        <item x="9"/>
        <item x="3"/>
        <item x="8"/>
        <item x="7"/>
      </items>
    </pivotField>
    <pivotField name="Траты на отдыхе" axis="axisRow" compact="0" outline="0" multipleItemSelectionAllowed="1" showAll="0" sortType="ascending" defaultSubtotal="0">
      <items>
        <item x="0"/>
        <item x="2"/>
        <item x="5"/>
        <item x="1"/>
        <item x="9"/>
        <item x="10"/>
        <item x="4"/>
        <item x="8"/>
        <item x="6"/>
        <item x="3"/>
        <item x="7"/>
      </items>
    </pivotField>
    <pivotField name="Оценка отпуска" compact="0" outline="0" multipleItemSelectionAllowed="1" showAll="0">
      <items>
        <item x="0"/>
        <item x="1"/>
        <item x="2"/>
        <item x="3"/>
        <item t="default"/>
      </items>
    </pivotField>
    <pivotField name="Итоговая стоимость отпуска" axis="axisRow" compact="0" outline="0" multipleItemSelectionAllowed="1" showAll="0" sortType="ascending" defaultSubtotal="0">
      <items>
        <item x="0"/>
        <item x="1"/>
        <item x="5"/>
        <item x="2"/>
        <item x="10"/>
        <item x="4"/>
        <item x="9"/>
        <item x="3"/>
        <item x="6"/>
        <item x="8"/>
        <item x="7"/>
      </items>
    </pivotField>
    <pivotField name="Отклонение итоговой стоимости от плана" axis="axisRow" compact="0" numFmtId="1" outline="0" multipleItemSelectionAllowed="1" showAll="0" sortType="ascending">
      <items>
        <item x="5"/>
        <item x="9"/>
        <item x="6"/>
        <item x="3"/>
        <item x="8"/>
        <item x="2"/>
        <item x="0"/>
        <item x="10"/>
        <item x="1"/>
        <item x="4"/>
        <item x="7"/>
        <item t="default"/>
      </items>
    </pivotField>
    <pivotField name="Стоимость одного дня отпус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Количество дней на отдыхе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  <field x="8"/>
    <field x="7"/>
    <field x="6"/>
    <field x="10"/>
    <field x="11"/>
  </rowFields>
</pivotTableDefinition>
</file>

<file path=xl/pivotTables/pivotTable2.xml><?xml version="1.0" encoding="utf-8"?>
<pivotTableDefinition xmlns="http://schemas.openxmlformats.org/spreadsheetml/2006/main" name="Отчет 2" cacheId="1" dataCaption="" rowGrandTotals="0" compact="0" compactData="0">
  <location ref="A23:C34" firstHeaderRow="0" firstDataRow="2" firstDataCol="0"/>
  <pivotFields>
    <pivotField name="Отметка времен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рана" axis="axisRow" compact="0" outline="0" multipleItemSelectionAllowed="1" showAll="0" sortType="ascending">
      <items>
        <item x="8"/>
        <item x="5"/>
        <item x="6"/>
        <item x="2"/>
        <item x="9"/>
        <item x="4"/>
        <item x="0"/>
        <item x="1"/>
        <item x="7"/>
        <item x="3"/>
        <item t="default"/>
      </items>
    </pivotField>
    <pivotField name="Гор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Дата начала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Дата окончания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Планируемый бюдже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Стоимость биле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оимость Отел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Траты на отдых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Оценка отпуска" compact="0" outline="0" multipleItemSelectionAllowed="1" showAll="0">
      <items>
        <item x="0"/>
        <item x="1"/>
        <item x="2"/>
        <item x="3"/>
        <item t="default"/>
      </items>
    </pivotField>
    <pivotField name="Итоговая стоимость отпус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Отклонение итоговой стоимости от плана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оимость одного дня отпус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Количество дней на отдыхе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тоимость отеля за одинь день" axis="axisRow" compact="0" outline="0" multipleItemSelectionAllowed="1" showAll="0" sortType="descending" defaultSubtotal="0">
      <items>
        <item x="7"/>
        <item x="8"/>
        <item x="2"/>
        <item x="9"/>
        <item x="5"/>
        <item x="6"/>
        <item x="4"/>
        <item x="3"/>
        <item x="10"/>
        <item x="0"/>
        <item x="1"/>
      </items>
    </pivotField>
  </pivotFields>
  <rowFields>
    <field x="14"/>
    <field x="1"/>
  </rowFields>
</pivotTableDefinition>
</file>

<file path=xl/pivotTables/pivotTable3.xml><?xml version="1.0" encoding="utf-8"?>
<pivotTableDefinition xmlns="http://schemas.openxmlformats.org/spreadsheetml/2006/main" name="Отчет 3" cacheId="1" dataCaption="" rowGrandTotals="0" compact="0" compactData="0">
  <location ref="E23:G34" firstHeaderRow="0" firstDataRow="2" firstDataCol="0"/>
  <pivotFields>
    <pivotField name="Отметка времен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рана" axis="axisRow" compact="0" outline="0" multipleItemSelectionAllowed="1" showAll="0" sortType="ascending">
      <items>
        <item x="8"/>
        <item x="5"/>
        <item x="6"/>
        <item x="2"/>
        <item x="9"/>
        <item x="4"/>
        <item x="0"/>
        <item x="1"/>
        <item x="7"/>
        <item x="3"/>
        <item t="default"/>
      </items>
    </pivotField>
    <pivotField name="Гор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Дата начала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Дата окончания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Планируемый бюдже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Стоимость биле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оимость Отел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Траты на отдых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Оценка отпуска" compact="0" outline="0" multipleItemSelectionAllowed="1" showAll="0">
      <items>
        <item x="0"/>
        <item x="1"/>
        <item x="2"/>
        <item x="3"/>
        <item t="default"/>
      </items>
    </pivotField>
    <pivotField name="Итоговая стоимость отпус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Отклонение итоговой стоимости от плана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Стоимость одного дня отпуска" axis="axisRow" compact="0" outline="0" multipleItemSelectionAllowed="1" showAll="0" sortType="descending" defaultSubtotal="0">
      <items>
        <item x="8"/>
        <item x="9"/>
        <item x="2"/>
        <item x="7"/>
        <item x="4"/>
        <item x="6"/>
        <item x="10"/>
        <item x="3"/>
        <item x="5"/>
        <item x="0"/>
        <item x="1"/>
      </items>
    </pivotField>
    <pivotField name="Количество дней на отдыхе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тоимость отеля за одинь ден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2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/>
      <c r="R1" s="3"/>
    </row>
    <row r="2">
      <c r="A2" s="5">
        <v>45343.566756493055</v>
      </c>
      <c r="B2" s="6" t="s">
        <v>16</v>
      </c>
      <c r="C2" s="6" t="s">
        <v>17</v>
      </c>
      <c r="D2" s="7">
        <v>45352.0</v>
      </c>
      <c r="E2" s="7">
        <v>45361.0</v>
      </c>
      <c r="F2" s="6">
        <v>100000.0</v>
      </c>
      <c r="G2" s="6">
        <v>20000.0</v>
      </c>
      <c r="H2" s="6">
        <v>30000.0</v>
      </c>
      <c r="I2" s="6">
        <v>45000.0</v>
      </c>
      <c r="J2" s="6">
        <v>4.0</v>
      </c>
      <c r="K2" s="8">
        <f t="shared" ref="K2:K12" si="1">SUM(G2:I2)</f>
        <v>95000</v>
      </c>
      <c r="L2" s="9">
        <f t="shared" ref="L2:L12" si="2">K2-F2</f>
        <v>-5000</v>
      </c>
      <c r="M2" s="8">
        <f t="shared" ref="M2:M12" si="3">K2/N2</f>
        <v>10555.55556</v>
      </c>
      <c r="N2" s="8">
        <f t="shared" ref="N2:N12" si="4">E2-D2</f>
        <v>9</v>
      </c>
      <c r="O2" s="8">
        <f t="shared" ref="O2:O12" si="5">H2/N2</f>
        <v>3333.333333</v>
      </c>
      <c r="P2" s="8" t="str">
        <f>VLOOKUP(C2,'Справочник'!$A$2:$B$12,2, FALSE())</f>
        <v>Astana</v>
      </c>
    </row>
    <row r="3">
      <c r="A3" s="5">
        <v>45343.56773552083</v>
      </c>
      <c r="B3" s="6" t="s">
        <v>18</v>
      </c>
      <c r="C3" s="6" t="s">
        <v>19</v>
      </c>
      <c r="D3" s="7">
        <v>45485.0</v>
      </c>
      <c r="E3" s="7">
        <v>45504.0</v>
      </c>
      <c r="F3" s="6">
        <v>150000.0</v>
      </c>
      <c r="G3" s="6">
        <v>16790.0</v>
      </c>
      <c r="H3" s="6">
        <v>57900.0</v>
      </c>
      <c r="I3" s="6">
        <v>74348.0</v>
      </c>
      <c r="J3" s="6">
        <v>3.0</v>
      </c>
      <c r="K3" s="8">
        <f t="shared" si="1"/>
        <v>149038</v>
      </c>
      <c r="L3" s="9">
        <f t="shared" si="2"/>
        <v>-962</v>
      </c>
      <c r="M3" s="8">
        <f t="shared" si="3"/>
        <v>7844.105263</v>
      </c>
      <c r="N3" s="8">
        <f t="shared" si="4"/>
        <v>19</v>
      </c>
      <c r="O3" s="8">
        <f t="shared" si="5"/>
        <v>3047.368421</v>
      </c>
      <c r="P3" s="8" t="str">
        <f>VLOOKUP(C3,'Справочник'!$A$2:$B$12,2, FALSE())</f>
        <v>Orenburg</v>
      </c>
    </row>
    <row r="4">
      <c r="A4" s="5">
        <v>45343.591886828704</v>
      </c>
      <c r="B4" s="6" t="s">
        <v>20</v>
      </c>
      <c r="C4" s="6" t="s">
        <v>21</v>
      </c>
      <c r="D4" s="7">
        <v>45350.0</v>
      </c>
      <c r="E4" s="7">
        <v>45361.0</v>
      </c>
      <c r="F4" s="6">
        <v>300000.0</v>
      </c>
      <c r="G4" s="6">
        <v>88888.0</v>
      </c>
      <c r="H4" s="6">
        <v>149560.0</v>
      </c>
      <c r="I4" s="6">
        <v>53620.0</v>
      </c>
      <c r="J4" s="6">
        <v>5.0</v>
      </c>
      <c r="K4" s="8">
        <f t="shared" si="1"/>
        <v>292068</v>
      </c>
      <c r="L4" s="9">
        <f t="shared" si="2"/>
        <v>-7932</v>
      </c>
      <c r="M4" s="8">
        <f t="shared" si="3"/>
        <v>26551.63636</v>
      </c>
      <c r="N4" s="8">
        <f t="shared" si="4"/>
        <v>11</v>
      </c>
      <c r="O4" s="8">
        <f t="shared" si="5"/>
        <v>13596.36364</v>
      </c>
      <c r="P4" s="8" t="str">
        <f>VLOOKUP(C4,'Справочник'!$A$2:$B$12,2, FALSE())</f>
        <v>Hurghada</v>
      </c>
    </row>
    <row r="5">
      <c r="A5" s="5">
        <v>45343.5989462963</v>
      </c>
      <c r="B5" s="6" t="s">
        <v>22</v>
      </c>
      <c r="C5" s="6" t="s">
        <v>23</v>
      </c>
      <c r="D5" s="7">
        <v>44682.0</v>
      </c>
      <c r="E5" s="7">
        <v>44713.0</v>
      </c>
      <c r="F5" s="6">
        <v>500000.0</v>
      </c>
      <c r="G5" s="6">
        <v>62000.0</v>
      </c>
      <c r="H5" s="6">
        <v>200000.0</v>
      </c>
      <c r="I5" s="6">
        <v>220000.0</v>
      </c>
      <c r="J5" s="6">
        <v>5.0</v>
      </c>
      <c r="K5" s="8">
        <f t="shared" si="1"/>
        <v>482000</v>
      </c>
      <c r="L5" s="9">
        <f t="shared" si="2"/>
        <v>-18000</v>
      </c>
      <c r="M5" s="8">
        <f t="shared" si="3"/>
        <v>15548.3871</v>
      </c>
      <c r="N5" s="8">
        <f t="shared" si="4"/>
        <v>31</v>
      </c>
      <c r="O5" s="8">
        <f t="shared" si="5"/>
        <v>6451.612903</v>
      </c>
      <c r="P5" s="8" t="str">
        <f>VLOOKUP(C5,'Справочник'!$A$2:$B$12,2, FALSE())</f>
        <v>Paris</v>
      </c>
    </row>
    <row r="6">
      <c r="A6" s="5">
        <v>45343.59982427083</v>
      </c>
      <c r="B6" s="6" t="s">
        <v>24</v>
      </c>
      <c r="C6" s="6" t="s">
        <v>25</v>
      </c>
      <c r="D6" s="7">
        <v>45175.0</v>
      </c>
      <c r="E6" s="7">
        <v>45191.0</v>
      </c>
      <c r="F6" s="6">
        <v>400000.0</v>
      </c>
      <c r="G6" s="6">
        <v>90000.0</v>
      </c>
      <c r="H6" s="6">
        <v>130000.0</v>
      </c>
      <c r="I6" s="6">
        <v>180000.0</v>
      </c>
      <c r="J6" s="6">
        <v>5.0</v>
      </c>
      <c r="K6" s="8">
        <f t="shared" si="1"/>
        <v>400000</v>
      </c>
      <c r="L6" s="9">
        <f t="shared" si="2"/>
        <v>0</v>
      </c>
      <c r="M6" s="8">
        <f t="shared" si="3"/>
        <v>25000</v>
      </c>
      <c r="N6" s="8">
        <f t="shared" si="4"/>
        <v>16</v>
      </c>
      <c r="O6" s="8">
        <f t="shared" si="5"/>
        <v>8125</v>
      </c>
      <c r="P6" s="8" t="str">
        <f>VLOOKUP(C6,'Справочник'!$A$2:$B$12,2, FALSE())</f>
        <v>Dublin</v>
      </c>
    </row>
    <row r="7">
      <c r="A7" s="5">
        <v>45343.60065202546</v>
      </c>
      <c r="B7" s="6" t="s">
        <v>18</v>
      </c>
      <c r="C7" s="6" t="s">
        <v>26</v>
      </c>
      <c r="D7" s="7">
        <v>45086.0</v>
      </c>
      <c r="E7" s="7">
        <v>45105.0</v>
      </c>
      <c r="F7" s="6">
        <v>300000.0</v>
      </c>
      <c r="G7" s="6">
        <v>22000.0</v>
      </c>
      <c r="H7" s="6">
        <v>180000.0</v>
      </c>
      <c r="I7" s="6">
        <v>70000.0</v>
      </c>
      <c r="J7" s="6">
        <v>4.0</v>
      </c>
      <c r="K7" s="8">
        <f t="shared" si="1"/>
        <v>272000</v>
      </c>
      <c r="L7" s="9">
        <f t="shared" si="2"/>
        <v>-28000</v>
      </c>
      <c r="M7" s="8">
        <f t="shared" si="3"/>
        <v>14315.78947</v>
      </c>
      <c r="N7" s="8">
        <f t="shared" si="4"/>
        <v>19</v>
      </c>
      <c r="O7" s="8">
        <f t="shared" si="5"/>
        <v>9473.684211</v>
      </c>
      <c r="P7" s="8" t="str">
        <f>VLOOKUP(C7,'Справочник'!$A$2:$B$12,2, FALSE())</f>
        <v>Sochi</v>
      </c>
    </row>
    <row r="8">
      <c r="A8" s="5">
        <v>45343.603089247685</v>
      </c>
      <c r="B8" s="6" t="s">
        <v>27</v>
      </c>
      <c r="C8" s="6" t="s">
        <v>28</v>
      </c>
      <c r="D8" s="7">
        <v>44779.0</v>
      </c>
      <c r="E8" s="7">
        <v>44801.0</v>
      </c>
      <c r="F8" s="6">
        <v>550000.0</v>
      </c>
      <c r="G8" s="6">
        <v>130000.0</v>
      </c>
      <c r="H8" s="6">
        <v>190000.0</v>
      </c>
      <c r="I8" s="6">
        <v>210000.0</v>
      </c>
      <c r="J8" s="6">
        <v>5.0</v>
      </c>
      <c r="K8" s="8">
        <f t="shared" si="1"/>
        <v>530000</v>
      </c>
      <c r="L8" s="9">
        <f t="shared" si="2"/>
        <v>-20000</v>
      </c>
      <c r="M8" s="8">
        <f t="shared" si="3"/>
        <v>24090.90909</v>
      </c>
      <c r="N8" s="8">
        <f t="shared" si="4"/>
        <v>22</v>
      </c>
      <c r="O8" s="8">
        <f t="shared" si="5"/>
        <v>8636.363636</v>
      </c>
      <c r="P8" s="8" t="str">
        <f>VLOOKUP(C8,'Справочник'!$A$2:$B$12,2, FALSE())</f>
        <v>Dakka</v>
      </c>
    </row>
    <row r="9">
      <c r="A9" s="5">
        <v>45343.60399402778</v>
      </c>
      <c r="B9" s="6" t="s">
        <v>29</v>
      </c>
      <c r="C9" s="6" t="s">
        <v>30</v>
      </c>
      <c r="D9" s="7">
        <v>43771.0</v>
      </c>
      <c r="E9" s="7">
        <v>43805.0</v>
      </c>
      <c r="F9" s="6">
        <v>870000.0</v>
      </c>
      <c r="G9" s="6">
        <v>96000.0</v>
      </c>
      <c r="H9" s="6">
        <v>480000.0</v>
      </c>
      <c r="I9" s="6">
        <v>325000.0</v>
      </c>
      <c r="J9" s="6">
        <v>5.0</v>
      </c>
      <c r="K9" s="8">
        <f t="shared" si="1"/>
        <v>901000</v>
      </c>
      <c r="L9" s="9">
        <f t="shared" si="2"/>
        <v>31000</v>
      </c>
      <c r="M9" s="8">
        <f t="shared" si="3"/>
        <v>26500</v>
      </c>
      <c r="N9" s="8">
        <f t="shared" si="4"/>
        <v>34</v>
      </c>
      <c r="O9" s="8">
        <f t="shared" si="5"/>
        <v>14117.64706</v>
      </c>
      <c r="P9" s="8" t="str">
        <f>VLOOKUP(C9,'Справочник'!$A$2:$B$12,2, FALSE())</f>
        <v>Nuuk</v>
      </c>
    </row>
    <row r="10">
      <c r="A10" s="5">
        <v>45343.605076921296</v>
      </c>
      <c r="B10" s="6" t="s">
        <v>31</v>
      </c>
      <c r="C10" s="6" t="s">
        <v>32</v>
      </c>
      <c r="D10" s="7">
        <v>43315.0</v>
      </c>
      <c r="E10" s="7">
        <v>43338.0</v>
      </c>
      <c r="F10" s="6">
        <v>650000.0</v>
      </c>
      <c r="G10" s="6">
        <v>120000.0</v>
      </c>
      <c r="H10" s="6">
        <v>320000.0</v>
      </c>
      <c r="I10" s="6">
        <v>200000.0</v>
      </c>
      <c r="J10" s="6">
        <v>3.0</v>
      </c>
      <c r="K10" s="8">
        <f t="shared" si="1"/>
        <v>640000</v>
      </c>
      <c r="L10" s="9">
        <f t="shared" si="2"/>
        <v>-10000</v>
      </c>
      <c r="M10" s="8">
        <f t="shared" si="3"/>
        <v>27826.08696</v>
      </c>
      <c r="N10" s="8">
        <f t="shared" si="4"/>
        <v>23</v>
      </c>
      <c r="O10" s="8">
        <f t="shared" si="5"/>
        <v>13913.04348</v>
      </c>
      <c r="P10" s="8" t="str">
        <f>VLOOKUP(C10,'Справочник'!$A$2:$B$12,2, FALSE())</f>
        <v>Saint Michael</v>
      </c>
    </row>
    <row r="11">
      <c r="A11" s="5">
        <v>45343.60589694444</v>
      </c>
      <c r="B11" s="6" t="s">
        <v>33</v>
      </c>
      <c r="C11" s="6" t="s">
        <v>34</v>
      </c>
      <c r="D11" s="7">
        <v>44012.0</v>
      </c>
      <c r="E11" s="7">
        <v>44028.0</v>
      </c>
      <c r="F11" s="6">
        <v>460000.0</v>
      </c>
      <c r="G11" s="6">
        <v>115000.0</v>
      </c>
      <c r="H11" s="6">
        <v>195000.0</v>
      </c>
      <c r="I11" s="6">
        <v>126000.0</v>
      </c>
      <c r="J11" s="6">
        <v>4.0</v>
      </c>
      <c r="K11" s="8">
        <f t="shared" si="1"/>
        <v>436000</v>
      </c>
      <c r="L11" s="9">
        <f t="shared" si="2"/>
        <v>-24000</v>
      </c>
      <c r="M11" s="8">
        <f t="shared" si="3"/>
        <v>27250</v>
      </c>
      <c r="N11" s="8">
        <f t="shared" si="4"/>
        <v>16</v>
      </c>
      <c r="O11" s="8">
        <f t="shared" si="5"/>
        <v>12187.5</v>
      </c>
      <c r="P11" s="8" t="str">
        <f>VLOOKUP(C11,'Справочник'!$A$2:$B$12,2, FALSE())</f>
        <v>Canberra</v>
      </c>
    </row>
    <row r="12">
      <c r="A12" s="5">
        <v>45343.60660400463</v>
      </c>
      <c r="B12" s="6" t="s">
        <v>35</v>
      </c>
      <c r="C12" s="6" t="s">
        <v>36</v>
      </c>
      <c r="D12" s="7">
        <v>44100.0</v>
      </c>
      <c r="E12" s="7">
        <v>44116.0</v>
      </c>
      <c r="F12" s="6">
        <v>320000.0</v>
      </c>
      <c r="G12" s="6">
        <v>92000.0</v>
      </c>
      <c r="H12" s="6">
        <v>65000.0</v>
      </c>
      <c r="I12" s="6">
        <v>160000.0</v>
      </c>
      <c r="J12" s="6">
        <v>2.0</v>
      </c>
      <c r="K12" s="8">
        <f t="shared" si="1"/>
        <v>317000</v>
      </c>
      <c r="L12" s="9">
        <f t="shared" si="2"/>
        <v>-3000</v>
      </c>
      <c r="M12" s="8">
        <f t="shared" si="3"/>
        <v>19812.5</v>
      </c>
      <c r="N12" s="8">
        <f t="shared" si="4"/>
        <v>16</v>
      </c>
      <c r="O12" s="8">
        <f t="shared" si="5"/>
        <v>4062.5</v>
      </c>
      <c r="P12" s="8" t="str">
        <f>VLOOKUP(C12,'Справочник'!$A$2:$B$12,2, FALSE())</f>
        <v>Mumbai</v>
      </c>
    </row>
  </sheetData>
  <conditionalFormatting sqref="J2:J12">
    <cfRule type="cellIs" dxfId="0" priority="1" operator="equal">
      <formula>5</formula>
    </cfRule>
  </conditionalFormatting>
  <conditionalFormatting sqref="J2:J12">
    <cfRule type="cellIs" dxfId="1" priority="2" operator="equal">
      <formula>3</formula>
    </cfRule>
  </conditionalFormatting>
  <conditionalFormatting sqref="J2:J12">
    <cfRule type="cellIs" dxfId="2" priority="3" operator="equal">
      <formula>4</formula>
    </cfRule>
  </conditionalFormatting>
  <conditionalFormatting sqref="J2:J12">
    <cfRule type="cellIs" dxfId="3" priority="4" operator="lessThanOrEqual">
      <formula>2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0.0"/>
    <col customWidth="1" min="5" max="5" width="17.0"/>
    <col customWidth="1" min="9" max="9" width="16.13"/>
    <col customWidth="1" min="10" max="10" width="15.88"/>
    <col customWidth="1" min="11" max="11" width="16.88"/>
  </cols>
  <sheetData>
    <row r="1">
      <c r="A1" s="4" t="s">
        <v>37</v>
      </c>
      <c r="B1" s="10" t="s">
        <v>38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>
      <c r="A2" s="8">
        <f>MAX(E9:E19)</f>
        <v>901000</v>
      </c>
      <c r="B2" s="9">
        <f>AVERAGE(F9:F19)</f>
        <v>-7808.545455</v>
      </c>
    </row>
    <row r="7">
      <c r="H7" s="12" t="s">
        <v>39</v>
      </c>
      <c r="I7" s="13"/>
      <c r="J7" s="13"/>
      <c r="K7" s="14"/>
    </row>
    <row r="8">
      <c r="H8" s="6" t="s">
        <v>2</v>
      </c>
      <c r="I8" s="16" t="s">
        <v>7</v>
      </c>
      <c r="J8" s="16" t="s">
        <v>6</v>
      </c>
      <c r="K8" s="16" t="s">
        <v>10</v>
      </c>
    </row>
    <row r="9">
      <c r="H9" s="8" t="s">
        <v>17</v>
      </c>
      <c r="I9" s="18">
        <f t="shared" ref="I9:I19" si="1">B9/E9</f>
        <v>0.4736842105</v>
      </c>
      <c r="J9" s="18">
        <f t="shared" ref="J9:J19" si="2">C9/E9</f>
        <v>0.3157894737</v>
      </c>
      <c r="K9" s="18">
        <f t="shared" ref="K9:K19" si="3">D9/E9</f>
        <v>0.2105263158</v>
      </c>
    </row>
    <row r="10">
      <c r="H10" s="8" t="s">
        <v>28</v>
      </c>
      <c r="I10" s="18">
        <f t="shared" si="1"/>
        <v>0.3962264151</v>
      </c>
      <c r="J10" s="18">
        <f t="shared" si="2"/>
        <v>0.358490566</v>
      </c>
      <c r="K10" s="18">
        <f t="shared" si="3"/>
        <v>0.2452830189</v>
      </c>
    </row>
    <row r="11">
      <c r="H11" s="8" t="s">
        <v>25</v>
      </c>
      <c r="I11" s="18">
        <f t="shared" si="1"/>
        <v>0.45</v>
      </c>
      <c r="J11" s="18">
        <f t="shared" si="2"/>
        <v>0.325</v>
      </c>
      <c r="K11" s="18">
        <f t="shared" si="3"/>
        <v>0.225</v>
      </c>
    </row>
    <row r="12">
      <c r="H12" s="8" t="s">
        <v>34</v>
      </c>
      <c r="I12" s="18">
        <f t="shared" si="1"/>
        <v>0.2889908257</v>
      </c>
      <c r="J12" s="18">
        <f t="shared" si="2"/>
        <v>0.4472477064</v>
      </c>
      <c r="K12" s="18">
        <f t="shared" si="3"/>
        <v>0.2637614679</v>
      </c>
    </row>
    <row r="13">
      <c r="H13" s="8" t="s">
        <v>36</v>
      </c>
      <c r="I13" s="18">
        <f t="shared" si="1"/>
        <v>0.5047318612</v>
      </c>
      <c r="J13" s="18">
        <f t="shared" si="2"/>
        <v>0.2050473186</v>
      </c>
      <c r="K13" s="18">
        <f t="shared" si="3"/>
        <v>0.2902208202</v>
      </c>
    </row>
    <row r="14">
      <c r="H14" s="8" t="s">
        <v>30</v>
      </c>
      <c r="I14" s="18">
        <f t="shared" si="1"/>
        <v>0.3607103219</v>
      </c>
      <c r="J14" s="18">
        <f t="shared" si="2"/>
        <v>0.5327413984</v>
      </c>
      <c r="K14" s="18">
        <f t="shared" si="3"/>
        <v>0.1065482797</v>
      </c>
    </row>
    <row r="15">
      <c r="H15" s="8" t="s">
        <v>19</v>
      </c>
      <c r="I15" s="18">
        <f t="shared" si="1"/>
        <v>0.4988526416</v>
      </c>
      <c r="J15" s="18">
        <f t="shared" si="2"/>
        <v>0.3884915257</v>
      </c>
      <c r="K15" s="18">
        <f t="shared" si="3"/>
        <v>0.1126558327</v>
      </c>
    </row>
    <row r="16">
      <c r="H16" s="8" t="s">
        <v>23</v>
      </c>
      <c r="I16" s="18">
        <f t="shared" si="1"/>
        <v>0.4564315353</v>
      </c>
      <c r="J16" s="18">
        <f t="shared" si="2"/>
        <v>0.4149377593</v>
      </c>
      <c r="K16" s="18">
        <f t="shared" si="3"/>
        <v>0.1286307054</v>
      </c>
    </row>
    <row r="17">
      <c r="H17" s="8" t="s">
        <v>32</v>
      </c>
      <c r="I17" s="18">
        <f t="shared" si="1"/>
        <v>0.3125</v>
      </c>
      <c r="J17" s="18">
        <f t="shared" si="2"/>
        <v>0.5</v>
      </c>
      <c r="K17" s="18">
        <f t="shared" si="3"/>
        <v>0.1875</v>
      </c>
    </row>
    <row r="18">
      <c r="H18" s="8" t="s">
        <v>26</v>
      </c>
      <c r="I18" s="18">
        <f t="shared" si="1"/>
        <v>0.2573529412</v>
      </c>
      <c r="J18" s="18">
        <f t="shared" si="2"/>
        <v>0.6617647059</v>
      </c>
      <c r="K18" s="18">
        <f t="shared" si="3"/>
        <v>0.08088235294</v>
      </c>
    </row>
    <row r="19">
      <c r="H19" s="8" t="s">
        <v>21</v>
      </c>
      <c r="I19" s="18">
        <f t="shared" si="1"/>
        <v>0.1835873838</v>
      </c>
      <c r="J19" s="18">
        <f t="shared" si="2"/>
        <v>0.5120725311</v>
      </c>
      <c r="K19" s="18">
        <f t="shared" si="3"/>
        <v>0.3043400852</v>
      </c>
    </row>
    <row r="22">
      <c r="A22" s="19" t="s">
        <v>40</v>
      </c>
      <c r="B22" s="13"/>
      <c r="C22" s="14"/>
      <c r="E22" s="19" t="s">
        <v>41</v>
      </c>
      <c r="F22" s="13"/>
      <c r="G22" s="14"/>
    </row>
    <row r="23" ht="42.75" customHeight="1"/>
    <row r="24"/>
    <row r="25"/>
    <row r="26"/>
    <row r="27"/>
    <row r="28"/>
    <row r="29"/>
    <row r="30"/>
    <row r="31"/>
    <row r="32"/>
    <row r="33"/>
    <row r="34"/>
  </sheetData>
  <mergeCells count="3">
    <mergeCell ref="H7:K7"/>
    <mergeCell ref="A22:C22"/>
    <mergeCell ref="E22:G22"/>
  </mergeCell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21" t="s">
        <v>42</v>
      </c>
      <c r="B1" s="22">
        <v>0.0</v>
      </c>
      <c r="C1" s="21"/>
      <c r="D1" s="21"/>
      <c r="E1" s="21"/>
    </row>
    <row r="2">
      <c r="A2" s="21" t="s">
        <v>43</v>
      </c>
      <c r="B2" s="23" t="s">
        <v>44</v>
      </c>
      <c r="C2" s="21"/>
      <c r="D2" s="21"/>
      <c r="E2" s="21"/>
    </row>
    <row r="3">
      <c r="A3" s="21" t="s">
        <v>45</v>
      </c>
      <c r="B3" s="24">
        <v>0.05</v>
      </c>
      <c r="C3" s="21"/>
      <c r="D3" s="21"/>
      <c r="E3" s="21"/>
    </row>
    <row r="4">
      <c r="A4" s="21" t="s">
        <v>46</v>
      </c>
      <c r="B4" s="25">
        <f>COUNT('Ответы на форму (1)'!L2:L12)-1</f>
        <v>10</v>
      </c>
      <c r="C4" s="21"/>
      <c r="D4" s="21"/>
      <c r="E4" s="21"/>
    </row>
    <row r="5">
      <c r="A5" s="21" t="s">
        <v>47</v>
      </c>
      <c r="B5" s="26">
        <f>AVERAGE('Ответы на форму (1)'!L2:L12)</f>
        <v>-7808.545455</v>
      </c>
      <c r="C5" s="21"/>
      <c r="D5" s="21"/>
      <c r="E5" s="21"/>
    </row>
    <row r="6">
      <c r="A6" s="21" t="s">
        <v>48</v>
      </c>
      <c r="B6" s="27">
        <f>STDEV('Ответы на форму (1)'!L2:L12)</f>
        <v>16037.87662</v>
      </c>
      <c r="C6" s="21"/>
      <c r="D6" s="21"/>
      <c r="E6" s="21"/>
    </row>
    <row r="7">
      <c r="A7" s="21" t="s">
        <v>49</v>
      </c>
      <c r="B7" s="28">
        <f>COUNT('Ответы на форму (1)'!L2:L12)</f>
        <v>11</v>
      </c>
      <c r="C7" s="21"/>
      <c r="D7" s="23" t="s">
        <v>50</v>
      </c>
      <c r="E7" s="27">
        <f>tdist(B8,B4,2)</f>
        <v>0.1374270633</v>
      </c>
    </row>
    <row r="8">
      <c r="A8" s="21" t="s">
        <v>51</v>
      </c>
      <c r="B8" s="27">
        <f>ABS((B5-B1)*SQRT(B7)/B6)</f>
        <v>1.614803259</v>
      </c>
      <c r="C8" s="21"/>
      <c r="D8" s="21"/>
      <c r="E8" s="21"/>
    </row>
    <row r="9">
      <c r="A9" s="21" t="s">
        <v>52</v>
      </c>
      <c r="B9" s="27">
        <f>TINV(B3,B4)</f>
        <v>2.228138852</v>
      </c>
      <c r="C9" s="21"/>
      <c r="D9" s="21"/>
      <c r="E9" s="21"/>
    </row>
    <row r="10">
      <c r="A10" s="21"/>
      <c r="B10" s="21"/>
      <c r="C10" s="21"/>
      <c r="D10" s="21"/>
      <c r="E10" s="21"/>
    </row>
    <row r="11">
      <c r="A11" s="21" t="s">
        <v>53</v>
      </c>
      <c r="B11" s="21"/>
      <c r="C11" s="21"/>
      <c r="D11" s="21"/>
      <c r="E11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8.13"/>
  </cols>
  <sheetData>
    <row r="1">
      <c r="A1" s="6" t="s">
        <v>54</v>
      </c>
      <c r="B1" s="6" t="s">
        <v>55</v>
      </c>
    </row>
    <row r="2">
      <c r="A2" s="6" t="s">
        <v>17</v>
      </c>
      <c r="B2" s="29" t="s">
        <v>56</v>
      </c>
    </row>
    <row r="3">
      <c r="A3" s="6" t="s">
        <v>19</v>
      </c>
      <c r="B3" s="29" t="s">
        <v>57</v>
      </c>
      <c r="D3" s="28"/>
    </row>
    <row r="4">
      <c r="A4" s="6" t="s">
        <v>21</v>
      </c>
      <c r="B4" s="30" t="s">
        <v>58</v>
      </c>
    </row>
    <row r="5">
      <c r="A5" s="6" t="s">
        <v>23</v>
      </c>
      <c r="B5" s="29" t="s">
        <v>59</v>
      </c>
    </row>
    <row r="6">
      <c r="A6" s="6" t="s">
        <v>25</v>
      </c>
      <c r="B6" s="29" t="s">
        <v>60</v>
      </c>
    </row>
    <row r="7">
      <c r="A7" s="6" t="s">
        <v>26</v>
      </c>
      <c r="B7" s="30" t="s">
        <v>61</v>
      </c>
    </row>
    <row r="8">
      <c r="A8" s="6" t="s">
        <v>28</v>
      </c>
      <c r="B8" s="30" t="s">
        <v>62</v>
      </c>
    </row>
    <row r="9">
      <c r="A9" s="6" t="s">
        <v>30</v>
      </c>
      <c r="B9" s="29" t="s">
        <v>63</v>
      </c>
    </row>
    <row r="10">
      <c r="A10" s="6" t="s">
        <v>32</v>
      </c>
      <c r="B10" s="30" t="s">
        <v>64</v>
      </c>
    </row>
    <row r="11">
      <c r="A11" s="6" t="s">
        <v>34</v>
      </c>
      <c r="B11" s="29" t="s">
        <v>65</v>
      </c>
    </row>
    <row r="12">
      <c r="A12" s="6" t="s">
        <v>36</v>
      </c>
      <c r="B12" s="29" t="s">
        <v>66</v>
      </c>
    </row>
  </sheetData>
  <drawing r:id="rId1"/>
</worksheet>
</file>