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тветы на форму (1)" sheetId="1" r:id="rId4"/>
    <sheet state="visible" name="Визуальный отчет" sheetId="2" r:id="rId5"/>
    <sheet state="visible" name="Регулярные траты" sheetId="3" r:id="rId6"/>
    <sheet state="visible" name="Сводная таблица 1" sheetId="4" r:id="rId7"/>
    <sheet state="visible" name="Статистика" sheetId="5" r:id="rId8"/>
    <sheet state="visible" name="Тестирование гипотез" sheetId="6" r:id="rId9"/>
  </sheets>
  <definedNames>
    <definedName name="Категории_трат">'Ответы на форму (1)'!$E$5:$E$8</definedName>
    <definedName name="Месяц_операции">'Ответы на форму (1)'!$B$2:$B$7</definedName>
    <definedName hidden="1" localSheetId="0" name="Z_72D84A5D_4FDF_4151_8621_4C8568AA45D5_.wvu.FilterData">'Ответы на форму (1)'!$A$1:$F$21</definedName>
    <definedName name="SlicerCache_Table_1_Col_6">#N/A</definedName>
  </definedNames>
  <calcPr/>
  <customWorkbookViews>
    <customWorkbookView activeSheetId="0" maximized="1" windowHeight="0" windowWidth="0" guid="{72D84A5D-4FDF-4151-8621-4C8568AA45D5}" name="Фильтр 1"/>
  </customWorkbookViews>
  <pivotCaches>
    <pivotCache cacheId="0" r:id="rId10"/>
    <pivotCache cacheId="1" r:id="rId11"/>
  </pivotCaches>
  <extLst>
    <ext uri="{46BE6895-7355-4a93-B00E-2C351335B9C9}">
      <x15:slicerCaches>
        <x14:slicerCache r:id="rId12"/>
      </x15:slicerCache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Коммент
	-Александр Белогрудов</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Коммент
	-Александр Белогрудов</t>
      </text>
    </comment>
  </commentList>
</comments>
</file>

<file path=xl/sharedStrings.xml><?xml version="1.0" encoding="utf-8"?>
<sst xmlns="http://schemas.openxmlformats.org/spreadsheetml/2006/main" count="130" uniqueCount="49">
  <si>
    <t>Отметка времени</t>
  </si>
  <si>
    <t>Месяц операции</t>
  </si>
  <si>
    <t xml:space="preserve"> Название операции</t>
  </si>
  <si>
    <t>Сумма</t>
  </si>
  <si>
    <t>Категория</t>
  </si>
  <si>
    <t>Регулярная трата</t>
  </si>
  <si>
    <t>01 Январь</t>
  </si>
  <si>
    <t>Плата за Январь</t>
  </si>
  <si>
    <t>Аренда</t>
  </si>
  <si>
    <t>06 Июнь</t>
  </si>
  <si>
    <t xml:space="preserve">Технический осмотр </t>
  </si>
  <si>
    <t>ТО оборудования</t>
  </si>
  <si>
    <t>Закупка</t>
  </si>
  <si>
    <t>Закупка материала</t>
  </si>
  <si>
    <t>12 Декабрь</t>
  </si>
  <si>
    <t>Выплата сотрудникам</t>
  </si>
  <si>
    <t>Зарплата сотрудникам</t>
  </si>
  <si>
    <t>11 Ноябрь</t>
  </si>
  <si>
    <t>02 Февраль</t>
  </si>
  <si>
    <t>Плата за Февраль</t>
  </si>
  <si>
    <t>03 Март</t>
  </si>
  <si>
    <t>Плата за Март</t>
  </si>
  <si>
    <t>04 Апрель</t>
  </si>
  <si>
    <t>Плата за Апрель</t>
  </si>
  <si>
    <t>05 Май</t>
  </si>
  <si>
    <t>Плата за Май</t>
  </si>
  <si>
    <t>Технический осмотр</t>
  </si>
  <si>
    <t xml:space="preserve"> 01 Январь</t>
  </si>
  <si>
    <t>Истина</t>
  </si>
  <si>
    <t>SUM of Сумма</t>
  </si>
  <si>
    <t>Итоговая Сумма</t>
  </si>
  <si>
    <t>Количество операций</t>
  </si>
  <si>
    <t>Grand Total</t>
  </si>
  <si>
    <t>Values</t>
  </si>
  <si>
    <t>AVERAGE of Сумма</t>
  </si>
  <si>
    <t>STDEV of Сумма</t>
  </si>
  <si>
    <t>MEDIAN of Сумма</t>
  </si>
  <si>
    <t>H0</t>
  </si>
  <si>
    <t>H1</t>
  </si>
  <si>
    <t>!=76000</t>
  </si>
  <si>
    <t>Уровень значимости</t>
  </si>
  <si>
    <t>Степени свободы</t>
  </si>
  <si>
    <t>Среднее выборки</t>
  </si>
  <si>
    <t>Стандартное отклонение выборки</t>
  </si>
  <si>
    <t>Размер выборки</t>
  </si>
  <si>
    <t>p-value</t>
  </si>
  <si>
    <t>t-статистика</t>
  </si>
  <si>
    <t>Критическое значение</t>
  </si>
  <si>
    <t>НЕ отклоняем гипотезу</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</si>
</sst>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sz val="10.0"/>
      <color theme="1"/>
      <name val="Arial"/>
      <scheme val="minor"/>
    </font>
    <font>
      <sz val="12.0"/>
      <color theme="1"/>
      <name val="Arial"/>
      <scheme val="minor"/>
    </font>
  </fonts>
  <fills count="3">
    <fill>
      <patternFill patternType="none"/>
    </fill>
    <fill>
      <patternFill patternType="lightGray"/>
    </fill>
    <fill>
      <patternFill patternType="solid">
        <fgColor rgb="FFFFD966"/>
        <bgColor rgb="FFFFD9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2" xfId="0" applyFont="1" applyNumberFormat="1"/>
    <xf borderId="0" fillId="0" fontId="1" numFmtId="0" xfId="0" applyFont="1"/>
    <xf borderId="0" fillId="0" fontId="1" numFmtId="0" xfId="0" applyAlignment="1" applyFont="1">
      <alignment horizontal="center" readingOrder="0"/>
    </xf>
    <xf borderId="0" fillId="0" fontId="1" numFmtId="164" xfId="0" applyAlignment="1" applyFont="1" applyNumberFormat="1">
      <alignment readingOrder="0"/>
    </xf>
    <xf borderId="0" fillId="0" fontId="1" numFmtId="0" xfId="0" applyAlignment="1" applyFont="1">
      <alignment readingOrder="0"/>
    </xf>
    <xf borderId="0" fillId="0" fontId="1" numFmtId="2" xfId="0" applyAlignment="1" applyFont="1" applyNumberFormat="1">
      <alignment readingOrder="0"/>
    </xf>
    <xf borderId="0" fillId="0" fontId="1" numFmtId="0" xfId="0" applyAlignment="1" applyFont="1">
      <alignment horizontal="center"/>
    </xf>
    <xf borderId="0" fillId="0" fontId="1" numFmtId="2" xfId="0" applyFont="1" applyNumberFormat="1"/>
    <xf borderId="0" fillId="0" fontId="2" numFmtId="0" xfId="0" applyAlignment="1" applyFont="1">
      <alignment horizontal="center"/>
    </xf>
    <xf borderId="0" fillId="0" fontId="1" numFmtId="0" xfId="0" applyAlignment="1" applyFont="1">
      <alignment readingOrder="0" shrinkToFit="0" textRotation="0" wrapText="0"/>
    </xf>
    <xf borderId="0" fillId="0" fontId="3" numFmtId="0" xfId="0" applyFont="1"/>
    <xf borderId="1" fillId="2" fontId="3" numFmtId="0" xfId="0" applyAlignment="1" applyBorder="1" applyFill="1" applyFont="1">
      <alignment readingOrder="0" shrinkToFit="0" wrapText="1"/>
    </xf>
    <xf borderId="0" fillId="0" fontId="3" numFmtId="2" xfId="0" applyFont="1" applyNumberFormat="1"/>
    <xf borderId="1" fillId="0" fontId="3" numFmtId="2" xfId="0" applyAlignment="1" applyBorder="1" applyFont="1" applyNumberFormat="1">
      <alignment horizontal="left"/>
    </xf>
    <xf borderId="1" fillId="0" fontId="3" numFmtId="0" xfId="0" applyBorder="1" applyFont="1"/>
    <xf borderId="0" fillId="0" fontId="1" numFmtId="0" xfId="0" applyFont="1"/>
    <xf borderId="0" fillId="0" fontId="1" numFmtId="164" xfId="0" applyFont="1" applyNumberFormat="1"/>
    <xf borderId="0" fillId="0" fontId="1" numFmtId="4" xfId="0" applyAlignment="1" applyFont="1" applyNumberFormat="1">
      <alignment horizontal="righ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'Ответы на форму (1)'!$D$1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Lbls>
            <c:showLegendKey val="0"/>
            <c:showVal val="0"/>
            <c:showCatName val="0"/>
            <c:showSerName val="0"/>
            <c:showPercent val="0"/>
            <c:showBubbleSize val="0"/>
            <c:showLeaderLines val="1"/>
          </c:dLbls>
          <c:cat>
            <c:strRef>
              <c:f>'Ответы на форму (1)'!$E$2:$E$21</c:f>
            </c:strRef>
          </c:cat>
          <c:val>
            <c:numRef>
              <c:f>'Ответы на форму (1)'!$D$2:$D$21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'Ответы на форму (1)'!$D$1</c:f>
            </c:strRef>
          </c:tx>
          <c:spPr>
            <a:solidFill>
              <a:schemeClr val="accent1"/>
            </a:solidFill>
            <a:ln cmpd="sng">
              <a:solidFill>
                <a:srgbClr val="000000"/>
              </a:solidFill>
            </a:ln>
          </c:spPr>
          <c:cat>
            <c:strRef>
              <c:f>'Ответы на форму (1)'!$B$2:$B$21</c:f>
            </c:strRef>
          </c:cat>
          <c:val>
            <c:numRef>
              <c:f>'Ответы на форму (1)'!$D$2:$D$21</c:f>
              <c:numCache/>
            </c:numRef>
          </c:val>
        </c:ser>
        <c:ser>
          <c:idx val="1"/>
          <c:order val="1"/>
          <c:tx>
            <c:strRef>
              <c:f>'Ответы на форму (1)'!$D$1</c:f>
            </c:strRef>
          </c:tx>
          <c:cat>
            <c:strRef>
              <c:f>'Ответы на форму (1)'!$B$2:$B$21</c:f>
            </c:strRef>
          </c:cat>
          <c:val>
            <c:numRef>
              <c:f>'Ответы на форму (1)'!$D$2:$D$21</c:f>
              <c:numCache/>
            </c:numRef>
          </c:val>
        </c:ser>
        <c:axId val="13788962"/>
        <c:axId val="646692589"/>
      </c:barChart>
      <c:catAx>
        <c:axId val="137889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6692589"/>
      </c:catAx>
      <c:valAx>
        <c:axId val="6466925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8896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552825" cy="22002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752475</xdr:colOff>
      <xdr:row>0</xdr:row>
      <xdr:rowOff>0</xdr:rowOff>
    </xdr:from>
    <xdr:ext cx="3495675" cy="22002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76200</xdr:colOff>
      <xdr:row>12</xdr:row>
      <xdr:rowOff>114300</xdr:rowOff>
    </xdr:from>
    <xdr:ext cx="2857500" cy="2857500"/>
    <mc:AlternateContent>
      <mc:Choice Requires="sle15">
        <xdr:graphicFrame>
          <xdr:nvGraphicFramePr>
            <xdr:cNvPr id="1" name="Регулярная трата_1"/>
            <xdr:cNvGraphicFramePr/>
          </xdr:nvGraphicFramePr>
          <xdr:xfrm>
            <a:off x="0" y="0"/>
            <a:ext cx="0" cy="0"/>
          </xdr:xfrm>
          <a:graphic>
            <a:graphicData uri="http://schemas.microsoft.com/office/drawing/2010/slicer">
              <x3Unk:slicer name="Регулярная трата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E121" sheet="Ответы на форму (1)"/>
  </cacheSource>
  <cacheFields>
    <cacheField name="Месяц операции" numFmtId="0">
      <sharedItems containsBlank="1">
        <s v="01 Январь"/>
        <s v="06 Июнь"/>
        <s v="12 Декабрь"/>
        <s v="11 Ноябрь"/>
        <s v="02 Февраль"/>
        <s v="03 Март"/>
        <s v="04 Апрель"/>
        <s v="05 Май"/>
        <s v=" 01 Январь"/>
        <m/>
      </sharedItems>
    </cacheField>
    <cacheField name=" Название операции" numFmtId="0">
      <sharedItems containsBlank="1">
        <s v="Плата за Январь"/>
        <s v="Технический осмотр "/>
        <s v="Закупка"/>
        <s v="Выплата сотрудникам"/>
        <s v="Плата за Февраль"/>
        <s v="Плата за Март"/>
        <s v="Плата за Апрель"/>
        <s v="Плата за Май"/>
        <s v="Технический осмотр"/>
        <m/>
      </sharedItems>
    </cacheField>
    <cacheField name="Сумма" numFmtId="2">
      <sharedItems containsString="0" containsBlank="1" containsNumber="1" containsInteger="1">
        <n v="200000.0"/>
        <n v="70000.0"/>
        <n v="80000.0"/>
        <n v="1300000.0"/>
        <n v="30000.0"/>
        <n v="60000.0"/>
        <n v="76000.0"/>
        <n v="139000.0"/>
        <n v="1450000.0"/>
        <n v="1400000.0"/>
        <n v="1500000.0"/>
        <n v="1460000.0"/>
        <m/>
      </sharedItems>
    </cacheField>
    <cacheField name="Категория" numFmtId="0">
      <sharedItems containsBlank="1">
        <s v="Аренда"/>
        <s v="ТО оборудования"/>
        <s v="Закупка материала"/>
        <s v="Зарплата сотрудникам"/>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1" sheet="Ответы на форму (1)"/>
  </cacheSource>
  <cacheFields>
    <cacheField name="Отметка времени" numFmtId="164">
      <sharedItems containsSemiMixedTypes="0" containsDate="1" containsString="0">
        <d v="2024-01-23T20:08:50Z"/>
        <d v="2024-01-23T20:13:11Z"/>
        <d v="2024-01-23T20:13:45Z"/>
        <d v="2024-01-23T20:14:25Z"/>
        <d v="2024-01-23T20:15:01Z"/>
        <d v="2024-01-23T20:37:35Z"/>
        <d v="2024-02-05T13:57:11Z"/>
        <d v="2024-02-05T13:57:35Z"/>
        <d v="2024-02-05T13:57:51Z"/>
        <d v="2024-02-05T13:58:10Z"/>
        <d v="2024-02-05T13:58:57Z"/>
        <d v="2024-02-05T13:59:20Z"/>
        <d v="2024-02-05T14:04:44Z"/>
        <d v="2024-02-05T14:08:00Z"/>
        <d v="2024-02-05T14:08:19Z"/>
        <d v="2024-02-05T14:08:47Z"/>
        <d v="2024-02-05T14:10:01Z"/>
        <d v="2024-02-05T14:10:34Z"/>
        <d v="2024-02-05T14:11:08Z"/>
        <d v="2024-02-05T14:11:30Z"/>
      </sharedItems>
    </cacheField>
    <cacheField name="Месяц операции" numFmtId="0">
      <sharedItems>
        <s v="01 Январь"/>
        <s v="06 Июнь"/>
        <s v="12 Декабрь"/>
        <s v="11 Ноябрь"/>
        <s v="02 Февраль"/>
        <s v="03 Март"/>
        <s v="04 Апрель"/>
        <s v="05 Май"/>
        <s v=" 01 Январь"/>
      </sharedItems>
    </cacheField>
    <cacheField name=" Название операции" numFmtId="0">
      <sharedItems>
        <s v="Плата за Январь"/>
        <s v="Технический осмотр "/>
        <s v="Закупка"/>
        <s v="Выплата сотрудникам"/>
        <s v="Плата за Февраль"/>
        <s v="Плата за Март"/>
        <s v="Плата за Апрель"/>
        <s v="Плата за Май"/>
        <s v="Технический осмотр"/>
      </sharedItems>
    </cacheField>
    <cacheField name="Сумма" numFmtId="2">
      <sharedItems containsSemiMixedTypes="0" containsString="0" containsNumber="1" containsInteger="1">
        <n v="200000.0"/>
        <n v="70000.0"/>
        <n v="80000.0"/>
        <n v="1300000.0"/>
        <n v="30000.0"/>
        <n v="60000.0"/>
        <n v="76000.0"/>
        <n v="139000.0"/>
        <n v="1450000.0"/>
        <n v="1400000.0"/>
        <n v="1500000.0"/>
        <n v="1460000.0"/>
      </sharedItems>
    </cacheField>
    <cacheField name="Категория" numFmtId="0">
      <sharedItems>
        <s v="Аренда"/>
        <s v="ТО оборудования"/>
        <s v="Закупка материала"/>
        <s v="Зарплата сотрудникам"/>
      </sharedItems>
    </cacheField>
    <cacheField name="Регулярная трата" numFmtId="0">
      <sharedItems>
        <s v="Истина"/>
        <b v="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 1" cacheId="0" dataCaption="" compact="0" compactData="0">
  <location ref="A1:B7" firstHeaderRow="0" firstDataRow="1" firstDataCol="0"/>
  <pivotFields>
    <pivotField name="Месяц операции" compact="0" outline="0" multipleItemSelectionAllowed="1" showAll="0">
      <items>
        <item x="0"/>
        <item x="1"/>
        <item x="2"/>
        <item x="3"/>
        <item x="4"/>
        <item x="5"/>
        <item x="6"/>
        <item x="7"/>
        <item x="8"/>
        <item x="9"/>
        <item t="default"/>
      </items>
    </pivotField>
    <pivotField name=" Название операции" compact="0" outline="0" multipleItemSelectionAllowed="1" showAll="0">
      <items>
        <item x="0"/>
        <item x="1"/>
        <item x="2"/>
        <item x="3"/>
        <item x="4"/>
        <item x="5"/>
        <item x="6"/>
        <item x="7"/>
        <item x="8"/>
        <item x="9"/>
        <item t="default"/>
      </items>
    </pivotField>
    <pivotField name="Сумма" dataField="1" compact="0" numFmtId="2" outline="0" multipleItemSelectionAllowed="1" showAll="0">
      <items>
        <item x="0"/>
        <item x="1"/>
        <item x="2"/>
        <item x="3"/>
        <item x="4"/>
        <item x="5"/>
        <item x="6"/>
        <item x="7"/>
        <item x="8"/>
        <item x="9"/>
        <item x="10"/>
        <item x="11"/>
        <item x="12"/>
        <item t="default"/>
      </items>
    </pivotField>
    <pivotField name="Категория" axis="axisRow" compact="0" outline="0" multipleItemSelectionAllowed="1" showAll="0" sortType="ascending">
      <items>
        <item x="4"/>
        <item x="0"/>
        <item x="2"/>
        <item x="3"/>
        <item x="1"/>
        <item t="default"/>
      </items>
    </pivotField>
  </pivotFields>
  <rowFields>
    <field x="3"/>
  </rowFields>
  <dataFields>
    <dataField name="SUM of Сумма" fld="2" baseField="0"/>
  </dataFields>
</pivotTableDefinition>
</file>

<file path=xl/pivotTables/pivotTable2.xml><?xml version="1.0" encoding="utf-8"?>
<pivotTableDefinition xmlns="http://schemas.openxmlformats.org/spreadsheetml/2006/main" name="Статистика" cacheId="1" dataCaption="" rowGrandTotals="0" colGrandTotals="0" compact="0" compactData="0">
  <location ref="A8:F29" firstHeaderRow="0" firstDataRow="2" firstDataCol="1"/>
  <pivotFields>
    <pivotField name="Отметка времени" axis="axisRow" compact="0" numFmtId="164" outline="0" multipleItemSelectionAllowed="1" showAll="0" sortType="ascending" defaultSubtotal="0">
      <items>
        <item x="0"/>
        <item x="1"/>
        <item x="2"/>
        <item x="3"/>
        <item x="4"/>
        <item x="5"/>
        <item x="6"/>
        <item x="7"/>
        <item x="8"/>
        <item x="9"/>
        <item x="10"/>
        <item x="11"/>
        <item x="12"/>
        <item x="13"/>
        <item x="14"/>
        <item x="15"/>
        <item x="16"/>
        <item x="17"/>
        <item x="18"/>
        <item x="19"/>
      </items>
    </pivotField>
    <pivotField name="Месяц операции" axis="axisRow" compact="0" outline="0" multipleItemSelectionAllowed="1" showAll="0" sortType="ascending">
      <items>
        <item x="8"/>
        <item x="0"/>
        <item x="4"/>
        <item x="5"/>
        <item x="6"/>
        <item x="7"/>
        <item x="1"/>
        <item x="3"/>
        <item x="2"/>
        <item t="default"/>
      </items>
    </pivotField>
    <pivotField name=" Название операции" compact="0" outline="0" multipleItemSelectionAllowed="1" showAll="0">
      <items>
        <item x="0"/>
        <item x="1"/>
        <item x="2"/>
        <item x="3"/>
        <item x="4"/>
        <item x="5"/>
        <item x="6"/>
        <item x="7"/>
        <item x="8"/>
        <item t="default"/>
      </items>
    </pivotField>
    <pivotField name="Сумма" dataField="1" compact="0" numFmtId="2" outline="0" multipleItemSelectionAllowed="1" showAll="0">
      <items>
        <item x="0"/>
        <item x="1"/>
        <item x="2"/>
        <item x="3"/>
        <item x="4"/>
        <item x="5"/>
        <item x="6"/>
        <item x="7"/>
        <item x="8"/>
        <item x="9"/>
        <item x="10"/>
        <item x="11"/>
        <item t="default"/>
      </items>
    </pivotField>
    <pivotField name="Категория" axis="axisCol" compact="0" outline="0" multipleItemSelectionAllowed="1" showAll="0" sortType="ascending">
      <items>
        <item x="0"/>
        <item x="2"/>
        <item x="3"/>
        <item x="1"/>
        <item t="default"/>
      </items>
    </pivotField>
    <pivotField name="Регулярная трата" compact="0" outline="0" multipleItemSelectionAllowed="1" showAll="0">
      <items>
        <item x="0"/>
        <item x="1"/>
        <item t="default"/>
      </items>
    </pivotField>
  </pivotFields>
  <rowFields>
    <field x="0"/>
    <field x="1"/>
  </rowFields>
  <colFields>
    <field x="4"/>
  </colFields>
  <dataFields>
    <dataField name="SUM of Сумма"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Регулярная трата">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Регулярная трата_1" cache="SlicerCache_Table_1_Col_6" caption="Регулярная трата" rowHeight="247650"/>
</x14:slicers>
</file>

<file path=xl/tables/table1.xml><?xml version="1.0" encoding="utf-8"?>
<table xmlns="http://schemas.openxmlformats.org/spreadsheetml/2006/main" ref="A1:F21" displayName="Table_1" name="Table_1" id="1">
  <autoFilter ref="$A$1:$F$21"/>
  <tableColumns count="6">
    <tableColumn name="Отметка времени" id="1"/>
    <tableColumn name="Месяц операции" id="2"/>
    <tableColumn name=" Название операции" id="3"/>
    <tableColumn name="Сумма" id="4"/>
    <tableColumn name="Категория" id="5"/>
    <tableColumn name="Регулярная трата"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s>
  <sheetData>
    <row r="1">
      <c r="A1" s="1" t="s">
        <v>0</v>
      </c>
      <c r="B1" s="2" t="s">
        <v>1</v>
      </c>
      <c r="C1" s="2" t="s">
        <v>2</v>
      </c>
      <c r="D1" s="1" t="s">
        <v>3</v>
      </c>
      <c r="E1" s="2" t="s">
        <v>4</v>
      </c>
      <c r="F1" s="3" t="s">
        <v>5</v>
      </c>
    </row>
    <row r="2">
      <c r="A2" s="4">
        <v>45314.8394752662</v>
      </c>
      <c r="B2" s="5" t="s">
        <v>6</v>
      </c>
      <c r="C2" s="5" t="s">
        <v>7</v>
      </c>
      <c r="D2" s="6">
        <v>200000.0</v>
      </c>
      <c r="E2" s="5" t="s">
        <v>8</v>
      </c>
      <c r="F2" s="7" t="str">
        <f>IFERROR(VLOOKUP(E2,'Регулярные траты'!$A$2:$B$3, 2, FALSE()), FALSE )</f>
        <v>Истина</v>
      </c>
    </row>
    <row r="3">
      <c r="A3" s="4">
        <v>45314.842496770834</v>
      </c>
      <c r="B3" s="5" t="s">
        <v>9</v>
      </c>
      <c r="C3" s="5" t="s">
        <v>10</v>
      </c>
      <c r="D3" s="6">
        <v>70000.0</v>
      </c>
      <c r="E3" s="5" t="s">
        <v>11</v>
      </c>
      <c r="F3" s="7" t="b">
        <f>IFERROR(VLOOKUP(E3,'Регулярные траты'!$A$2:$B$3, 2, FALSE()), FALSE )</f>
        <v>0</v>
      </c>
    </row>
    <row r="4">
      <c r="A4" s="4">
        <v>45314.84288636574</v>
      </c>
      <c r="B4" s="5" t="s">
        <v>6</v>
      </c>
      <c r="C4" s="5" t="s">
        <v>12</v>
      </c>
      <c r="D4" s="6">
        <v>80000.0</v>
      </c>
      <c r="E4" s="5" t="s">
        <v>13</v>
      </c>
      <c r="F4" s="7" t="b">
        <f>IFERROR(VLOOKUP(E4,'Регулярные траты'!$A$2:$B$3, 2, FALSE()), FALSE )</f>
        <v>0</v>
      </c>
    </row>
    <row r="5">
      <c r="A5" s="4">
        <v>45314.84335136574</v>
      </c>
      <c r="B5" s="5" t="s">
        <v>14</v>
      </c>
      <c r="C5" s="5" t="s">
        <v>15</v>
      </c>
      <c r="D5" s="6">
        <v>1300000.0</v>
      </c>
      <c r="E5" s="5" t="s">
        <v>16</v>
      </c>
      <c r="F5" s="7" t="str">
        <f>IFERROR(VLOOKUP(E5,'Регулярные траты'!$A$2:$B$3, 2, FALSE()), FALSE )</f>
        <v>Истина</v>
      </c>
    </row>
    <row r="6">
      <c r="A6" s="4">
        <v>45314.84376195601</v>
      </c>
      <c r="B6" s="5" t="s">
        <v>17</v>
      </c>
      <c r="C6" s="5" t="s">
        <v>10</v>
      </c>
      <c r="D6" s="6">
        <v>70000.0</v>
      </c>
      <c r="E6" s="5" t="s">
        <v>11</v>
      </c>
      <c r="F6" s="7" t="b">
        <f>IFERROR(VLOOKUP(E6,'Регулярные траты'!$A$2:$B$3, 2, FALSE()), FALSE )</f>
        <v>0</v>
      </c>
    </row>
    <row r="7">
      <c r="A7" s="4">
        <v>45314.859437719904</v>
      </c>
      <c r="B7" s="5" t="s">
        <v>6</v>
      </c>
      <c r="C7" s="5" t="s">
        <v>12</v>
      </c>
      <c r="D7" s="6">
        <v>30000.0</v>
      </c>
      <c r="E7" s="5" t="s">
        <v>13</v>
      </c>
      <c r="F7" s="7" t="b">
        <f>IFERROR(VLOOKUP(E7,'Регулярные траты'!$A$2:$B$3, 2, FALSE()), FALSE )</f>
        <v>0</v>
      </c>
    </row>
    <row r="8">
      <c r="A8" s="4">
        <v>45327.58138483796</v>
      </c>
      <c r="B8" s="5" t="s">
        <v>18</v>
      </c>
      <c r="C8" s="5" t="s">
        <v>19</v>
      </c>
      <c r="D8" s="6">
        <v>200000.0</v>
      </c>
      <c r="E8" s="5" t="s">
        <v>8</v>
      </c>
      <c r="F8" s="7" t="str">
        <f>IFERROR(VLOOKUP(E8,'Регулярные траты'!$A$2:$B$3, 2, FALSE()), FALSE )</f>
        <v>Истина</v>
      </c>
    </row>
    <row r="9">
      <c r="A9" s="4">
        <v>45327.58166002315</v>
      </c>
      <c r="B9" s="5" t="s">
        <v>20</v>
      </c>
      <c r="C9" s="5" t="s">
        <v>21</v>
      </c>
      <c r="D9" s="6">
        <v>200000.0</v>
      </c>
      <c r="E9" s="5" t="s">
        <v>8</v>
      </c>
      <c r="F9" s="7" t="str">
        <f>IFERROR(VLOOKUP(E9,'Регулярные траты'!$A$2:$B$3, 2, FALSE()), FALSE )</f>
        <v>Истина</v>
      </c>
    </row>
    <row r="10">
      <c r="A10" s="4">
        <v>45327.58184753472</v>
      </c>
      <c r="B10" s="5" t="s">
        <v>22</v>
      </c>
      <c r="C10" s="5" t="s">
        <v>23</v>
      </c>
      <c r="D10" s="6">
        <v>200000.0</v>
      </c>
      <c r="E10" s="5" t="s">
        <v>8</v>
      </c>
      <c r="F10" s="7" t="str">
        <f>IFERROR(VLOOKUP(E10,'Регулярные траты'!$A$2:$B$3, 2, FALSE()), FALSE )</f>
        <v>Истина</v>
      </c>
    </row>
    <row r="11">
      <c r="A11" s="4">
        <v>45327.582063634254</v>
      </c>
      <c r="B11" s="5" t="s">
        <v>24</v>
      </c>
      <c r="C11" s="5" t="s">
        <v>25</v>
      </c>
      <c r="D11" s="6">
        <v>200000.0</v>
      </c>
      <c r="E11" s="5" t="s">
        <v>8</v>
      </c>
      <c r="F11" s="7" t="str">
        <f>IFERROR(VLOOKUP(E11,'Регулярные траты'!$A$2:$B$3, 2, FALSE()), FALSE )</f>
        <v>Истина</v>
      </c>
    </row>
    <row r="12">
      <c r="A12" s="4">
        <v>45327.582606192125</v>
      </c>
      <c r="B12" s="5" t="s">
        <v>6</v>
      </c>
      <c r="C12" s="5" t="s">
        <v>10</v>
      </c>
      <c r="D12" s="6">
        <v>70000.0</v>
      </c>
      <c r="E12" s="5" t="s">
        <v>11</v>
      </c>
      <c r="F12" s="7" t="b">
        <f>IFERROR(VLOOKUP(E12,'Регулярные траты'!$A$2:$B$3, 2, FALSE()), FALSE )</f>
        <v>0</v>
      </c>
    </row>
    <row r="13">
      <c r="A13" s="4">
        <v>45327.582874988424</v>
      </c>
      <c r="B13" s="5" t="s">
        <v>18</v>
      </c>
      <c r="C13" s="5" t="s">
        <v>26</v>
      </c>
      <c r="D13" s="6">
        <v>70000.0</v>
      </c>
      <c r="E13" s="5" t="s">
        <v>11</v>
      </c>
      <c r="F13" s="7" t="b">
        <f>IFERROR(VLOOKUP(E13,'Регулярные траты'!$A$2:$B$3, 2, FALSE()), FALSE )</f>
        <v>0</v>
      </c>
    </row>
    <row r="14">
      <c r="A14" s="4">
        <v>45327.586625393524</v>
      </c>
      <c r="B14" s="5" t="s">
        <v>20</v>
      </c>
      <c r="C14" s="5" t="s">
        <v>26</v>
      </c>
      <c r="D14" s="6">
        <v>70000.0</v>
      </c>
      <c r="E14" s="5" t="s">
        <v>11</v>
      </c>
      <c r="F14" s="7" t="b">
        <f>IFERROR(VLOOKUP(E14,'Регулярные траты'!$A$2:$B$3, 2, FALSE()), FALSE )</f>
        <v>0</v>
      </c>
    </row>
    <row r="15">
      <c r="A15" s="4">
        <v>45327.58889267361</v>
      </c>
      <c r="B15" s="5" t="s">
        <v>18</v>
      </c>
      <c r="C15" s="5" t="s">
        <v>12</v>
      </c>
      <c r="D15" s="6">
        <v>60000.0</v>
      </c>
      <c r="E15" s="5" t="s">
        <v>13</v>
      </c>
      <c r="F15" s="7" t="b">
        <f>IFERROR(VLOOKUP(E15,'Регулярные траты'!$A$2:$B$3, 2, FALSE()), FALSE )</f>
        <v>0</v>
      </c>
    </row>
    <row r="16">
      <c r="A16" s="4">
        <v>45327.58911722222</v>
      </c>
      <c r="B16" s="5" t="s">
        <v>18</v>
      </c>
      <c r="C16" s="5" t="s">
        <v>12</v>
      </c>
      <c r="D16" s="6">
        <v>76000.0</v>
      </c>
      <c r="E16" s="5" t="s">
        <v>13</v>
      </c>
      <c r="F16" s="7" t="b">
        <f>IFERROR(VLOOKUP(E16,'Регулярные траты'!$A$2:$B$3, 2, FALSE()), FALSE )</f>
        <v>0</v>
      </c>
    </row>
    <row r="17">
      <c r="A17" s="4">
        <v>45327.5894429051</v>
      </c>
      <c r="B17" s="5" t="s">
        <v>20</v>
      </c>
      <c r="C17" s="5" t="s">
        <v>12</v>
      </c>
      <c r="D17" s="6">
        <v>139000.0</v>
      </c>
      <c r="E17" s="5" t="s">
        <v>13</v>
      </c>
      <c r="F17" s="7" t="b">
        <f>IFERROR(VLOOKUP(E17,'Регулярные траты'!$A$2:$B$3, 2, FALSE()), FALSE )</f>
        <v>0</v>
      </c>
    </row>
    <row r="18">
      <c r="A18" s="4">
        <v>45327.59029259259</v>
      </c>
      <c r="B18" s="5" t="s">
        <v>27</v>
      </c>
      <c r="C18" s="5" t="s">
        <v>15</v>
      </c>
      <c r="D18" s="6">
        <v>1450000.0</v>
      </c>
      <c r="E18" s="5" t="s">
        <v>16</v>
      </c>
      <c r="F18" s="7" t="str">
        <f>IFERROR(VLOOKUP(E18,'Регулярные траты'!$A$2:$B$3, 2, FALSE()), FALSE )</f>
        <v>Истина</v>
      </c>
    </row>
    <row r="19">
      <c r="A19" s="4">
        <v>45327.590675196756</v>
      </c>
      <c r="B19" s="5" t="s">
        <v>18</v>
      </c>
      <c r="C19" s="5" t="s">
        <v>15</v>
      </c>
      <c r="D19" s="6">
        <v>1400000.0</v>
      </c>
      <c r="E19" s="5" t="s">
        <v>16</v>
      </c>
      <c r="F19" s="7" t="str">
        <f>IFERROR(VLOOKUP(E19,'Регулярные траты'!$A$2:$B$3, 2, FALSE()), FALSE )</f>
        <v>Истина</v>
      </c>
    </row>
    <row r="20">
      <c r="A20" s="4">
        <v>45327.59106989583</v>
      </c>
      <c r="B20" s="5" t="s">
        <v>20</v>
      </c>
      <c r="C20" s="5" t="s">
        <v>15</v>
      </c>
      <c r="D20" s="6">
        <v>1500000.0</v>
      </c>
      <c r="E20" s="5" t="s">
        <v>16</v>
      </c>
      <c r="F20" s="7" t="str">
        <f>IFERROR(VLOOKUP(E20,'Регулярные траты'!$A$2:$B$3, 2, FALSE()), FALSE )</f>
        <v>Истина</v>
      </c>
    </row>
    <row r="21">
      <c r="A21" s="4">
        <v>45327.591321458334</v>
      </c>
      <c r="B21" s="5" t="s">
        <v>22</v>
      </c>
      <c r="C21" s="5" t="s">
        <v>15</v>
      </c>
      <c r="D21" s="6">
        <v>1460000.0</v>
      </c>
      <c r="E21" s="5" t="s">
        <v>16</v>
      </c>
      <c r="F21" s="7" t="str">
        <f>IFERROR(VLOOKUP(E21,'Регулярные траты'!$A$2:$B$3, 2, FALSE()), FALSE )</f>
        <v>Истина</v>
      </c>
    </row>
    <row r="22">
      <c r="D22" s="8"/>
      <c r="F22" s="7"/>
    </row>
    <row r="23">
      <c r="D23" s="8"/>
      <c r="F23" s="7"/>
    </row>
    <row r="24">
      <c r="D24" s="8"/>
      <c r="F24" s="7"/>
    </row>
    <row r="25">
      <c r="D25" s="8"/>
      <c r="F25" s="7"/>
    </row>
    <row r="26">
      <c r="D26" s="8"/>
      <c r="F26" s="9"/>
    </row>
    <row r="27">
      <c r="D27" s="8"/>
      <c r="F27" s="7"/>
    </row>
    <row r="28">
      <c r="D28" s="8"/>
      <c r="F28" s="7"/>
    </row>
    <row r="29">
      <c r="D29" s="8"/>
      <c r="F29" s="7"/>
    </row>
    <row r="30">
      <c r="D30" s="8"/>
      <c r="F30" s="7"/>
    </row>
    <row r="31">
      <c r="D31" s="8"/>
      <c r="F31" s="7"/>
    </row>
    <row r="32">
      <c r="D32" s="8"/>
      <c r="F32" s="7"/>
    </row>
    <row r="33">
      <c r="D33" s="8"/>
      <c r="F33" s="7"/>
    </row>
    <row r="34">
      <c r="D34" s="8"/>
      <c r="F34" s="7"/>
    </row>
    <row r="35">
      <c r="D35" s="8"/>
      <c r="F35" s="7"/>
    </row>
    <row r="36">
      <c r="D36" s="8"/>
      <c r="F36" s="7"/>
    </row>
    <row r="37">
      <c r="D37" s="8"/>
      <c r="F37" s="7"/>
    </row>
    <row r="38">
      <c r="D38" s="8"/>
      <c r="F38" s="7"/>
    </row>
    <row r="39">
      <c r="D39" s="8"/>
      <c r="F39" s="7"/>
    </row>
    <row r="40">
      <c r="D40" s="8"/>
      <c r="F40" s="7"/>
    </row>
    <row r="41">
      <c r="D41" s="8"/>
      <c r="F41" s="7"/>
    </row>
    <row r="42">
      <c r="D42" s="8"/>
      <c r="F42" s="7"/>
    </row>
    <row r="43">
      <c r="D43" s="8"/>
      <c r="F43" s="7"/>
    </row>
    <row r="44">
      <c r="D44" s="8"/>
      <c r="F44" s="7"/>
    </row>
    <row r="45">
      <c r="D45" s="8"/>
      <c r="F45" s="7"/>
    </row>
    <row r="46">
      <c r="D46" s="8"/>
      <c r="F46" s="7"/>
    </row>
    <row r="47">
      <c r="D47" s="8"/>
      <c r="F47" s="7"/>
    </row>
    <row r="48">
      <c r="D48" s="8"/>
      <c r="F48" s="7"/>
    </row>
    <row r="49">
      <c r="D49" s="8"/>
      <c r="F49" s="7"/>
    </row>
    <row r="50">
      <c r="D50" s="8"/>
      <c r="F50" s="7"/>
    </row>
    <row r="51">
      <c r="D51" s="8"/>
      <c r="F51" s="7"/>
    </row>
    <row r="52">
      <c r="D52" s="8"/>
      <c r="F52" s="7"/>
    </row>
    <row r="53">
      <c r="D53" s="8"/>
      <c r="F53" s="7"/>
    </row>
    <row r="54">
      <c r="D54" s="8"/>
      <c r="F54" s="7"/>
    </row>
    <row r="55">
      <c r="D55" s="8"/>
      <c r="F55" s="7"/>
    </row>
    <row r="56">
      <c r="D56" s="8"/>
      <c r="F56" s="7"/>
    </row>
    <row r="57">
      <c r="D57" s="8"/>
      <c r="F57" s="7"/>
    </row>
    <row r="58">
      <c r="D58" s="8"/>
      <c r="F58" s="7"/>
    </row>
    <row r="59">
      <c r="D59" s="8"/>
      <c r="F59" s="7"/>
    </row>
    <row r="60">
      <c r="D60" s="8"/>
      <c r="F60" s="7"/>
    </row>
    <row r="61">
      <c r="D61" s="8"/>
      <c r="F61" s="7"/>
    </row>
    <row r="62">
      <c r="D62" s="8"/>
      <c r="F62" s="7"/>
    </row>
    <row r="63">
      <c r="D63" s="8"/>
      <c r="F63" s="7"/>
    </row>
    <row r="64">
      <c r="D64" s="8"/>
      <c r="F64" s="7"/>
    </row>
    <row r="65">
      <c r="D65" s="8"/>
      <c r="F65" s="7"/>
    </row>
    <row r="66">
      <c r="D66" s="8"/>
      <c r="F66" s="7"/>
    </row>
    <row r="67">
      <c r="D67" s="8"/>
      <c r="F67" s="7"/>
    </row>
    <row r="68">
      <c r="D68" s="8"/>
      <c r="F68" s="7"/>
    </row>
    <row r="69">
      <c r="D69" s="8"/>
      <c r="F69" s="7"/>
    </row>
    <row r="70">
      <c r="D70" s="8"/>
      <c r="F70" s="7"/>
    </row>
    <row r="71">
      <c r="D71" s="8"/>
      <c r="F71" s="7"/>
    </row>
    <row r="72">
      <c r="D72" s="8"/>
      <c r="F72" s="7"/>
    </row>
    <row r="73">
      <c r="D73" s="8"/>
      <c r="F73" s="7"/>
    </row>
    <row r="74">
      <c r="D74" s="8"/>
      <c r="F74" s="7"/>
    </row>
    <row r="75">
      <c r="D75" s="8"/>
      <c r="F75" s="7"/>
    </row>
    <row r="76">
      <c r="D76" s="8"/>
      <c r="F76" s="7"/>
    </row>
    <row r="77">
      <c r="D77" s="8"/>
      <c r="F77" s="7"/>
    </row>
    <row r="78">
      <c r="D78" s="8"/>
      <c r="F78" s="7"/>
    </row>
    <row r="79">
      <c r="D79" s="8"/>
      <c r="F79" s="7"/>
    </row>
    <row r="80">
      <c r="D80" s="8"/>
      <c r="F80" s="7"/>
    </row>
    <row r="81">
      <c r="D81" s="8"/>
      <c r="F81" s="7"/>
    </row>
    <row r="82">
      <c r="D82" s="8"/>
      <c r="F82" s="7"/>
    </row>
    <row r="83">
      <c r="D83" s="8"/>
      <c r="F83" s="7"/>
    </row>
    <row r="84">
      <c r="D84" s="8"/>
      <c r="F84" s="7"/>
    </row>
    <row r="85">
      <c r="D85" s="8"/>
      <c r="F85" s="7"/>
    </row>
    <row r="86">
      <c r="D86" s="8"/>
      <c r="F86" s="7"/>
    </row>
    <row r="87">
      <c r="D87" s="8"/>
      <c r="F87" s="7"/>
    </row>
    <row r="88">
      <c r="D88" s="8"/>
      <c r="F88" s="7"/>
    </row>
    <row r="89">
      <c r="D89" s="8"/>
      <c r="F89" s="7"/>
    </row>
    <row r="90">
      <c r="D90" s="8"/>
      <c r="F90" s="7"/>
    </row>
    <row r="91">
      <c r="D91" s="8"/>
      <c r="F91" s="7"/>
    </row>
    <row r="92">
      <c r="D92" s="8"/>
      <c r="F92" s="7"/>
    </row>
    <row r="93">
      <c r="D93" s="8"/>
      <c r="F93" s="7"/>
    </row>
    <row r="94">
      <c r="D94" s="8"/>
      <c r="F94" s="7"/>
    </row>
    <row r="95">
      <c r="D95" s="8"/>
      <c r="F95" s="7"/>
    </row>
    <row r="96">
      <c r="D96" s="8"/>
      <c r="F96" s="7"/>
    </row>
    <row r="97">
      <c r="D97" s="8"/>
      <c r="F97" s="7"/>
    </row>
    <row r="98">
      <c r="D98" s="8"/>
      <c r="F98" s="7"/>
    </row>
    <row r="99">
      <c r="D99" s="8"/>
      <c r="F99" s="7"/>
    </row>
    <row r="100">
      <c r="D100" s="8"/>
      <c r="F100" s="7"/>
    </row>
    <row r="101">
      <c r="D101" s="8"/>
      <c r="F101" s="7"/>
    </row>
    <row r="102">
      <c r="D102" s="8"/>
      <c r="F102" s="7"/>
    </row>
    <row r="103">
      <c r="D103" s="8"/>
      <c r="F103" s="7"/>
    </row>
    <row r="104">
      <c r="D104" s="8"/>
      <c r="F104" s="7"/>
    </row>
    <row r="105">
      <c r="D105" s="8"/>
      <c r="F105" s="7"/>
    </row>
    <row r="106">
      <c r="D106" s="8"/>
      <c r="F106" s="7"/>
    </row>
    <row r="107">
      <c r="D107" s="8"/>
      <c r="F107" s="7"/>
    </row>
    <row r="108">
      <c r="D108" s="8"/>
      <c r="F108" s="7"/>
    </row>
    <row r="109">
      <c r="D109" s="8"/>
      <c r="F109" s="7"/>
    </row>
    <row r="110">
      <c r="D110" s="8"/>
      <c r="F110" s="7"/>
    </row>
    <row r="111">
      <c r="D111" s="8"/>
      <c r="F111" s="7"/>
    </row>
    <row r="112">
      <c r="D112" s="8"/>
      <c r="F112" s="7"/>
    </row>
    <row r="113">
      <c r="D113" s="8"/>
      <c r="F113" s="7"/>
    </row>
    <row r="114">
      <c r="D114" s="8"/>
      <c r="F114" s="7"/>
    </row>
    <row r="115">
      <c r="D115" s="8"/>
      <c r="F115" s="7"/>
    </row>
    <row r="116">
      <c r="D116" s="8"/>
      <c r="F116" s="7"/>
    </row>
    <row r="117">
      <c r="D117" s="8"/>
      <c r="F117" s="7"/>
    </row>
    <row r="118">
      <c r="D118" s="8"/>
      <c r="F118" s="7"/>
    </row>
    <row r="119">
      <c r="D119" s="8"/>
      <c r="F119" s="7"/>
    </row>
    <row r="120">
      <c r="D120" s="8"/>
      <c r="F120" s="7"/>
    </row>
    <row r="121">
      <c r="D121" s="8"/>
      <c r="F121" s="7"/>
    </row>
  </sheetData>
  <customSheetViews>
    <customSheetView guid="{72D84A5D-4FDF-4151-8621-4C8568AA45D5}" filter="1" showAutoFilter="1">
      <autoFilter ref="$A$1:$F$2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15.0"/>
    <col customWidth="1" min="4" max="4" width="18.75"/>
    <col customWidth="1" min="5" max="5" width="18.13"/>
  </cols>
  <sheetData>
    <row r="1">
      <c r="A1" s="10" t="s">
        <v>4</v>
      </c>
      <c r="B1" s="5" t="s">
        <v>5</v>
      </c>
    </row>
    <row r="2">
      <c r="A2" s="5" t="s">
        <v>8</v>
      </c>
      <c r="B2" s="5" t="s">
        <v>28</v>
      </c>
    </row>
    <row r="3">
      <c r="A3" s="5" t="s">
        <v>16</v>
      </c>
      <c r="B3" s="5" t="s">
        <v>28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75"/>
    <col customWidth="1" min="2" max="2" width="18.75"/>
    <col customWidth="1" min="4" max="4" width="15.38"/>
    <col customWidth="1" min="6" max="6" width="13.25"/>
  </cols>
  <sheetData>
    <row r="1">
      <c r="F1" s="12" t="s">
        <v>30</v>
      </c>
      <c r="G1" s="12" t="s">
        <v>31</v>
      </c>
    </row>
    <row r="2">
      <c r="F2" s="14">
        <f>SUM('Ответы на форму (1)'!D:D)</f>
        <v>8845000</v>
      </c>
      <c r="G2" s="15">
        <f>IFERROR(__xludf.DUMMYFUNCTION("COUNTUNIQUE('Ответы на форму (1)'!C:C)"),10.0)</f>
        <v>10</v>
      </c>
    </row>
    <row r="3"/>
    <row r="4"/>
    <row r="5"/>
    <row r="6"/>
    <row r="7"/>
    <row r="8">
      <c r="A8" s="11"/>
      <c r="B8" s="11"/>
    </row>
    <row r="9">
      <c r="A9" s="11"/>
      <c r="B9" s="11"/>
    </row>
    <row r="10">
      <c r="A10" s="11"/>
      <c r="B10" s="11"/>
    </row>
    <row r="11">
      <c r="A11" s="11"/>
      <c r="B11" s="11"/>
    </row>
    <row r="12">
      <c r="A12" s="11"/>
      <c r="B12" s="11"/>
    </row>
    <row r="13">
      <c r="A13" s="11"/>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8" max="8" width="20.88"/>
  </cols>
  <sheetData>
    <row r="1">
      <c r="A1" s="16"/>
      <c r="B1" s="16" t="s">
        <v>4</v>
      </c>
      <c r="C1" s="16"/>
      <c r="D1" s="16"/>
      <c r="E1" s="16"/>
    </row>
    <row r="2">
      <c r="A2" s="16" t="s">
        <v>33</v>
      </c>
      <c r="B2" s="16" t="s">
        <v>8</v>
      </c>
      <c r="C2" s="16" t="s">
        <v>13</v>
      </c>
      <c r="D2" s="16" t="s">
        <v>16</v>
      </c>
      <c r="E2" s="16" t="s">
        <v>11</v>
      </c>
    </row>
    <row r="3">
      <c r="A3" s="16" t="s">
        <v>34</v>
      </c>
      <c r="B3" s="8">
        <v>200000.0</v>
      </c>
      <c r="C3" s="8">
        <v>77000.0</v>
      </c>
      <c r="D3" s="8">
        <v>1422000.0</v>
      </c>
      <c r="E3" s="8">
        <v>70000.0</v>
      </c>
    </row>
    <row r="4">
      <c r="A4" s="16" t="s">
        <v>35</v>
      </c>
      <c r="B4" s="16">
        <v>0.0</v>
      </c>
      <c r="C4" s="16">
        <v>39849.71769034255</v>
      </c>
      <c r="D4" s="16">
        <v>76941.5362466854</v>
      </c>
      <c r="E4" s="16">
        <v>0.0</v>
      </c>
    </row>
    <row r="5">
      <c r="A5" s="16" t="s">
        <v>36</v>
      </c>
      <c r="B5" s="8">
        <v>200000.0</v>
      </c>
      <c r="C5" s="8">
        <v>76000.0</v>
      </c>
      <c r="D5" s="8">
        <v>1450000.0</v>
      </c>
      <c r="E5" s="8">
        <v>70000.0</v>
      </c>
    </row>
    <row r="8"/>
    <row r="9"/>
    <row r="10"/>
    <row r="11"/>
    <row r="12"/>
    <row r="13"/>
    <row r="14"/>
    <row r="15"/>
    <row r="16"/>
    <row r="17"/>
    <row r="18"/>
    <row r="19"/>
    <row r="20"/>
    <row r="21"/>
    <row r="22"/>
    <row r="23"/>
    <row r="24"/>
    <row r="25"/>
    <row r="26"/>
    <row r="27"/>
    <row r="28"/>
    <row r="29"/>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s>
  <sheetData>
    <row r="1">
      <c r="A1" s="5" t="s">
        <v>37</v>
      </c>
      <c r="B1" s="5">
        <v>76000.0</v>
      </c>
    </row>
    <row r="2">
      <c r="A2" s="5" t="s">
        <v>38</v>
      </c>
      <c r="B2" s="5" t="s">
        <v>39</v>
      </c>
    </row>
    <row r="3">
      <c r="A3" s="5" t="s">
        <v>40</v>
      </c>
      <c r="B3" s="18">
        <v>0.05</v>
      </c>
    </row>
    <row r="4">
      <c r="A4" s="5" t="s">
        <v>41</v>
      </c>
      <c r="B4" s="16">
        <f>COUNT('Статистика'!$D$10:$D$29)-1</f>
        <v>4</v>
      </c>
    </row>
    <row r="5">
      <c r="A5" s="5" t="s">
        <v>42</v>
      </c>
      <c r="B5" s="16">
        <f>AVERAGE('Статистика'!$D$10:$D$29)</f>
        <v>77000</v>
      </c>
    </row>
    <row r="6">
      <c r="A6" s="5" t="s">
        <v>43</v>
      </c>
      <c r="B6" s="16">
        <f>STDEV('Статистика'!$D$10:$D$29)</f>
        <v>39849.71769</v>
      </c>
    </row>
    <row r="7">
      <c r="A7" s="5" t="s">
        <v>44</v>
      </c>
      <c r="B7" s="16">
        <f>COUNT('Статистика'!$D$10:$D$29)</f>
        <v>5</v>
      </c>
      <c r="D7" s="5" t="s">
        <v>45</v>
      </c>
      <c r="E7" s="16">
        <f>TDIST(B8,B4,2)</f>
        <v>0.9579431949</v>
      </c>
    </row>
    <row r="8">
      <c r="A8" s="5" t="s">
        <v>46</v>
      </c>
      <c r="B8" s="16">
        <f>ABS((B5-B1)*SQRT(B7)/B6)</f>
        <v>0.05611251741</v>
      </c>
      <c r="E8" s="5"/>
    </row>
    <row r="9">
      <c r="A9" s="5" t="s">
        <v>47</v>
      </c>
      <c r="B9" s="16">
        <f>TINV(B3,B4)</f>
        <v>2.776445105</v>
      </c>
    </row>
    <row r="11">
      <c r="A11" s="5" t="s">
        <v>48</v>
      </c>
    </row>
  </sheetData>
  <drawing r:id="rId2"/>
  <legacyDrawing r:id="rId3"/>
</worksheet>
</file>