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5295" yWindow="2355" windowWidth="5775" windowHeight="5895" tabRatio="439"/>
  </bookViews>
  <sheets>
    <sheet name="LRecta" sheetId="4" r:id="rId1"/>
  </sheets>
  <calcPr calcId="144525"/>
  <pivotCaches>
    <pivotCache cacheId="6" r:id="rId2"/>
  </pivotCaches>
</workbook>
</file>

<file path=xl/calcChain.xml><?xml version="1.0" encoding="utf-8"?>
<calcChain xmlns="http://schemas.openxmlformats.org/spreadsheetml/2006/main">
  <c r="V19" i="4" l="1"/>
  <c r="U11" i="4"/>
  <c r="U12" i="4"/>
  <c r="U13" i="4"/>
  <c r="U14" i="4"/>
  <c r="U15" i="4"/>
  <c r="U16" i="4"/>
  <c r="U17" i="4"/>
  <c r="U18" i="4"/>
  <c r="U19" i="4"/>
  <c r="Q19" i="4"/>
  <c r="M19" i="4"/>
  <c r="L19" i="4"/>
  <c r="I19" i="4"/>
  <c r="H19" i="4"/>
  <c r="G19" i="4"/>
  <c r="U10" i="4"/>
  <c r="L10" i="4"/>
  <c r="L11" i="4"/>
  <c r="L12" i="4"/>
  <c r="L13" i="4"/>
  <c r="L14" i="4"/>
  <c r="L15" i="4"/>
  <c r="L16" i="4"/>
  <c r="L17" i="4"/>
  <c r="L18" i="4"/>
  <c r="R19" i="4"/>
  <c r="W19" i="4"/>
  <c r="X19" i="4"/>
  <c r="X11" i="4"/>
  <c r="X12" i="4"/>
  <c r="X13" i="4"/>
  <c r="X14" i="4"/>
  <c r="X15" i="4"/>
  <c r="X16" i="4"/>
  <c r="X17" i="4"/>
  <c r="X18" i="4"/>
  <c r="W11" i="4"/>
  <c r="W12" i="4"/>
  <c r="W13" i="4"/>
  <c r="W14" i="4"/>
  <c r="W15" i="4"/>
  <c r="W16" i="4"/>
  <c r="W17" i="4"/>
  <c r="W18" i="4"/>
  <c r="V11" i="4"/>
  <c r="V12" i="4"/>
  <c r="V13" i="4"/>
  <c r="V14" i="4"/>
  <c r="V15" i="4"/>
  <c r="V16" i="4"/>
  <c r="V17" i="4"/>
  <c r="V18" i="4"/>
  <c r="Q11" i="4"/>
  <c r="Q12" i="4"/>
  <c r="Q13" i="4"/>
  <c r="Q14" i="4"/>
  <c r="Q15" i="4"/>
  <c r="Q16" i="4"/>
  <c r="Q17" i="4"/>
  <c r="Q18" i="4"/>
  <c r="P11" i="4"/>
  <c r="P12" i="4"/>
  <c r="P13" i="4"/>
  <c r="P14" i="4"/>
  <c r="P15" i="4"/>
  <c r="P16" i="4"/>
  <c r="P17" i="4"/>
  <c r="P18" i="4"/>
  <c r="N16" i="4"/>
  <c r="N15" i="4"/>
  <c r="N14" i="4"/>
  <c r="N11" i="4"/>
  <c r="N12" i="4"/>
  <c r="N13" i="4"/>
  <c r="N10" i="4"/>
  <c r="N18" i="4"/>
  <c r="N17" i="4"/>
  <c r="O11" i="4"/>
  <c r="O12" i="4"/>
  <c r="O13" i="4"/>
  <c r="O14" i="4"/>
  <c r="O15" i="4"/>
  <c r="O16" i="4"/>
  <c r="O17" i="4"/>
  <c r="O18" i="4"/>
  <c r="M11" i="4"/>
  <c r="M12" i="4"/>
  <c r="M13" i="4"/>
  <c r="M14" i="4"/>
  <c r="M15" i="4"/>
  <c r="M16" i="4"/>
  <c r="M17" i="4"/>
  <c r="M18" i="4"/>
  <c r="I11" i="4"/>
  <c r="I12" i="4"/>
  <c r="I13" i="4"/>
  <c r="I14" i="4"/>
  <c r="I15" i="4"/>
  <c r="I16" i="4"/>
  <c r="I17" i="4"/>
  <c r="I18" i="4"/>
  <c r="H11" i="4"/>
  <c r="H12" i="4"/>
  <c r="H13" i="4"/>
  <c r="H14" i="4"/>
  <c r="H15" i="4"/>
  <c r="H16" i="4"/>
  <c r="H17" i="4"/>
  <c r="H18" i="4"/>
  <c r="G13" i="4"/>
  <c r="G12" i="4"/>
  <c r="G11" i="4"/>
  <c r="G10" i="4"/>
  <c r="V10" i="4"/>
  <c r="O10" i="4"/>
  <c r="H10" i="4"/>
  <c r="P10" i="4"/>
  <c r="I10" i="4"/>
  <c r="M10" i="4"/>
  <c r="Q10" i="4"/>
  <c r="W10" i="4"/>
  <c r="X10" i="4"/>
</calcChain>
</file>

<file path=xl/comments1.xml><?xml version="1.0" encoding="utf-8"?>
<comments xmlns="http://schemas.openxmlformats.org/spreadsheetml/2006/main">
  <authors>
    <author>vito</author>
  </authors>
  <commentList>
    <comment ref="C9" authorId="0">
      <text>
        <r>
          <rPr>
            <b/>
            <sz val="9"/>
            <color indexed="81"/>
            <rFont val="Tahoma"/>
            <charset val="1"/>
          </rPr>
          <t>FECHA DE ADQUIS. HISTORICA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G9" authorId="0">
      <text>
        <r>
          <rPr>
            <b/>
            <sz val="9"/>
            <color indexed="81"/>
            <rFont val="Tahoma"/>
            <charset val="1"/>
          </rPr>
          <t>MONTO DE LA FACTURA</t>
        </r>
      </text>
    </comment>
    <comment ref="L9" authorId="0">
      <text>
        <r>
          <rPr>
            <b/>
            <sz val="9"/>
            <color indexed="81"/>
            <rFont val="Tahoma"/>
            <charset val="1"/>
          </rPr>
          <t>MONTOS QUE VAN AL ASIENTO DE ACTUALIZACIÓN</t>
        </r>
      </text>
    </comment>
    <comment ref="P9" authorId="0">
      <text>
        <r>
          <rPr>
            <b/>
            <sz val="9"/>
            <color indexed="81"/>
            <rFont val="Tahoma"/>
            <charset val="1"/>
          </rPr>
          <t>ES PARA EL CONTROL DE LA VIDA ÚTIL ACUMULATIVO EN CADA GESTIÓN</t>
        </r>
      </text>
    </comment>
    <comment ref="Q9" authorId="0">
      <text>
        <r>
          <rPr>
            <b/>
            <sz val="9"/>
            <color indexed="81"/>
            <rFont val="Tahoma"/>
            <charset val="1"/>
          </rPr>
          <t>MONTOS QUE VAN AL ASIENTO DE DEPRECIACIÓN</t>
        </r>
      </text>
    </comment>
    <comment ref="N10" authorId="0">
      <text>
        <r>
          <rPr>
            <b/>
            <sz val="9"/>
            <color indexed="81"/>
            <rFont val="Tahoma"/>
            <charset val="1"/>
          </rPr>
          <t xml:space="preserve">COLOCAR SEGÚN LA TABLA DE DEPRECIACIÓN, equipo de comp. 4 años =4*12=48
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A26" authorId="0">
      <text>
        <r>
          <rPr>
            <sz val="9"/>
            <color indexed="81"/>
            <rFont val="Tahoma"/>
            <family val="2"/>
          </rPr>
          <t>LA TABLA SE ACTUALIZA HACIENDO CLIC BOTON DERECHO EN CUALQUIERA DE SUS CELDAS Y PRESIONANDO ACTUALIZAR</t>
        </r>
      </text>
    </comment>
  </commentList>
</comments>
</file>

<file path=xl/sharedStrings.xml><?xml version="1.0" encoding="utf-8"?>
<sst xmlns="http://schemas.openxmlformats.org/spreadsheetml/2006/main" count="80" uniqueCount="69">
  <si>
    <t>ADQUISICION</t>
  </si>
  <si>
    <t xml:space="preserve">COSTO DE </t>
  </si>
  <si>
    <t>INICIO</t>
  </si>
  <si>
    <t>FINAL</t>
  </si>
  <si>
    <t>COSTO</t>
  </si>
  <si>
    <t>NETO</t>
  </si>
  <si>
    <t>DEP.</t>
  </si>
  <si>
    <t>ACUMULADO AÑO ANTERIOR</t>
  </si>
  <si>
    <t>ACUMULADA ACTUAL</t>
  </si>
  <si>
    <t>PERIODO ACTUAL</t>
  </si>
  <si>
    <t>EQUIPOS DE COMPUTACION</t>
  </si>
  <si>
    <t>VALOR</t>
  </si>
  <si>
    <t>MODELO SRL</t>
  </si>
  <si>
    <t>CRÉDITO</t>
  </si>
  <si>
    <t>FISCAL</t>
  </si>
  <si>
    <t>GRUPO DEL ACTIVO</t>
  </si>
  <si>
    <t>MUEBLES Y ENSERES</t>
  </si>
  <si>
    <t>EC01-GERENCIA</t>
  </si>
  <si>
    <t>EC02-CONTAB</t>
  </si>
  <si>
    <t>EC03-PRODUCC</t>
  </si>
  <si>
    <t>EC04-SECRET</t>
  </si>
  <si>
    <t>ME002</t>
  </si>
  <si>
    <t>ME003</t>
  </si>
  <si>
    <t>ME004</t>
  </si>
  <si>
    <t>HERRAMIENTAS</t>
  </si>
  <si>
    <t>H001</t>
  </si>
  <si>
    <t>H002</t>
  </si>
  <si>
    <t>CONSUMIDA MESES</t>
  </si>
  <si>
    <t>ANUAL</t>
  </si>
  <si>
    <t>REEXPRESION A VALORES CORRIENTES</t>
  </si>
  <si>
    <t>ACTUALIZADO</t>
  </si>
  <si>
    <t xml:space="preserve">COD. </t>
  </si>
  <si>
    <t>COMPROBANTE DIARIO</t>
  </si>
  <si>
    <t>CD-0015</t>
  </si>
  <si>
    <t>TOTAL MESES</t>
  </si>
  <si>
    <t>SALDO DE VIDA SIGTE PERIODO</t>
  </si>
  <si>
    <t>DEPRECIABLE HIST.</t>
  </si>
  <si>
    <t>INICIO UFV</t>
  </si>
  <si>
    <t>FINAL UFV</t>
  </si>
  <si>
    <t>DEP.ACUM</t>
  </si>
  <si>
    <t>DE ADQUISICION</t>
  </si>
  <si>
    <t>FECHA</t>
  </si>
  <si>
    <t>ACTUALIZADO.</t>
  </si>
  <si>
    <t>INICIO.</t>
  </si>
  <si>
    <t>FINAL.</t>
  </si>
  <si>
    <t>CD-0016</t>
  </si>
  <si>
    <t>CD-0017</t>
  </si>
  <si>
    <t>CD-0054</t>
  </si>
  <si>
    <t>CD-0078</t>
  </si>
  <si>
    <t>CD-0055</t>
  </si>
  <si>
    <t>CD-00789</t>
  </si>
  <si>
    <t>CD-00745</t>
  </si>
  <si>
    <t>CD-05465</t>
  </si>
  <si>
    <t>INCREM. POR ACTUALIZ.</t>
  </si>
  <si>
    <t>INCREM POR ACTUALIZ</t>
  </si>
  <si>
    <t>COD ACTIVO</t>
  </si>
  <si>
    <t>VIDA UTIL (MESES)</t>
  </si>
  <si>
    <t>PERI0D0 DEL 01/01/2012 AL  31/12/2012</t>
  </si>
  <si>
    <t>CÁLCULO DE ACTUALIZACIÓN Y DEPRECIACION DE ACTIVOS FIJOS</t>
  </si>
  <si>
    <t>DEPREC.AC.</t>
  </si>
  <si>
    <t>Determinación Depreciación Método Línea Recta</t>
  </si>
  <si>
    <t>NOTA: LAS CASILLAS SOMBREADAS SON POR FÓRMULA AUTOMÁTICA, SE COLOCARON DATOS EN LAS CASILLAS SIN SOMBRA</t>
  </si>
  <si>
    <t>RESUMEN GERENCIAL</t>
  </si>
  <si>
    <t>Total general</t>
  </si>
  <si>
    <t>Datos</t>
  </si>
  <si>
    <t>COSTO ACTUAL</t>
  </si>
  <si>
    <t>DEPR. 2012</t>
  </si>
  <si>
    <t>SALDO MESES</t>
  </si>
  <si>
    <t>COSTO NETO.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</si>
</sst>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201" formatCode="_(* #,##0_);_(* \(#,##0\);_(* &quot;-&quot;??_);_(@_)"/>
    <numFmt numFmtId="204" formatCode="_(* #,##0.00000_);_(* \(#,##0.00000\);_(* &quot;-&quot;??_);_(@_)"/>
  </numFmts>
  <fonts count="14" x14ac:knownFonts="1">
    <font>
      <sz val="10"/>
      <name val="Arial"/>
    </font>
    <font>
      <sz val="10"/>
      <name val="Arial"/>
    </font>
    <font>
      <sz val="8"/>
      <name val="Arial"/>
      <family val="2"/>
    </font>
    <font>
      <b/>
      <sz val="10"/>
      <name val="Tahoma"/>
      <family val="2"/>
    </font>
    <font>
      <sz val="10"/>
      <name val="Tahoma"/>
      <family val="2"/>
    </font>
    <font>
      <b/>
      <sz val="9"/>
      <name val="Tahoma"/>
      <family val="2"/>
    </font>
    <font>
      <b/>
      <sz val="8"/>
      <name val="Tahoma"/>
      <family val="2"/>
    </font>
    <font>
      <b/>
      <sz val="10"/>
      <color rgb="FFFF0000"/>
      <name val="Tahoma"/>
      <family val="2"/>
    </font>
    <font>
      <b/>
      <sz val="16"/>
      <color theme="4" tint="-0.249977111117893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4"/>
      <name val="Tahoma"/>
      <family val="2"/>
    </font>
    <font>
      <b/>
      <sz val="20"/>
      <name val="Tahoma"/>
      <family val="2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1">
    <xf numFmtId="0" fontId="0" fillId="0" borderId="0" xfId="0"/>
    <xf numFmtId="43" fontId="4" fillId="0" borderId="0" xfId="1" applyFont="1" applyFill="1" applyBorder="1" applyAlignment="1">
      <alignment horizontal="center" vertical="center"/>
    </xf>
    <xf numFmtId="43" fontId="3" fillId="0" borderId="0" xfId="1" applyFont="1" applyFill="1" applyBorder="1" applyAlignment="1">
      <alignment horizontal="center" vertical="center"/>
    </xf>
    <xf numFmtId="43" fontId="3" fillId="0" borderId="0" xfId="1" applyFont="1" applyFill="1" applyBorder="1" applyAlignment="1">
      <alignment vertical="center"/>
    </xf>
    <xf numFmtId="4" fontId="4" fillId="0" borderId="0" xfId="0" applyNumberFormat="1" applyFont="1" applyFill="1" applyAlignment="1">
      <alignment vertical="center"/>
    </xf>
    <xf numFmtId="14" fontId="3" fillId="0" borderId="0" xfId="1" applyNumberFormat="1" applyFont="1" applyFill="1" applyBorder="1" applyAlignment="1">
      <alignment vertical="center"/>
    </xf>
    <xf numFmtId="43" fontId="3" fillId="0" borderId="0" xfId="1" applyFont="1" applyFill="1" applyBorder="1" applyAlignment="1"/>
    <xf numFmtId="14" fontId="4" fillId="0" borderId="0" xfId="1" applyNumberFormat="1" applyFont="1" applyFill="1" applyBorder="1" applyAlignment="1"/>
    <xf numFmtId="14" fontId="4" fillId="0" borderId="0" xfId="1" applyNumberFormat="1" applyFont="1" applyFill="1" applyBorder="1" applyAlignment="1">
      <alignment vertical="center"/>
    </xf>
    <xf numFmtId="43" fontId="4" fillId="0" borderId="0" xfId="1" applyFont="1" applyFill="1" applyBorder="1" applyAlignment="1">
      <alignment vertical="center"/>
    </xf>
    <xf numFmtId="4" fontId="3" fillId="0" borderId="0" xfId="0" applyNumberFormat="1" applyFont="1" applyFill="1" applyAlignment="1">
      <alignment horizontal="center" vertical="center"/>
    </xf>
    <xf numFmtId="43" fontId="3" fillId="0" borderId="0" xfId="1" applyFont="1" applyFill="1" applyBorder="1" applyAlignment="1">
      <alignment horizontal="center"/>
    </xf>
    <xf numFmtId="14" fontId="3" fillId="0" borderId="0" xfId="1" applyNumberFormat="1" applyFont="1" applyFill="1" applyBorder="1" applyAlignment="1">
      <alignment horizontal="center" vertical="center"/>
    </xf>
    <xf numFmtId="43" fontId="7" fillId="0" borderId="0" xfId="1" applyFont="1" applyFill="1" applyBorder="1" applyAlignment="1">
      <alignment horizontal="center" vertical="center"/>
    </xf>
    <xf numFmtId="14" fontId="3" fillId="0" borderId="0" xfId="1" applyNumberFormat="1" applyFont="1" applyFill="1" applyBorder="1" applyAlignment="1">
      <alignment horizontal="center" vertical="center" wrapText="1"/>
    </xf>
    <xf numFmtId="43" fontId="3" fillId="0" borderId="0" xfId="1" applyFont="1" applyFill="1" applyBorder="1" applyAlignment="1">
      <alignment horizontal="center" vertical="center" wrapText="1"/>
    </xf>
    <xf numFmtId="43" fontId="5" fillId="0" borderId="0" xfId="1" applyFont="1" applyFill="1" applyBorder="1" applyAlignment="1">
      <alignment horizontal="center" vertical="center" wrapText="1"/>
    </xf>
    <xf numFmtId="43" fontId="6" fillId="0" borderId="0" xfId="1" applyFont="1" applyFill="1" applyBorder="1" applyAlignment="1">
      <alignment horizontal="center" vertical="center" wrapText="1"/>
    </xf>
    <xf numFmtId="43" fontId="7" fillId="0" borderId="0" xfId="1" applyFont="1" applyFill="1" applyBorder="1" applyAlignment="1">
      <alignment horizontal="center" vertical="center" wrapText="1"/>
    </xf>
    <xf numFmtId="4" fontId="3" fillId="0" borderId="0" xfId="0" applyNumberFormat="1" applyFont="1" applyFill="1" applyBorder="1" applyAlignment="1">
      <alignment horizontal="center" vertical="center"/>
    </xf>
    <xf numFmtId="4" fontId="4" fillId="0" borderId="0" xfId="0" applyNumberFormat="1" applyFont="1" applyFill="1" applyBorder="1" applyAlignment="1">
      <alignment vertical="center"/>
    </xf>
    <xf numFmtId="43" fontId="4" fillId="0" borderId="0" xfId="1" applyFont="1" applyFill="1" applyBorder="1" applyAlignment="1">
      <alignment horizontal="left"/>
    </xf>
    <xf numFmtId="14" fontId="4" fillId="0" borderId="0" xfId="1" applyNumberFormat="1" applyFont="1" applyFill="1" applyBorder="1" applyAlignment="1">
      <alignment horizontal="center" vertical="center"/>
    </xf>
    <xf numFmtId="204" fontId="4" fillId="0" borderId="0" xfId="1" applyNumberFormat="1" applyFont="1" applyFill="1" applyBorder="1" applyAlignment="1">
      <alignment horizontal="center" vertical="center"/>
    </xf>
    <xf numFmtId="201" fontId="4" fillId="0" borderId="0" xfId="1" applyNumberFormat="1" applyFont="1" applyFill="1" applyBorder="1" applyAlignment="1">
      <alignment horizontal="center" vertical="center"/>
    </xf>
    <xf numFmtId="14" fontId="3" fillId="0" borderId="0" xfId="0" applyNumberFormat="1" applyFont="1" applyFill="1" applyBorder="1" applyAlignment="1">
      <alignment horizontal="center" vertical="center"/>
    </xf>
    <xf numFmtId="43" fontId="3" fillId="0" borderId="0" xfId="1" applyFont="1" applyFill="1" applyAlignment="1">
      <alignment horizontal="center" vertical="center"/>
    </xf>
    <xf numFmtId="14" fontId="3" fillId="0" borderId="0" xfId="0" applyNumberFormat="1" applyFont="1" applyFill="1" applyAlignment="1">
      <alignment horizontal="center" vertical="center"/>
    </xf>
    <xf numFmtId="14" fontId="4" fillId="0" borderId="0" xfId="0" applyNumberFormat="1" applyFont="1" applyFill="1" applyAlignment="1">
      <alignment vertical="center"/>
    </xf>
    <xf numFmtId="43" fontId="4" fillId="0" borderId="1" xfId="1" applyFont="1" applyFill="1" applyBorder="1" applyAlignment="1">
      <alignment horizontal="center" vertical="center"/>
    </xf>
    <xf numFmtId="43" fontId="4" fillId="0" borderId="3" xfId="1" applyFont="1" applyFill="1" applyBorder="1" applyAlignment="1">
      <alignment horizontal="center" vertical="center"/>
    </xf>
    <xf numFmtId="43" fontId="4" fillId="0" borderId="2" xfId="1" applyFont="1" applyFill="1" applyBorder="1" applyAlignment="1">
      <alignment horizontal="center" vertical="center"/>
    </xf>
    <xf numFmtId="14" fontId="3" fillId="0" borderId="1" xfId="1" applyNumberFormat="1" applyFont="1" applyFill="1" applyBorder="1" applyAlignment="1">
      <alignment horizontal="center" vertical="center"/>
    </xf>
    <xf numFmtId="14" fontId="3" fillId="0" borderId="2" xfId="1" applyNumberFormat="1" applyFont="1" applyFill="1" applyBorder="1" applyAlignment="1">
      <alignment horizontal="center" vertical="center"/>
    </xf>
    <xf numFmtId="43" fontId="3" fillId="0" borderId="1" xfId="1" applyFont="1" applyFill="1" applyBorder="1" applyAlignment="1">
      <alignment horizontal="center" vertical="center"/>
    </xf>
    <xf numFmtId="43" fontId="3" fillId="0" borderId="3" xfId="1" applyFont="1" applyFill="1" applyBorder="1" applyAlignment="1">
      <alignment horizontal="center" vertical="center"/>
    </xf>
    <xf numFmtId="43" fontId="3" fillId="0" borderId="2" xfId="1" applyFont="1" applyFill="1" applyBorder="1" applyAlignment="1">
      <alignment horizontal="center" vertical="center"/>
    </xf>
    <xf numFmtId="43" fontId="8" fillId="0" borderId="0" xfId="1" applyFont="1" applyFill="1" applyBorder="1" applyAlignment="1">
      <alignment horizontal="center" vertical="center"/>
    </xf>
    <xf numFmtId="43" fontId="4" fillId="2" borderId="0" xfId="1" applyFont="1" applyFill="1" applyBorder="1" applyAlignment="1">
      <alignment horizontal="center" vertical="center"/>
    </xf>
    <xf numFmtId="201" fontId="4" fillId="2" borderId="0" xfId="1" applyNumberFormat="1" applyFont="1" applyFill="1" applyBorder="1" applyAlignment="1">
      <alignment horizontal="center" vertical="center"/>
    </xf>
    <xf numFmtId="43" fontId="4" fillId="2" borderId="0" xfId="0" applyNumberFormat="1" applyFont="1" applyFill="1" applyBorder="1" applyAlignment="1">
      <alignment horizontal="left"/>
    </xf>
    <xf numFmtId="14" fontId="4" fillId="2" borderId="0" xfId="0" applyNumberFormat="1" applyFont="1" applyFill="1" applyBorder="1" applyAlignment="1">
      <alignment horizontal="center" vertical="center"/>
    </xf>
    <xf numFmtId="43" fontId="4" fillId="2" borderId="0" xfId="0" applyNumberFormat="1" applyFont="1" applyFill="1" applyBorder="1" applyAlignment="1">
      <alignment horizontal="center" vertical="center"/>
    </xf>
    <xf numFmtId="204" fontId="4" fillId="2" borderId="0" xfId="0" applyNumberFormat="1" applyFont="1" applyFill="1" applyBorder="1" applyAlignment="1">
      <alignment horizontal="center" vertical="center"/>
    </xf>
    <xf numFmtId="43" fontId="11" fillId="0" borderId="0" xfId="1" applyFont="1" applyFill="1" applyBorder="1" applyAlignment="1">
      <alignment horizontal="center" vertical="center"/>
    </xf>
    <xf numFmtId="43" fontId="11" fillId="0" borderId="0" xfId="1" applyFont="1" applyFill="1" applyBorder="1" applyAlignment="1"/>
    <xf numFmtId="43" fontId="12" fillId="0" borderId="0" xfId="1" applyFont="1" applyFill="1" applyBorder="1" applyAlignment="1">
      <alignment horizontal="center" vertical="center"/>
    </xf>
    <xf numFmtId="4" fontId="3" fillId="0" borderId="0" xfId="0" applyNumberFormat="1" applyFont="1" applyFill="1" applyAlignment="1">
      <alignment horizontal="left" vertical="center"/>
    </xf>
    <xf numFmtId="4" fontId="0" fillId="0" borderId="0" xfId="0" applyNumberFormat="1"/>
    <xf numFmtId="0" fontId="0" fillId="0" borderId="0" xfId="0" pivotButton="1"/>
    <xf numFmtId="1" fontId="0" fillId="0" borderId="0" xfId="0" applyNumberFormat="1"/>
  </cellXfs>
  <cellStyles count="2">
    <cellStyle name="Millares" xfId="1" builtinId="3"/>
    <cellStyle name="Normal" xfId="0" builtinId="0"/>
  </cellStyles>
  <dxfs count="5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numFmt numFmtId="35" formatCode="_(* #,##0.00_);_(* \(#,##0.00\);_(* &quot;-&quot;??_);_(@_)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numFmt numFmtId="35" formatCode="_(* #,##0.00_);_(* \(#,##0.00\);_(* &quot;-&quot;??_);_(@_)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numFmt numFmtId="35" formatCode="_(* #,##0.00_);_(* \(#,##0.00\);_(* &quot;-&quot;??_);_(@_)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numFmt numFmtId="35" formatCode="_(* #,##0.00_);_(* \(#,##0.00\);_(* &quot;-&quot;??_);_(@_)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numFmt numFmtId="204" formatCode="_(* #,##0.00000_);_(* \(#,##0.00000\);_(* &quot;-&quot;??_);_(@_)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numFmt numFmtId="204" formatCode="_(* #,##0.00000_);_(* \(#,##0.00000\);_(* &quot;-&quot;??_);_(@_)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numFmt numFmtId="35" formatCode="_(* #,##0.00_);_(* \(#,##0.00\);_(* &quot;-&quot;??_);_(@_)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numFmt numFmtId="35" formatCode="_(* #,##0.00_);_(* \(#,##0.00\);_(* &quot;-&quot;??_);_(@_)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numFmt numFmtId="35" formatCode="_(* #,##0.00_);_(* \(#,##0.00\);_(* &quot;-&quot;??_);_(@_)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numFmt numFmtId="35" formatCode="_(* #,##0.00_);_(* \(#,##0.00\);_(* &quot;-&quot;??_);_(@_)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numFmt numFmtId="35" formatCode="_(* #,##0.00_);_(* \(#,##0.00\);_(* &quot;-&quot;??_);_(@_)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numFmt numFmtId="35" formatCode="_(* #,##0.00_);_(* \(#,##0.00\);_(* &quot;-&quot;??_);_(@_)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numFmt numFmtId="204" formatCode="_(* #,##0.00000_);_(* \(#,##0.00000\);_(* &quot;-&quot;??_);_(@_)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numFmt numFmtId="204" formatCode="_(* #,##0.00000_);_(* \(#,##0.00000\);_(* &quot;-&quot;??_);_(@_)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numFmt numFmtId="204" formatCode="_(* #,##0.00000_);_(* \(#,##0.00000\);_(* &quot;-&quot;??_);_(@_)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numFmt numFmtId="35" formatCode="_(* #,##0.00_);_(* \(#,##0.00\);_(* &quot;-&quot;??_);_(@_)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numFmt numFmtId="35" formatCode="_(* #,##0.00_);_(* \(#,##0.00\);_(* &quot;-&quot;??_);_(@_)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numFmt numFmtId="35" formatCode="_(* #,##0.00_);_(* \(#,##0.00\);_(* &quot;-&quot;??_);_(@_)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numFmt numFmtId="19" formatCode="dd/mm/yyyy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numFmt numFmtId="19" formatCode="dd/mm/yyyy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numFmt numFmtId="19" formatCode="dd/mm/yyyy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numFmt numFmtId="19" formatCode="dd/mm/yyyy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numFmt numFmtId="35" formatCode="_(* #,##0.00_);_(* \(#,##0.00\);_(* &quot;-&quot;??_);_(@_)"/>
      <fill>
        <patternFill patternType="solid">
          <fgColor indexed="64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numFmt numFmtId="35" formatCode="_(* #,##0.00_);_(* \(#,##0.00\);_(* &quot;-&quot;??_);_(@_)"/>
      <fill>
        <patternFill patternType="solid">
          <fgColor indexed="64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solid">
          <fgColor indexed="64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numFmt numFmtId="204" formatCode="_(* #,##0.00000_);_(* \(#,##0.00000\);_(* &quot;-&quot;??_);_(@_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numFmt numFmtId="201" formatCode="_(* #,##0_);_(* \(#,##0\);_(* &quot;-&quot;??_);_(@_)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numFmt numFmtId="201" formatCode="_(* #,##0_);_(* \(#,##0\);_(* &quot;-&quot;??_);_(@_)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numFmt numFmtId="201" formatCode="_(* #,##0_);_(* \(#,##0\);_(* &quot;-&quot;??_);_(@_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numFmt numFmtId="204" formatCode="_(* #,##0.00000_);_(* \(#,##0.00000\);_(* &quot;-&quot;??_);_(@_)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numFmt numFmtId="204" formatCode="_(* #,##0.00000_);_(* \(#,##0.00000\);_(* &quot;-&quot;??_);_(@_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numFmt numFmtId="204" formatCode="_(* #,##0.00000_);_(* \(#,##0.00000\);_(* &quot;-&quot;??_);_(@_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numFmt numFmtId="204" formatCode="_(* #,##0.00000_);_(* \(#,##0.00000\);_(* &quot;-&quot;??_);_(@_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numFmt numFmtId="19" formatCode="dd/mm/yy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numFmt numFmtId="19" formatCode="dd/mm/yy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numFmt numFmtId="19" formatCode="dd/mm/yy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numFmt numFmtId="19" formatCode="dd/mm/yy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816429</xdr:colOff>
      <xdr:row>53</xdr:row>
      <xdr:rowOff>40823</xdr:rowOff>
    </xdr:from>
    <xdr:to>
      <xdr:col>11</xdr:col>
      <xdr:colOff>805543</xdr:colOff>
      <xdr:row>59</xdr:row>
      <xdr:rowOff>23133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53750" y="9416144"/>
          <a:ext cx="2914650" cy="962025"/>
        </a:xfrm>
        <a:prstGeom prst="rect">
          <a:avLst/>
        </a:prstGeom>
      </xdr:spPr>
    </xdr:pic>
    <xdr:clientData/>
  </xdr:twoCellAnchor>
  <xdr:twoCellAnchor editAs="oneCell">
    <xdr:from>
      <xdr:col>25</xdr:col>
      <xdr:colOff>340178</xdr:colOff>
      <xdr:row>54</xdr:row>
      <xdr:rowOff>68036</xdr:rowOff>
    </xdr:from>
    <xdr:to>
      <xdr:col>29</xdr:col>
      <xdr:colOff>206828</xdr:colOff>
      <xdr:row>60</xdr:row>
      <xdr:rowOff>50347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227642" y="9606643"/>
          <a:ext cx="2914650" cy="962025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vito" refreshedDate="41346.825995023151" createdVersion="1" refreshedVersion="4" recordCount="9" upgradeOnRefresh="1">
  <cacheSource type="worksheet">
    <worksheetSource name="Tabla1"/>
  </cacheSource>
  <cacheFields count="24">
    <cacheField name="GRUPO DEL ACTIVO" numFmtId="43">
      <sharedItems count="3">
        <s v="EQUIPOS DE COMPUTACION"/>
        <s v="MUEBLES Y ENSERES"/>
        <s v="HERRAMIENTAS"/>
      </sharedItems>
    </cacheField>
    <cacheField name="COD ACTIVO" numFmtId="43">
      <sharedItems/>
    </cacheField>
    <cacheField name="DE ADQUISICION" numFmtId="14">
      <sharedItems containsSemiMixedTypes="0" containsNonDate="0" containsDate="1" containsString="0" minDate="2009-10-31T00:00:00" maxDate="2012-10-31T00:00:00"/>
    </cacheField>
    <cacheField name="COMPROBANTE DIARIO" numFmtId="14">
      <sharedItems/>
    </cacheField>
    <cacheField name="INICIO" numFmtId="14">
      <sharedItems containsSemiMixedTypes="0" containsNonDate="0" containsDate="1" containsString="0" minDate="2012-01-01T00:00:00" maxDate="2012-10-31T00:00:00"/>
    </cacheField>
    <cacheField name="FINAL" numFmtId="14">
      <sharedItems containsSemiMixedTypes="0" containsNonDate="0" containsDate="1" containsString="0" minDate="2012-12-31T00:00:00" maxDate="2013-01-01T00:00:00"/>
    </cacheField>
    <cacheField name="ADQUISICION" numFmtId="43">
      <sharedItems containsSemiMixedTypes="0" containsString="0" containsNumber="1" containsInteger="1" minValue="350" maxValue="4872"/>
    </cacheField>
    <cacheField name="FISCAL" numFmtId="43">
      <sharedItems containsSemiMixedTypes="0" containsString="0" containsNumber="1" minValue="45.5" maxValue="633.36"/>
    </cacheField>
    <cacheField name="DEPRECIABLE HIST." numFmtId="43">
      <sharedItems containsSemiMixedTypes="0" containsString="0" containsNumber="1" minValue="304.5" maxValue="4238.6400000000003"/>
    </cacheField>
    <cacheField name="INICIO UFV" numFmtId="204">
      <sharedItems containsSemiMixedTypes="0" containsString="0" containsNumber="1" minValue="1.7183900000000001" maxValue="1.78776"/>
    </cacheField>
    <cacheField name="FINAL UFV" numFmtId="204">
      <sharedItems containsSemiMixedTypes="0" containsString="0" containsNumber="1" minValue="1.80078" maxValue="1.80078"/>
    </cacheField>
    <cacheField name="INCREM POR ACTUALIZ" numFmtId="43">
      <sharedItems containsSemiMixedTypes="0" containsString="0" containsNumber="1" minValue="4.9421465968586933" maxValue="203.22601365231418"/>
    </cacheField>
    <cacheField name="ACTUALIZADO" numFmtId="43">
      <sharedItems containsSemiMixedTypes="0" containsString="0" containsNumber="1" minValue="312.93694891652353" maxValue="4441.866013652314"/>
    </cacheField>
    <cacheField name="TOTAL MESES" numFmtId="201">
      <sharedItems containsSemiMixedTypes="0" containsString="0" containsNumber="1" containsInteger="1" minValue="48" maxValue="120"/>
    </cacheField>
    <cacheField name="CONSUMIDA MESES" numFmtId="201">
      <sharedItems containsSemiMixedTypes="0" containsString="0" containsNumber="1" containsInteger="1" minValue="2" maxValue="12"/>
    </cacheField>
    <cacheField name="SALDO DE VIDA SIGTE PERIODO" numFmtId="201">
      <sharedItems containsSemiMixedTypes="0" containsString="0" containsNumber="1" containsInteger="1" minValue="36" maxValue="118"/>
    </cacheField>
    <cacheField name="ANUAL" numFmtId="43">
      <sharedItems containsSemiMixedTypes="0" containsString="0" containsNumber="1" minValue="11.392369109947646" maxValue="1110.4665034130785"/>
    </cacheField>
    <cacheField name="ACUMULADO AÑO ANTERIOR" numFmtId="43">
      <sharedItems containsSemiMixedTypes="0" containsString="0" containsNumber="1" minValue="0" maxValue="3031"/>
    </cacheField>
    <cacheField name="INICIO." numFmtId="204">
      <sharedItems containsSemiMixedTypes="0" containsString="0" containsNumber="1" minValue="1.7183900000000001" maxValue="1.7183900000000001"/>
    </cacheField>
    <cacheField name="FINAL." numFmtId="204">
      <sharedItems containsSemiMixedTypes="0" containsString="0" containsNumber="1" minValue="1.80078" maxValue="1.80078"/>
    </cacheField>
    <cacheField name="INCREM. POR ACTUALIZ." numFmtId="43">
      <sharedItems containsSemiMixedTypes="0" containsString="0" containsNumber="1" minValue="0" maxValue="145.3244548676378"/>
    </cacheField>
    <cacheField name="ACTUALIZADO." numFmtId="43">
      <sharedItems containsSemiMixedTypes="0" containsString="0" containsNumber="1" minValue="0" maxValue="3176.3244548676375"/>
    </cacheField>
    <cacheField name="ACUMULADA ACTUAL" numFmtId="43">
      <sharedItems containsSemiMixedTypes="0" containsString="0" containsNumber="1" minValue="11.392369109947646" maxValue="4133.6231647064978"/>
    </cacheField>
    <cacheField name="NETO" numFmtId="43">
      <sharedItems containsSemiMixedTypes="0" containsString="0" containsNumber="1" minValue="-304.42832535105481" maxValue="3093.442402365004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">
  <r>
    <x v="0"/>
    <s v="EC01-GERENCIA"/>
    <d v="2011-10-31T00:00:00"/>
    <s v="CD-0015"/>
    <d v="2012-01-01T00:00:00"/>
    <d v="2012-12-31T00:00:00"/>
    <n v="4872"/>
    <n v="633.36"/>
    <n v="4238.6400000000003"/>
    <n v="1.7183900000000001"/>
    <n v="1.80078"/>
    <n v="203.22601365231418"/>
    <n v="4441.866013652314"/>
    <n v="48"/>
    <n v="12"/>
    <n v="36"/>
    <n v="1110.4665034130785"/>
    <n v="1295.5442539819251"/>
    <n v="1.7183900000000001"/>
    <n v="1.80078"/>
    <n v="62.116219883478635"/>
    <n v="1357.6604738654034"/>
    <n v="2468.1269772784817"/>
    <n v="1973.7390363738323"/>
  </r>
  <r>
    <x v="0"/>
    <s v="EC02-CONTAB"/>
    <d v="2011-10-31T00:00:00"/>
    <s v="CD-0016"/>
    <d v="2012-01-01T00:00:00"/>
    <d v="2012-12-31T00:00:00"/>
    <n v="4524"/>
    <n v="588.12"/>
    <n v="3935.88"/>
    <n v="1.7183900000000001"/>
    <n v="1.80078"/>
    <n v="188.70986982000602"/>
    <n v="4124.5898698200062"/>
    <n v="48"/>
    <n v="12"/>
    <n v="36"/>
    <n v="1031.1474674550016"/>
    <n v="1203.0053786975018"/>
    <n v="1.7183900000000001"/>
    <n v="1.80078"/>
    <n v="57.679347034658726"/>
    <n v="1260.6847257321604"/>
    <n v="2291.8321931871619"/>
    <n v="1832.7576766328443"/>
  </r>
  <r>
    <x v="0"/>
    <s v="EC03-PRODUCC"/>
    <d v="2012-01-02T00:00:00"/>
    <s v="CD-0017"/>
    <d v="2012-01-01T00:00:00"/>
    <d v="2012-12-31T00:00:00"/>
    <n v="4524"/>
    <n v="588.12"/>
    <n v="3935.88"/>
    <n v="1.7183900000000001"/>
    <n v="1.80078"/>
    <n v="188.70986982000602"/>
    <n v="4124.5898698200062"/>
    <n v="48"/>
    <n v="12"/>
    <n v="36"/>
    <n v="1031.1474674550016"/>
    <n v="0"/>
    <n v="1.7183900000000001"/>
    <n v="1.80078"/>
    <n v="0"/>
    <n v="0"/>
    <n v="1031.1474674550016"/>
    <n v="3093.4424023650045"/>
  </r>
  <r>
    <x v="0"/>
    <s v="EC04-SECRET"/>
    <d v="2012-01-02T00:00:00"/>
    <s v="CD-0054"/>
    <d v="2012-01-01T00:00:00"/>
    <d v="2012-12-31T00:00:00"/>
    <n v="4524"/>
    <n v="588.12"/>
    <n v="3935.88"/>
    <n v="1.7183900000000001"/>
    <n v="1.80078"/>
    <n v="188.70986982000602"/>
    <n v="4124.5898698200062"/>
    <n v="48"/>
    <n v="12"/>
    <n v="36"/>
    <n v="1031.1474674550016"/>
    <n v="0"/>
    <n v="1.7183900000000001"/>
    <n v="1.80078"/>
    <n v="0"/>
    <n v="0"/>
    <n v="1031.1474674550016"/>
    <n v="3093.4424023650045"/>
  </r>
  <r>
    <x v="1"/>
    <s v="ME002"/>
    <d v="2012-02-14T00:00:00"/>
    <s v="CD-0078"/>
    <d v="2012-02-14T00:00:00"/>
    <d v="2012-12-31T00:00:00"/>
    <n v="620"/>
    <n v="80.600000000000009"/>
    <n v="539.4"/>
    <n v="1.73302"/>
    <n v="1.80078"/>
    <n v="21.090203229045262"/>
    <n v="560.49020322904528"/>
    <n v="120"/>
    <n v="11"/>
    <n v="109"/>
    <n v="51.378268629329156"/>
    <n v="0"/>
    <n v="1.7183900000000001"/>
    <n v="1.80078"/>
    <n v="0"/>
    <n v="0"/>
    <n v="51.378268629329156"/>
    <n v="509.11193459971611"/>
  </r>
  <r>
    <x v="1"/>
    <s v="ME003"/>
    <d v="2012-10-30T00:00:00"/>
    <s v="CD-0055"/>
    <d v="2012-10-30T00:00:00"/>
    <d v="2012-12-31T00:00:00"/>
    <n v="780"/>
    <n v="101.4"/>
    <n v="678.6"/>
    <n v="1.78776"/>
    <n v="1.80078"/>
    <n v="4.9421465968586933"/>
    <n v="683.54214659685874"/>
    <n v="120"/>
    <n v="2"/>
    <n v="118"/>
    <n v="11.392369109947646"/>
    <n v="0"/>
    <n v="1.7183900000000001"/>
    <n v="1.80078"/>
    <n v="0"/>
    <n v="0"/>
    <n v="11.392369109947646"/>
    <n v="672.14977748691115"/>
  </r>
  <r>
    <x v="1"/>
    <s v="ME004"/>
    <d v="2012-05-10T00:00:00"/>
    <s v="CD-00789"/>
    <d v="2012-05-10T00:00:00"/>
    <d v="2012-12-31T00:00:00"/>
    <n v="350"/>
    <n v="45.5"/>
    <n v="304.5"/>
    <n v="1.75223"/>
    <n v="1.80078"/>
    <n v="8.4369489165235425"/>
    <n v="312.93694891652353"/>
    <n v="120"/>
    <n v="8"/>
    <n v="112"/>
    <n v="20.862463261101571"/>
    <n v="0"/>
    <n v="1.7183900000000001"/>
    <n v="1.80078"/>
    <n v="0"/>
    <n v="0"/>
    <n v="20.862463261101571"/>
    <n v="292.07448565542194"/>
  </r>
  <r>
    <x v="2"/>
    <s v="H001"/>
    <d v="2012-05-27T00:00:00"/>
    <s v="CD-00745"/>
    <d v="2012-05-27T00:00:00"/>
    <d v="2012-12-31T00:00:00"/>
    <n v="1500"/>
    <n v="195"/>
    <n v="1305"/>
    <n v="1.7755460000000001"/>
    <n v="1.80078"/>
    <n v="18.546616083165269"/>
    <n v="1323.5466160831654"/>
    <n v="48"/>
    <n v="8"/>
    <n v="40"/>
    <n v="220.59110268052757"/>
    <n v="0"/>
    <n v="1.7183900000000001"/>
    <n v="1.80078"/>
    <n v="0"/>
    <n v="0"/>
    <n v="220.59110268052757"/>
    <n v="1102.9555134026377"/>
  </r>
  <r>
    <x v="2"/>
    <s v="H002"/>
    <d v="2009-10-31T00:00:00"/>
    <s v="CD-05465"/>
    <d v="2012-01-01T00:00:00"/>
    <d v="2012-12-31T00:00:00"/>
    <n v="4200"/>
    <n v="546"/>
    <n v="3654"/>
    <n v="1.7183900000000001"/>
    <n v="1.80078"/>
    <n v="175.19483935544324"/>
    <n v="3829.194839355443"/>
    <n v="48"/>
    <n v="12"/>
    <n v="36"/>
    <n v="957.29870983886076"/>
    <n v="3031"/>
    <n v="1.7183900000000001"/>
    <n v="1.80078"/>
    <n v="145.3244548676378"/>
    <n v="3176.3244548676375"/>
    <n v="4133.6231647064978"/>
    <n v="-304.4283253510548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1" cacheId="6" applyNumberFormats="0" applyBorderFormats="0" applyFontFormats="0" applyPatternFormats="0" applyAlignmentFormats="0" applyWidthHeightFormats="1" dataCaption="Datos" updatedVersion="4" showMemberPropertyTips="0" useAutoFormatting="1" itemPrintTitles="1" createdVersion="1" indent="0" compact="0" compactData="0" gridDropZones="1">
  <location ref="A28:E33" firstHeaderRow="1" firstDataRow="2" firstDataCol="1"/>
  <pivotFields count="24">
    <pivotField axis="axisRow" compact="0" outline="0" subtotalTop="0" showAll="0" includeNewItemsInFilter="1">
      <items count="4">
        <item x="0"/>
        <item x="2"/>
        <item x="1"/>
        <item t="default"/>
      </items>
    </pivotField>
    <pivotField compact="0" outline="0" subtotalTop="0" showAll="0" includeNewItemsInFilter="1"/>
    <pivotField compact="0" numFmtId="14" outline="0" subtotalTop="0" showAll="0" includeNewItemsInFilter="1"/>
    <pivotField compact="0" outline="0" subtotalTop="0" showAll="0" includeNewItemsInFilter="1"/>
    <pivotField compact="0" numFmtId="14" outline="0" subtotalTop="0" showAll="0" includeNewItemsInFilter="1"/>
    <pivotField compact="0" numFmtId="14" outline="0" subtotalTop="0" showAll="0" includeNewItemsInFilter="1"/>
    <pivotField compact="0" numFmtId="43" outline="0" subtotalTop="0" showAll="0" includeNewItemsInFilter="1"/>
    <pivotField compact="0" numFmtId="43" outline="0" subtotalTop="0" showAll="0" includeNewItemsInFilter="1"/>
    <pivotField compact="0" numFmtId="43" outline="0" subtotalTop="0" showAll="0" includeNewItemsInFilter="1"/>
    <pivotField compact="0" numFmtId="204" outline="0" subtotalTop="0" showAll="0" includeNewItemsInFilter="1"/>
    <pivotField compact="0" numFmtId="204" outline="0" subtotalTop="0" showAll="0" includeNewItemsInFilter="1"/>
    <pivotField compact="0" numFmtId="43" outline="0" subtotalTop="0" showAll="0" includeNewItemsInFilter="1"/>
    <pivotField dataField="1" compact="0" numFmtId="43" outline="0" subtotalTop="0" showAll="0" includeNewItemsInFilter="1"/>
    <pivotField compact="0" numFmtId="201" outline="0" subtotalTop="0" showAll="0" includeNewItemsInFilter="1"/>
    <pivotField compact="0" numFmtId="201" outline="0" subtotalTop="0" showAll="0" includeNewItemsInFilter="1"/>
    <pivotField dataField="1" compact="0" numFmtId="201" outline="0" subtotalTop="0" showAll="0" includeNewItemsInFilter="1"/>
    <pivotField dataField="1" compact="0" numFmtId="43" outline="0" subtotalTop="0" showAll="0" includeNewItemsInFilter="1"/>
    <pivotField compact="0" numFmtId="43" outline="0" subtotalTop="0" showAll="0" includeNewItemsInFilter="1"/>
    <pivotField compact="0" numFmtId="204" outline="0" subtotalTop="0" showAll="0" includeNewItemsInFilter="1"/>
    <pivotField compact="0" numFmtId="204" outline="0" subtotalTop="0" showAll="0" includeNewItemsInFilter="1"/>
    <pivotField compact="0" numFmtId="43" outline="0" subtotalTop="0" showAll="0" includeNewItemsInFilter="1"/>
    <pivotField compact="0" numFmtId="43" outline="0" subtotalTop="0" showAll="0" includeNewItemsInFilter="1"/>
    <pivotField compact="0" numFmtId="43" outline="0" subtotalTop="0" showAll="0" includeNewItemsInFilter="1"/>
    <pivotField dataField="1" compact="0" numFmtId="43" outline="0" subtotalTop="0" showAll="0" includeNewItemsInFilter="1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COSTO ACTUAL" fld="12" baseField="0" baseItem="0" numFmtId="4"/>
    <dataField name="DEPR. 2012" fld="16" baseField="0" baseItem="0" numFmtId="4"/>
    <dataField name="COSTO NETO." fld="23" baseField="0" baseItem="0" numFmtId="4"/>
    <dataField name="SALDO MESES" fld="15" baseField="0" baseItem="0" numFmtId="1"/>
  </dataFields>
  <pivotTableStyleInfo name="PivotStyleMedium9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la1" displayName="Tabla1" ref="A9:X19" totalsRowCount="1" headerRowDxfId="43" dataDxfId="42" totalsRowDxfId="24" headerRowCellStyle="Millares" dataCellStyle="Millares">
  <autoFilter ref="A9:X18"/>
  <tableColumns count="24">
    <tableColumn id="1" name="GRUPO DEL ACTIVO" dataDxfId="50" totalsRowDxfId="23" dataCellStyle="Millares"/>
    <tableColumn id="2" name="COD ACTIVO" dataDxfId="49" totalsRowDxfId="22" dataCellStyle="Millares"/>
    <tableColumn id="3" name="DE ADQUISICION" dataDxfId="48" totalsRowDxfId="21" dataCellStyle="Millares"/>
    <tableColumn id="4" name="COMPROBANTE DIARIO" dataDxfId="47" totalsRowDxfId="20" dataCellStyle="Millares"/>
    <tableColumn id="5" name="INICIO" dataDxfId="46" totalsRowDxfId="19" dataCellStyle="Millares"/>
    <tableColumn id="6" name="FINAL" dataDxfId="45" totalsRowDxfId="18" dataCellStyle="Millares"/>
    <tableColumn id="7" name="ADQUISICION" totalsRowFunction="sum" dataDxfId="41" totalsRowDxfId="17" dataCellStyle="Millares"/>
    <tableColumn id="8" name="FISCAL" totalsRowFunction="sum" dataDxfId="40" totalsRowDxfId="16" dataCellStyle="Millares">
      <calculatedColumnFormula>+G10*0.13</calculatedColumnFormula>
    </tableColumn>
    <tableColumn id="9" name="DEPRECIABLE HIST." totalsRowFunction="sum" dataDxfId="38" totalsRowDxfId="15" dataCellStyle="Millares">
      <calculatedColumnFormula>+G10-H10</calculatedColumnFormula>
    </tableColumn>
    <tableColumn id="10" name="INICIO UFV" dataDxfId="39" totalsRowDxfId="14" dataCellStyle="Millares"/>
    <tableColumn id="11" name="FINAL UFV" dataDxfId="37" totalsRowDxfId="13" dataCellStyle="Millares"/>
    <tableColumn id="23" name="INCREM POR ACTUALIZ" totalsRowFunction="sum" dataDxfId="36" totalsRowDxfId="12" dataCellStyle="Millares">
      <calculatedColumnFormula>+I10*((K10/J10)-1)</calculatedColumnFormula>
    </tableColumn>
    <tableColumn id="12" name="ACTUALIZADO" totalsRowFunction="sum" dataDxfId="35" totalsRowDxfId="11" dataCellStyle="Millares">
      <calculatedColumnFormula>+I10*K10/J10</calculatedColumnFormula>
    </tableColumn>
    <tableColumn id="13" name="TOTAL MESES" dataDxfId="34" totalsRowDxfId="10" dataCellStyle="Millares"/>
    <tableColumn id="14" name="CONSUMIDA MESES" dataDxfId="33" totalsRowDxfId="9" dataCellStyle="Millares">
      <calculatedColumnFormula>(CEILING(DAYS360(E10,F10,TRUE)/30,1))</calculatedColumnFormula>
    </tableColumn>
    <tableColumn id="15" name="SALDO DE VIDA SIGTE PERIODO" dataDxfId="32" totalsRowDxfId="8" dataCellStyle="Millares">
      <calculatedColumnFormula>+N10-O10</calculatedColumnFormula>
    </tableColumn>
    <tableColumn id="16" name="ANUAL" totalsRowFunction="sum" dataDxfId="30" totalsRowDxfId="7" dataCellStyle="Millares">
      <calculatedColumnFormula>((M10/N10)*(CEILING(DAYS360(E10,F10,TRUE)/30,1)))</calculatedColumnFormula>
    </tableColumn>
    <tableColumn id="17" name="ACUMULADO AÑO ANTERIOR" totalsRowFunction="sum" dataDxfId="31" totalsRowDxfId="6" dataCellStyle="Millares"/>
    <tableColumn id="18" name="INICIO." dataDxfId="44" totalsRowDxfId="5" dataCellStyle="Millares"/>
    <tableColumn id="19" name="FINAL." dataDxfId="29" totalsRowDxfId="4" dataCellStyle="Millares"/>
    <tableColumn id="24" name="INCREM. POR ACTUALIZ." totalsRowFunction="sum" dataDxfId="28" totalsRowDxfId="3" dataCellStyle="Millares">
      <calculatedColumnFormula>+R10*((T10/S10)-1)</calculatedColumnFormula>
    </tableColumn>
    <tableColumn id="20" name="ACTUALIZADO." totalsRowFunction="sum" dataDxfId="27" totalsRowDxfId="2" dataCellStyle="Millares">
      <calculatedColumnFormula>+R10*T10/S10</calculatedColumnFormula>
    </tableColumn>
    <tableColumn id="21" name="ACUMULADA ACTUAL" totalsRowFunction="sum" dataDxfId="26" totalsRowDxfId="1" dataCellStyle="Millares">
      <calculatedColumnFormula>+V10+Q10</calculatedColumnFormula>
    </tableColumn>
    <tableColumn id="22" name="NETO" totalsRowFunction="sum" dataDxfId="25" totalsRowDxfId="0" dataCellStyle="Millares">
      <calculatedColumnFormula>+M10-W10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6" Type="http://schemas.openxmlformats.org/officeDocument/2006/relationships/comments" Target="../comments1.xml"/><Relationship Id="rId5" Type="http://schemas.openxmlformats.org/officeDocument/2006/relationships/table" Target="../tables/table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106"/>
  <sheetViews>
    <sheetView tabSelected="1" topLeftCell="D1" zoomScale="70" zoomScaleNormal="70" workbookViewId="0">
      <selection activeCell="K33" sqref="K33"/>
    </sheetView>
  </sheetViews>
  <sheetFormatPr baseColWidth="10" defaultRowHeight="12.75" x14ac:dyDescent="0.2"/>
  <cols>
    <col min="1" max="1" width="28.5703125" style="4" customWidth="1"/>
    <col min="2" max="2" width="19.28515625" style="4" customWidth="1"/>
    <col min="3" max="3" width="13.85546875" style="28" customWidth="1"/>
    <col min="4" max="4" width="17.140625" style="28" customWidth="1"/>
    <col min="5" max="5" width="17.85546875" style="28" customWidth="1"/>
    <col min="6" max="6" width="18.28515625" style="28" customWidth="1"/>
    <col min="7" max="8" width="18.28515625" style="4" customWidth="1"/>
    <col min="9" max="9" width="13.5703125" style="4" customWidth="1"/>
    <col min="10" max="10" width="14.140625" style="4" customWidth="1"/>
    <col min="11" max="12" width="16.140625" style="4" customWidth="1"/>
    <col min="13" max="13" width="13.42578125" style="4" customWidth="1"/>
    <col min="14" max="14" width="12.5703125" style="4" customWidth="1"/>
    <col min="15" max="15" width="13.42578125" style="4" customWidth="1"/>
    <col min="16" max="17" width="12.28515625" style="4" customWidth="1"/>
    <col min="18" max="18" width="16.5703125" style="4" customWidth="1"/>
    <col min="19" max="21" width="12.5703125" style="4" customWidth="1"/>
    <col min="22" max="22" width="13.140625" style="4" customWidth="1"/>
    <col min="23" max="23" width="15.42578125" style="4" customWidth="1"/>
    <col min="24" max="24" width="14.140625" style="4" customWidth="1"/>
    <col min="25" max="25" width="0" style="4" hidden="1" customWidth="1"/>
    <col min="26" max="16384" width="11.42578125" style="4"/>
  </cols>
  <sheetData>
    <row r="1" spans="1:29" ht="25.5" x14ac:dyDescent="0.2">
      <c r="A1" s="46" t="s">
        <v>12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2"/>
      <c r="T1" s="2"/>
      <c r="U1" s="2"/>
      <c r="V1" s="2"/>
      <c r="W1" s="3"/>
      <c r="X1" s="3"/>
      <c r="Y1" s="3"/>
      <c r="Z1" s="3"/>
      <c r="AA1" s="3"/>
    </row>
    <row r="2" spans="1:29" ht="19.5" x14ac:dyDescent="0.2">
      <c r="A2" s="37" t="s">
        <v>58</v>
      </c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2"/>
      <c r="T2" s="2"/>
      <c r="U2" s="2"/>
      <c r="V2" s="2"/>
      <c r="W2" s="3"/>
      <c r="X2" s="3"/>
      <c r="Y2" s="3"/>
      <c r="Z2" s="3"/>
      <c r="AA2" s="3"/>
    </row>
    <row r="3" spans="1:29" ht="18" x14ac:dyDescent="0.2">
      <c r="A3" s="44" t="s">
        <v>57</v>
      </c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2"/>
      <c r="T3" s="2"/>
      <c r="U3" s="2"/>
      <c r="V3" s="2"/>
      <c r="W3" s="3"/>
      <c r="X3" s="3"/>
      <c r="Y3" s="3"/>
      <c r="Z3" s="3"/>
      <c r="AA3" s="3"/>
    </row>
    <row r="4" spans="1:29" ht="6" customHeight="1" x14ac:dyDescent="0.2">
      <c r="C4" s="5"/>
      <c r="D4" s="5"/>
      <c r="E4" s="5"/>
      <c r="F4" s="5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</row>
    <row r="5" spans="1:29" ht="18" x14ac:dyDescent="0.25">
      <c r="A5" s="45" t="s">
        <v>60</v>
      </c>
      <c r="B5" s="6"/>
      <c r="C5" s="7"/>
      <c r="D5" s="7"/>
      <c r="E5" s="8"/>
      <c r="F5" s="8"/>
      <c r="R5" s="9"/>
      <c r="S5" s="9"/>
      <c r="T5" s="9"/>
      <c r="U5" s="9"/>
      <c r="V5" s="9"/>
      <c r="W5" s="10"/>
      <c r="X5" s="10"/>
      <c r="Y5" s="10"/>
      <c r="Z5" s="10"/>
      <c r="AA5" s="10"/>
      <c r="AB5" s="10"/>
      <c r="AC5" s="10"/>
    </row>
    <row r="6" spans="1:29" x14ac:dyDescent="0.2">
      <c r="A6" s="6"/>
      <c r="B6" s="6"/>
      <c r="C6" s="11"/>
      <c r="D6" s="6"/>
      <c r="E6" s="8"/>
      <c r="F6" s="8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10"/>
      <c r="X6" s="10"/>
      <c r="Y6" s="10"/>
      <c r="Z6" s="10"/>
      <c r="AA6" s="10"/>
      <c r="AB6" s="10"/>
      <c r="AC6" s="10"/>
    </row>
    <row r="7" spans="1:29" ht="13.5" customHeight="1" x14ac:dyDescent="0.2">
      <c r="A7" s="3"/>
      <c r="B7" s="3"/>
      <c r="C7" s="8"/>
      <c r="D7" s="8"/>
      <c r="E7" s="8"/>
      <c r="F7" s="8"/>
      <c r="G7" s="9"/>
      <c r="H7" s="9"/>
      <c r="I7" s="9"/>
      <c r="J7" s="29" t="s">
        <v>29</v>
      </c>
      <c r="K7" s="30"/>
      <c r="L7" s="30"/>
      <c r="M7" s="31"/>
      <c r="N7" s="9"/>
      <c r="O7" s="9"/>
      <c r="P7" s="9"/>
      <c r="Q7" s="9"/>
      <c r="R7" s="9"/>
      <c r="S7" s="29" t="s">
        <v>29</v>
      </c>
      <c r="T7" s="30"/>
      <c r="U7" s="30"/>
      <c r="V7" s="31"/>
      <c r="W7" s="10"/>
      <c r="X7" s="10"/>
      <c r="Y7" s="10"/>
      <c r="Z7" s="10"/>
      <c r="AA7" s="10"/>
      <c r="AB7" s="10"/>
      <c r="AC7" s="10"/>
    </row>
    <row r="8" spans="1:29" x14ac:dyDescent="0.2">
      <c r="A8" s="2"/>
      <c r="B8" s="2"/>
      <c r="C8" s="12" t="s">
        <v>41</v>
      </c>
      <c r="D8" s="12" t="s">
        <v>31</v>
      </c>
      <c r="E8" s="32" t="s">
        <v>9</v>
      </c>
      <c r="F8" s="33"/>
      <c r="G8" s="2" t="s">
        <v>1</v>
      </c>
      <c r="H8" s="2" t="s">
        <v>13</v>
      </c>
      <c r="I8" s="34" t="s">
        <v>11</v>
      </c>
      <c r="J8" s="35"/>
      <c r="K8" s="35"/>
      <c r="L8" s="35"/>
      <c r="M8" s="36"/>
      <c r="N8" s="34" t="s">
        <v>56</v>
      </c>
      <c r="O8" s="35"/>
      <c r="P8" s="36"/>
      <c r="Q8" s="13" t="s">
        <v>6</v>
      </c>
      <c r="R8" s="34" t="s">
        <v>39</v>
      </c>
      <c r="S8" s="35"/>
      <c r="T8" s="35"/>
      <c r="U8" s="35"/>
      <c r="V8" s="36"/>
      <c r="W8" s="2" t="s">
        <v>59</v>
      </c>
      <c r="X8" s="2" t="s">
        <v>4</v>
      </c>
      <c r="Y8" s="10"/>
      <c r="Z8" s="10"/>
      <c r="AA8" s="10"/>
      <c r="AB8" s="10"/>
      <c r="AC8" s="10"/>
    </row>
    <row r="9" spans="1:29" s="20" customFormat="1" ht="46.5" customHeight="1" x14ac:dyDescent="0.2">
      <c r="A9" s="2" t="s">
        <v>15</v>
      </c>
      <c r="B9" s="2" t="s">
        <v>55</v>
      </c>
      <c r="C9" s="12" t="s">
        <v>40</v>
      </c>
      <c r="D9" s="14" t="s">
        <v>32</v>
      </c>
      <c r="E9" s="14" t="s">
        <v>2</v>
      </c>
      <c r="F9" s="14" t="s">
        <v>3</v>
      </c>
      <c r="G9" s="2" t="s">
        <v>0</v>
      </c>
      <c r="H9" s="2" t="s">
        <v>14</v>
      </c>
      <c r="I9" s="15" t="s">
        <v>36</v>
      </c>
      <c r="J9" s="15" t="s">
        <v>37</v>
      </c>
      <c r="K9" s="15" t="s">
        <v>38</v>
      </c>
      <c r="L9" s="15" t="s">
        <v>54</v>
      </c>
      <c r="M9" s="15" t="s">
        <v>30</v>
      </c>
      <c r="N9" s="16" t="s">
        <v>34</v>
      </c>
      <c r="O9" s="17" t="s">
        <v>27</v>
      </c>
      <c r="P9" s="17" t="s">
        <v>35</v>
      </c>
      <c r="Q9" s="18" t="s">
        <v>28</v>
      </c>
      <c r="R9" s="15" t="s">
        <v>7</v>
      </c>
      <c r="S9" s="15" t="s">
        <v>43</v>
      </c>
      <c r="T9" s="15" t="s">
        <v>44</v>
      </c>
      <c r="U9" s="15" t="s">
        <v>53</v>
      </c>
      <c r="V9" s="15" t="s">
        <v>42</v>
      </c>
      <c r="W9" s="15" t="s">
        <v>8</v>
      </c>
      <c r="X9" s="2" t="s">
        <v>5</v>
      </c>
      <c r="Y9" s="19"/>
      <c r="Z9" s="19"/>
      <c r="AA9" s="19"/>
      <c r="AB9" s="19"/>
      <c r="AC9" s="19"/>
    </row>
    <row r="10" spans="1:29" s="20" customFormat="1" x14ac:dyDescent="0.2">
      <c r="A10" s="21" t="s">
        <v>10</v>
      </c>
      <c r="B10" s="21" t="s">
        <v>17</v>
      </c>
      <c r="C10" s="22">
        <v>40847</v>
      </c>
      <c r="D10" s="22" t="s">
        <v>33</v>
      </c>
      <c r="E10" s="22">
        <v>40909</v>
      </c>
      <c r="F10" s="22">
        <v>41274</v>
      </c>
      <c r="G10" s="1">
        <f>700*6.96</f>
        <v>4872</v>
      </c>
      <c r="H10" s="38">
        <f>+G10*0.13</f>
        <v>633.36</v>
      </c>
      <c r="I10" s="38">
        <f>+G10-H10</f>
        <v>4238.6400000000003</v>
      </c>
      <c r="J10" s="23">
        <v>1.7183900000000001</v>
      </c>
      <c r="K10" s="23">
        <v>1.80078</v>
      </c>
      <c r="L10" s="38">
        <f t="shared" ref="L10:L18" si="0">+I10*((K10/J10)-1)</f>
        <v>203.22601365231418</v>
      </c>
      <c r="M10" s="38">
        <f>+I10*K10/J10</f>
        <v>4441.866013652314</v>
      </c>
      <c r="N10" s="24">
        <f>4*12</f>
        <v>48</v>
      </c>
      <c r="O10" s="39">
        <f>(CEILING(DAYS360(E10,F10,TRUE)/30,1))</f>
        <v>12</v>
      </c>
      <c r="P10" s="39">
        <f>+N10-O10</f>
        <v>36</v>
      </c>
      <c r="Q10" s="38">
        <f>((M10/N10)*(CEILING(DAYS360(E10,F10,TRUE)/30,1)))</f>
        <v>1110.4665034130785</v>
      </c>
      <c r="R10" s="1">
        <v>1295.5442539819251</v>
      </c>
      <c r="S10" s="23">
        <v>1.7183900000000001</v>
      </c>
      <c r="T10" s="23">
        <v>1.80078</v>
      </c>
      <c r="U10" s="38">
        <f t="shared" ref="U10:U18" si="1">+R10*((T10/S10)-1)</f>
        <v>62.116219883478635</v>
      </c>
      <c r="V10" s="38">
        <f>+R10*T10/S10</f>
        <v>1357.6604738654034</v>
      </c>
      <c r="W10" s="38">
        <f>+V10+Q10</f>
        <v>2468.1269772784817</v>
      </c>
      <c r="X10" s="38">
        <f>+M10-W10</f>
        <v>1973.7390363738323</v>
      </c>
      <c r="Y10" s="19"/>
      <c r="Z10" s="19"/>
      <c r="AA10" s="19"/>
      <c r="AB10" s="19"/>
      <c r="AC10" s="19"/>
    </row>
    <row r="11" spans="1:29" s="20" customFormat="1" x14ac:dyDescent="0.2">
      <c r="A11" s="21" t="s">
        <v>10</v>
      </c>
      <c r="B11" s="21" t="s">
        <v>18</v>
      </c>
      <c r="C11" s="22">
        <v>40847</v>
      </c>
      <c r="D11" s="22" t="s">
        <v>45</v>
      </c>
      <c r="E11" s="22">
        <v>40909</v>
      </c>
      <c r="F11" s="22">
        <v>41274</v>
      </c>
      <c r="G11" s="1">
        <f>650*6.96</f>
        <v>4524</v>
      </c>
      <c r="H11" s="38">
        <f t="shared" ref="H11:H18" si="2">+G11*0.13</f>
        <v>588.12</v>
      </c>
      <c r="I11" s="38">
        <f t="shared" ref="I11:I18" si="3">+G11-H11</f>
        <v>3935.88</v>
      </c>
      <c r="J11" s="23">
        <v>1.7183900000000001</v>
      </c>
      <c r="K11" s="23">
        <v>1.80078</v>
      </c>
      <c r="L11" s="38">
        <f t="shared" si="0"/>
        <v>188.70986982000602</v>
      </c>
      <c r="M11" s="38">
        <f t="shared" ref="M11:M18" si="4">+I11*K11/J11</f>
        <v>4124.5898698200062</v>
      </c>
      <c r="N11" s="24">
        <f>4*12</f>
        <v>48</v>
      </c>
      <c r="O11" s="39">
        <f t="shared" ref="O11:O18" si="5">(CEILING(DAYS360(E11,F11,TRUE)/30,1))</f>
        <v>12</v>
      </c>
      <c r="P11" s="39">
        <f t="shared" ref="P11:P18" si="6">+N11-O11</f>
        <v>36</v>
      </c>
      <c r="Q11" s="38">
        <f t="shared" ref="Q11:Q18" si="7">((M11/N11)*(CEILING(DAYS360(E11,F11,TRUE)/30,1)))</f>
        <v>1031.1474674550016</v>
      </c>
      <c r="R11" s="1">
        <v>1203.0053786975018</v>
      </c>
      <c r="S11" s="23">
        <v>1.7183900000000001</v>
      </c>
      <c r="T11" s="23">
        <v>1.80078</v>
      </c>
      <c r="U11" s="38">
        <f t="shared" si="1"/>
        <v>57.679347034658726</v>
      </c>
      <c r="V11" s="38">
        <f t="shared" ref="V11:V18" si="8">+R11*T11/S11</f>
        <v>1260.6847257321604</v>
      </c>
      <c r="W11" s="38">
        <f t="shared" ref="W11:W18" si="9">+V11+Q11</f>
        <v>2291.8321931871619</v>
      </c>
      <c r="X11" s="38">
        <f t="shared" ref="X11:X18" si="10">+M11-W11</f>
        <v>1832.7576766328443</v>
      </c>
      <c r="Y11" s="19"/>
      <c r="Z11" s="19"/>
      <c r="AA11" s="19"/>
      <c r="AB11" s="19"/>
      <c r="AC11" s="19"/>
    </row>
    <row r="12" spans="1:29" s="20" customFormat="1" x14ac:dyDescent="0.2">
      <c r="A12" s="21" t="s">
        <v>10</v>
      </c>
      <c r="B12" s="21" t="s">
        <v>19</v>
      </c>
      <c r="C12" s="22">
        <v>40910</v>
      </c>
      <c r="D12" s="22" t="s">
        <v>46</v>
      </c>
      <c r="E12" s="22">
        <v>40909</v>
      </c>
      <c r="F12" s="22">
        <v>41274</v>
      </c>
      <c r="G12" s="1">
        <f>650*6.96</f>
        <v>4524</v>
      </c>
      <c r="H12" s="38">
        <f t="shared" si="2"/>
        <v>588.12</v>
      </c>
      <c r="I12" s="38">
        <f t="shared" si="3"/>
        <v>3935.88</v>
      </c>
      <c r="J12" s="23">
        <v>1.7183900000000001</v>
      </c>
      <c r="K12" s="23">
        <v>1.80078</v>
      </c>
      <c r="L12" s="38">
        <f t="shared" si="0"/>
        <v>188.70986982000602</v>
      </c>
      <c r="M12" s="38">
        <f t="shared" si="4"/>
        <v>4124.5898698200062</v>
      </c>
      <c r="N12" s="24">
        <f>4*12</f>
        <v>48</v>
      </c>
      <c r="O12" s="39">
        <f t="shared" si="5"/>
        <v>12</v>
      </c>
      <c r="P12" s="39">
        <f t="shared" si="6"/>
        <v>36</v>
      </c>
      <c r="Q12" s="38">
        <f t="shared" si="7"/>
        <v>1031.1474674550016</v>
      </c>
      <c r="R12" s="1">
        <v>0</v>
      </c>
      <c r="S12" s="23">
        <v>1.7183900000000001</v>
      </c>
      <c r="T12" s="23">
        <v>1.80078</v>
      </c>
      <c r="U12" s="38">
        <f t="shared" si="1"/>
        <v>0</v>
      </c>
      <c r="V12" s="38">
        <f t="shared" si="8"/>
        <v>0</v>
      </c>
      <c r="W12" s="38">
        <f t="shared" si="9"/>
        <v>1031.1474674550016</v>
      </c>
      <c r="X12" s="38">
        <f t="shared" si="10"/>
        <v>3093.4424023650045</v>
      </c>
      <c r="Y12" s="19"/>
      <c r="Z12" s="19"/>
      <c r="AA12" s="19"/>
      <c r="AB12" s="19"/>
      <c r="AC12" s="19"/>
    </row>
    <row r="13" spans="1:29" s="20" customFormat="1" x14ac:dyDescent="0.2">
      <c r="A13" s="21" t="s">
        <v>10</v>
      </c>
      <c r="B13" s="21" t="s">
        <v>20</v>
      </c>
      <c r="C13" s="22">
        <v>40910</v>
      </c>
      <c r="D13" s="22" t="s">
        <v>47</v>
      </c>
      <c r="E13" s="22">
        <v>40909</v>
      </c>
      <c r="F13" s="22">
        <v>41274</v>
      </c>
      <c r="G13" s="1">
        <f>650*6.96</f>
        <v>4524</v>
      </c>
      <c r="H13" s="38">
        <f t="shared" si="2"/>
        <v>588.12</v>
      </c>
      <c r="I13" s="38">
        <f t="shared" si="3"/>
        <v>3935.88</v>
      </c>
      <c r="J13" s="23">
        <v>1.7183900000000001</v>
      </c>
      <c r="K13" s="23">
        <v>1.80078</v>
      </c>
      <c r="L13" s="38">
        <f t="shared" si="0"/>
        <v>188.70986982000602</v>
      </c>
      <c r="M13" s="38">
        <f t="shared" si="4"/>
        <v>4124.5898698200062</v>
      </c>
      <c r="N13" s="24">
        <f>4*12</f>
        <v>48</v>
      </c>
      <c r="O13" s="39">
        <f t="shared" si="5"/>
        <v>12</v>
      </c>
      <c r="P13" s="39">
        <f t="shared" si="6"/>
        <v>36</v>
      </c>
      <c r="Q13" s="38">
        <f t="shared" si="7"/>
        <v>1031.1474674550016</v>
      </c>
      <c r="R13" s="1">
        <v>0</v>
      </c>
      <c r="S13" s="23">
        <v>1.7183900000000001</v>
      </c>
      <c r="T13" s="23">
        <v>1.80078</v>
      </c>
      <c r="U13" s="38">
        <f t="shared" si="1"/>
        <v>0</v>
      </c>
      <c r="V13" s="38">
        <f t="shared" si="8"/>
        <v>0</v>
      </c>
      <c r="W13" s="38">
        <f t="shared" si="9"/>
        <v>1031.1474674550016</v>
      </c>
      <c r="X13" s="38">
        <f t="shared" si="10"/>
        <v>3093.4424023650045</v>
      </c>
      <c r="Y13" s="19"/>
      <c r="Z13" s="19"/>
      <c r="AA13" s="19"/>
      <c r="AB13" s="19"/>
      <c r="AC13" s="19"/>
    </row>
    <row r="14" spans="1:29" s="20" customFormat="1" x14ac:dyDescent="0.2">
      <c r="A14" s="21" t="s">
        <v>16</v>
      </c>
      <c r="B14" s="21" t="s">
        <v>21</v>
      </c>
      <c r="C14" s="22">
        <v>40953</v>
      </c>
      <c r="D14" s="22" t="s">
        <v>48</v>
      </c>
      <c r="E14" s="22">
        <v>40953</v>
      </c>
      <c r="F14" s="22">
        <v>41274</v>
      </c>
      <c r="G14" s="1">
        <v>620</v>
      </c>
      <c r="H14" s="38">
        <f t="shared" si="2"/>
        <v>80.600000000000009</v>
      </c>
      <c r="I14" s="38">
        <f t="shared" si="3"/>
        <v>539.4</v>
      </c>
      <c r="J14" s="23">
        <v>1.73302</v>
      </c>
      <c r="K14" s="23">
        <v>1.80078</v>
      </c>
      <c r="L14" s="38">
        <f t="shared" si="0"/>
        <v>21.090203229045262</v>
      </c>
      <c r="M14" s="38">
        <f t="shared" si="4"/>
        <v>560.49020322904528</v>
      </c>
      <c r="N14" s="24">
        <f>10*12</f>
        <v>120</v>
      </c>
      <c r="O14" s="39">
        <f t="shared" si="5"/>
        <v>11</v>
      </c>
      <c r="P14" s="39">
        <f t="shared" si="6"/>
        <v>109</v>
      </c>
      <c r="Q14" s="38">
        <f t="shared" si="7"/>
        <v>51.378268629329156</v>
      </c>
      <c r="R14" s="1">
        <v>0</v>
      </c>
      <c r="S14" s="23">
        <v>1.7183900000000001</v>
      </c>
      <c r="T14" s="23">
        <v>1.80078</v>
      </c>
      <c r="U14" s="38">
        <f t="shared" si="1"/>
        <v>0</v>
      </c>
      <c r="V14" s="38">
        <f t="shared" si="8"/>
        <v>0</v>
      </c>
      <c r="W14" s="38">
        <f t="shared" si="9"/>
        <v>51.378268629329156</v>
      </c>
      <c r="X14" s="38">
        <f t="shared" si="10"/>
        <v>509.11193459971611</v>
      </c>
      <c r="Y14" s="19"/>
      <c r="Z14" s="19"/>
      <c r="AA14" s="19"/>
      <c r="AB14" s="19"/>
      <c r="AC14" s="19"/>
    </row>
    <row r="15" spans="1:29" s="20" customFormat="1" x14ac:dyDescent="0.2">
      <c r="A15" s="21" t="s">
        <v>16</v>
      </c>
      <c r="B15" s="21" t="s">
        <v>22</v>
      </c>
      <c r="C15" s="22">
        <v>41212</v>
      </c>
      <c r="D15" s="22" t="s">
        <v>49</v>
      </c>
      <c r="E15" s="22">
        <v>41212</v>
      </c>
      <c r="F15" s="22">
        <v>41274</v>
      </c>
      <c r="G15" s="1">
        <v>780</v>
      </c>
      <c r="H15" s="38">
        <f t="shared" si="2"/>
        <v>101.4</v>
      </c>
      <c r="I15" s="38">
        <f t="shared" si="3"/>
        <v>678.6</v>
      </c>
      <c r="J15" s="23">
        <v>1.78776</v>
      </c>
      <c r="K15" s="23">
        <v>1.80078</v>
      </c>
      <c r="L15" s="38">
        <f t="shared" si="0"/>
        <v>4.9421465968586933</v>
      </c>
      <c r="M15" s="38">
        <f t="shared" si="4"/>
        <v>683.54214659685874</v>
      </c>
      <c r="N15" s="24">
        <f>10*12</f>
        <v>120</v>
      </c>
      <c r="O15" s="39">
        <f t="shared" si="5"/>
        <v>2</v>
      </c>
      <c r="P15" s="39">
        <f t="shared" si="6"/>
        <v>118</v>
      </c>
      <c r="Q15" s="38">
        <f t="shared" si="7"/>
        <v>11.392369109947646</v>
      </c>
      <c r="R15" s="1">
        <v>0</v>
      </c>
      <c r="S15" s="23">
        <v>1.7183900000000001</v>
      </c>
      <c r="T15" s="23">
        <v>1.80078</v>
      </c>
      <c r="U15" s="38">
        <f t="shared" si="1"/>
        <v>0</v>
      </c>
      <c r="V15" s="38">
        <f t="shared" si="8"/>
        <v>0</v>
      </c>
      <c r="W15" s="38">
        <f t="shared" si="9"/>
        <v>11.392369109947646</v>
      </c>
      <c r="X15" s="38">
        <f t="shared" si="10"/>
        <v>672.14977748691115</v>
      </c>
      <c r="Y15" s="19"/>
      <c r="Z15" s="19"/>
      <c r="AA15" s="19"/>
      <c r="AB15" s="19"/>
      <c r="AC15" s="19"/>
    </row>
    <row r="16" spans="1:29" s="20" customFormat="1" x14ac:dyDescent="0.2">
      <c r="A16" s="21" t="s">
        <v>16</v>
      </c>
      <c r="B16" s="21" t="s">
        <v>23</v>
      </c>
      <c r="C16" s="22">
        <v>41039</v>
      </c>
      <c r="D16" s="22" t="s">
        <v>50</v>
      </c>
      <c r="E16" s="22">
        <v>41039</v>
      </c>
      <c r="F16" s="22">
        <v>41274</v>
      </c>
      <c r="G16" s="1">
        <v>350</v>
      </c>
      <c r="H16" s="38">
        <f t="shared" si="2"/>
        <v>45.5</v>
      </c>
      <c r="I16" s="38">
        <f t="shared" si="3"/>
        <v>304.5</v>
      </c>
      <c r="J16" s="23">
        <v>1.75223</v>
      </c>
      <c r="K16" s="23">
        <v>1.80078</v>
      </c>
      <c r="L16" s="38">
        <f t="shared" si="0"/>
        <v>8.4369489165235425</v>
      </c>
      <c r="M16" s="38">
        <f t="shared" si="4"/>
        <v>312.93694891652353</v>
      </c>
      <c r="N16" s="24">
        <f>10*12</f>
        <v>120</v>
      </c>
      <c r="O16" s="39">
        <f t="shared" si="5"/>
        <v>8</v>
      </c>
      <c r="P16" s="39">
        <f t="shared" si="6"/>
        <v>112</v>
      </c>
      <c r="Q16" s="38">
        <f t="shared" si="7"/>
        <v>20.862463261101571</v>
      </c>
      <c r="R16" s="1">
        <v>0</v>
      </c>
      <c r="S16" s="23">
        <v>1.7183900000000001</v>
      </c>
      <c r="T16" s="23">
        <v>1.80078</v>
      </c>
      <c r="U16" s="38">
        <f t="shared" si="1"/>
        <v>0</v>
      </c>
      <c r="V16" s="38">
        <f t="shared" si="8"/>
        <v>0</v>
      </c>
      <c r="W16" s="38">
        <f t="shared" si="9"/>
        <v>20.862463261101571</v>
      </c>
      <c r="X16" s="38">
        <f t="shared" si="10"/>
        <v>292.07448565542194</v>
      </c>
      <c r="Y16" s="19"/>
      <c r="Z16" s="19"/>
      <c r="AA16" s="19"/>
      <c r="AB16" s="19"/>
      <c r="AC16" s="19"/>
    </row>
    <row r="17" spans="1:29" s="20" customFormat="1" x14ac:dyDescent="0.2">
      <c r="A17" s="21" t="s">
        <v>24</v>
      </c>
      <c r="B17" s="21" t="s">
        <v>25</v>
      </c>
      <c r="C17" s="22">
        <v>41056</v>
      </c>
      <c r="D17" s="22" t="s">
        <v>51</v>
      </c>
      <c r="E17" s="22">
        <v>41056</v>
      </c>
      <c r="F17" s="22">
        <v>41274</v>
      </c>
      <c r="G17" s="1">
        <v>1500</v>
      </c>
      <c r="H17" s="38">
        <f t="shared" si="2"/>
        <v>195</v>
      </c>
      <c r="I17" s="38">
        <f t="shared" si="3"/>
        <v>1305</v>
      </c>
      <c r="J17" s="23">
        <v>1.7755460000000001</v>
      </c>
      <c r="K17" s="23">
        <v>1.80078</v>
      </c>
      <c r="L17" s="38">
        <f t="shared" si="0"/>
        <v>18.546616083165269</v>
      </c>
      <c r="M17" s="38">
        <f t="shared" si="4"/>
        <v>1323.5466160831654</v>
      </c>
      <c r="N17" s="24">
        <f>4*12</f>
        <v>48</v>
      </c>
      <c r="O17" s="39">
        <f t="shared" si="5"/>
        <v>8</v>
      </c>
      <c r="P17" s="39">
        <f t="shared" si="6"/>
        <v>40</v>
      </c>
      <c r="Q17" s="38">
        <f t="shared" si="7"/>
        <v>220.59110268052757</v>
      </c>
      <c r="R17" s="1">
        <v>0</v>
      </c>
      <c r="S17" s="23">
        <v>1.7183900000000001</v>
      </c>
      <c r="T17" s="23">
        <v>1.80078</v>
      </c>
      <c r="U17" s="38">
        <f t="shared" si="1"/>
        <v>0</v>
      </c>
      <c r="V17" s="38">
        <f t="shared" si="8"/>
        <v>0</v>
      </c>
      <c r="W17" s="38">
        <f t="shared" si="9"/>
        <v>220.59110268052757</v>
      </c>
      <c r="X17" s="38">
        <f t="shared" si="10"/>
        <v>1102.9555134026377</v>
      </c>
      <c r="Y17" s="19"/>
      <c r="Z17" s="19"/>
      <c r="AA17" s="19"/>
      <c r="AB17" s="19"/>
      <c r="AC17" s="19"/>
    </row>
    <row r="18" spans="1:29" s="20" customFormat="1" x14ac:dyDescent="0.2">
      <c r="A18" s="21" t="s">
        <v>24</v>
      </c>
      <c r="B18" s="21" t="s">
        <v>26</v>
      </c>
      <c r="C18" s="22">
        <v>40117</v>
      </c>
      <c r="D18" s="22" t="s">
        <v>52</v>
      </c>
      <c r="E18" s="22">
        <v>40909</v>
      </c>
      <c r="F18" s="22">
        <v>41274</v>
      </c>
      <c r="G18" s="1">
        <v>4200</v>
      </c>
      <c r="H18" s="38">
        <f t="shared" si="2"/>
        <v>546</v>
      </c>
      <c r="I18" s="38">
        <f t="shared" si="3"/>
        <v>3654</v>
      </c>
      <c r="J18" s="23">
        <v>1.7183900000000001</v>
      </c>
      <c r="K18" s="23">
        <v>1.80078</v>
      </c>
      <c r="L18" s="38">
        <f t="shared" si="0"/>
        <v>175.19483935544324</v>
      </c>
      <c r="M18" s="38">
        <f t="shared" si="4"/>
        <v>3829.194839355443</v>
      </c>
      <c r="N18" s="24">
        <f>4*12</f>
        <v>48</v>
      </c>
      <c r="O18" s="39">
        <f t="shared" si="5"/>
        <v>12</v>
      </c>
      <c r="P18" s="39">
        <f t="shared" si="6"/>
        <v>36</v>
      </c>
      <c r="Q18" s="38">
        <f t="shared" si="7"/>
        <v>957.29870983886076</v>
      </c>
      <c r="R18" s="1">
        <v>3031</v>
      </c>
      <c r="S18" s="23">
        <v>1.7183900000000001</v>
      </c>
      <c r="T18" s="23">
        <v>1.80078</v>
      </c>
      <c r="U18" s="38">
        <f t="shared" si="1"/>
        <v>145.3244548676378</v>
      </c>
      <c r="V18" s="38">
        <f t="shared" si="8"/>
        <v>3176.3244548676375</v>
      </c>
      <c r="W18" s="38">
        <f t="shared" si="9"/>
        <v>4133.6231647064978</v>
      </c>
      <c r="X18" s="38">
        <f t="shared" si="10"/>
        <v>-304.42832535105481</v>
      </c>
      <c r="Y18" s="19"/>
      <c r="Z18" s="19"/>
      <c r="AA18" s="19"/>
      <c r="AB18" s="19"/>
      <c r="AC18" s="19"/>
    </row>
    <row r="19" spans="1:29" s="20" customFormat="1" x14ac:dyDescent="0.2">
      <c r="A19" s="40"/>
      <c r="B19" s="40"/>
      <c r="C19" s="41"/>
      <c r="D19" s="41"/>
      <c r="E19" s="41"/>
      <c r="F19" s="41"/>
      <c r="G19" s="42">
        <f>SUBTOTAL(109,G10:G18)</f>
        <v>25894</v>
      </c>
      <c r="H19" s="42">
        <f>SUBTOTAL(109,H10:H18)</f>
        <v>3366.22</v>
      </c>
      <c r="I19" s="42">
        <f>SUBTOTAL(109,I10:I18)</f>
        <v>22527.780000000002</v>
      </c>
      <c r="J19" s="43"/>
      <c r="K19" s="43"/>
      <c r="L19" s="43">
        <f>SUBTOTAL(109,L10:L18)</f>
        <v>997.5663772933683</v>
      </c>
      <c r="M19" s="42">
        <f>SUBTOTAL(109,M10:M18)</f>
        <v>23525.346377293368</v>
      </c>
      <c r="N19" s="42"/>
      <c r="O19" s="42"/>
      <c r="P19" s="42"/>
      <c r="Q19" s="42">
        <f>SUBTOTAL(109,Q10:Q18)</f>
        <v>5465.4318192978517</v>
      </c>
      <c r="R19" s="42">
        <f>SUBTOTAL(109,R10:R18)</f>
        <v>5529.5496326794273</v>
      </c>
      <c r="S19" s="43"/>
      <c r="T19" s="43"/>
      <c r="U19" s="42">
        <f>SUBTOTAL(109,U10:U18)</f>
        <v>265.12002178577518</v>
      </c>
      <c r="V19" s="42">
        <f>SUBTOTAL(109,V10:V18)</f>
        <v>5794.6696544652013</v>
      </c>
      <c r="W19" s="42">
        <f>SUBTOTAL(109,W10:W18)</f>
        <v>11260.10147376305</v>
      </c>
      <c r="X19" s="42">
        <f>SUBTOTAL(109,X10:X18)</f>
        <v>12265.244903530316</v>
      </c>
      <c r="Y19" s="19"/>
      <c r="Z19" s="19"/>
      <c r="AA19" s="19"/>
      <c r="AB19" s="19"/>
      <c r="AC19" s="19"/>
    </row>
    <row r="20" spans="1:29" s="20" customFormat="1" ht="11.25" customHeight="1" x14ac:dyDescent="0.2">
      <c r="A20" s="19"/>
      <c r="B20" s="19"/>
      <c r="C20" s="25"/>
      <c r="D20" s="25"/>
      <c r="E20" s="25"/>
      <c r="F20" s="25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</row>
    <row r="21" spans="1:29" x14ac:dyDescent="0.2">
      <c r="A21" s="10"/>
      <c r="B21" s="10"/>
      <c r="C21" s="26"/>
      <c r="D21" s="26"/>
      <c r="E21" s="26"/>
      <c r="F21" s="27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</row>
    <row r="22" spans="1:29" x14ac:dyDescent="0.2">
      <c r="A22" s="47" t="s">
        <v>61</v>
      </c>
      <c r="B22" s="10"/>
      <c r="C22" s="26"/>
      <c r="D22" s="26"/>
      <c r="E22" s="26"/>
      <c r="F22" s="27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</row>
    <row r="23" spans="1:29" x14ac:dyDescent="0.2">
      <c r="A23" s="10"/>
      <c r="B23" s="10"/>
      <c r="C23" s="26"/>
      <c r="D23" s="26"/>
      <c r="E23" s="26"/>
      <c r="F23" s="27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</row>
    <row r="24" spans="1:29" x14ac:dyDescent="0.2">
      <c r="A24" s="10"/>
      <c r="B24" s="10"/>
      <c r="C24" s="26"/>
      <c r="D24" s="26"/>
      <c r="E24" s="26"/>
      <c r="F24" s="27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</row>
    <row r="25" spans="1:29" x14ac:dyDescent="0.2">
      <c r="A25" s="10"/>
      <c r="B25" s="10"/>
      <c r="C25" s="27"/>
      <c r="D25" s="27"/>
      <c r="E25" s="27"/>
      <c r="F25" s="27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</row>
    <row r="26" spans="1:29" x14ac:dyDescent="0.2">
      <c r="A26" s="10" t="s">
        <v>62</v>
      </c>
      <c r="B26" s="10"/>
      <c r="C26" s="27"/>
      <c r="D26" s="27"/>
      <c r="E26" s="27"/>
      <c r="F26" s="27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</row>
    <row r="27" spans="1:29" x14ac:dyDescent="0.2">
      <c r="A27" s="10"/>
      <c r="B27" s="10"/>
      <c r="C27" s="27"/>
      <c r="D27" s="27"/>
      <c r="E27" s="27"/>
      <c r="F27" s="27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</row>
    <row r="28" spans="1:29" x14ac:dyDescent="0.2">
      <c r="A28"/>
      <c r="B28" s="49" t="s">
        <v>64</v>
      </c>
      <c r="C28"/>
      <c r="D28"/>
      <c r="E28"/>
      <c r="F28"/>
      <c r="G28"/>
      <c r="H28"/>
      <c r="I28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</row>
    <row r="29" spans="1:29" x14ac:dyDescent="0.2">
      <c r="A29" s="49" t="s">
        <v>15</v>
      </c>
      <c r="B29" t="s">
        <v>65</v>
      </c>
      <c r="C29" t="s">
        <v>66</v>
      </c>
      <c r="D29" t="s">
        <v>68</v>
      </c>
      <c r="E29" t="s">
        <v>67</v>
      </c>
      <c r="F29"/>
      <c r="G29"/>
      <c r="H29"/>
      <c r="I29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</row>
    <row r="30" spans="1:29" x14ac:dyDescent="0.2">
      <c r="A30" t="s">
        <v>10</v>
      </c>
      <c r="B30" s="48">
        <v>16815.635623112335</v>
      </c>
      <c r="C30" s="48">
        <v>4203.9089057780839</v>
      </c>
      <c r="D30" s="48">
        <v>9993.3815177366851</v>
      </c>
      <c r="E30" s="50">
        <v>144</v>
      </c>
      <c r="F30"/>
      <c r="G30"/>
      <c r="H30"/>
      <c r="I3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</row>
    <row r="31" spans="1:29" x14ac:dyDescent="0.2">
      <c r="A31" t="s">
        <v>24</v>
      </c>
      <c r="B31" s="48">
        <v>5152.7414554386087</v>
      </c>
      <c r="C31" s="48">
        <v>1177.8898125193882</v>
      </c>
      <c r="D31" s="48">
        <v>798.52718805158293</v>
      </c>
      <c r="E31" s="50">
        <v>76</v>
      </c>
      <c r="F31"/>
      <c r="G31"/>
      <c r="H31"/>
      <c r="I31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</row>
    <row r="32" spans="1:29" x14ac:dyDescent="0.2">
      <c r="A32" t="s">
        <v>16</v>
      </c>
      <c r="B32" s="48">
        <v>1556.9692987424276</v>
      </c>
      <c r="C32" s="48">
        <v>83.633101000378375</v>
      </c>
      <c r="D32" s="48">
        <v>1473.3361977420493</v>
      </c>
      <c r="E32" s="50">
        <v>339</v>
      </c>
      <c r="F32"/>
      <c r="G32"/>
      <c r="H32"/>
      <c r="I32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</row>
    <row r="33" spans="1:29" x14ac:dyDescent="0.2">
      <c r="A33" t="s">
        <v>63</v>
      </c>
      <c r="B33" s="48">
        <v>23525.346377293372</v>
      </c>
      <c r="C33" s="48">
        <v>5465.4318192978508</v>
      </c>
      <c r="D33" s="48">
        <v>12265.244903530318</v>
      </c>
      <c r="E33" s="50">
        <v>559</v>
      </c>
      <c r="F33"/>
      <c r="G33"/>
      <c r="H33"/>
      <c r="I33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</row>
    <row r="34" spans="1:29" x14ac:dyDescent="0.2">
      <c r="A34"/>
      <c r="B34"/>
      <c r="C34"/>
      <c r="D34"/>
      <c r="E34"/>
      <c r="F34"/>
      <c r="G34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</row>
    <row r="35" spans="1:29" x14ac:dyDescent="0.2">
      <c r="A35"/>
      <c r="B35"/>
      <c r="C35"/>
      <c r="D35"/>
      <c r="E35"/>
      <c r="F35"/>
      <c r="G35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</row>
    <row r="36" spans="1:29" x14ac:dyDescent="0.2">
      <c r="A36"/>
      <c r="B36"/>
      <c r="C36"/>
      <c r="D36"/>
      <c r="E36"/>
      <c r="F36"/>
      <c r="G36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</row>
    <row r="37" spans="1:29" x14ac:dyDescent="0.2">
      <c r="A37"/>
      <c r="B37"/>
      <c r="C37"/>
      <c r="D37"/>
      <c r="E37"/>
      <c r="F37"/>
      <c r="G37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</row>
    <row r="38" spans="1:29" x14ac:dyDescent="0.2">
      <c r="A38"/>
      <c r="B38"/>
      <c r="C38"/>
      <c r="D38"/>
      <c r="E38"/>
      <c r="F38"/>
      <c r="G38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</row>
    <row r="39" spans="1:29" x14ac:dyDescent="0.2">
      <c r="A39"/>
      <c r="B39"/>
      <c r="C39"/>
      <c r="D39"/>
      <c r="E39"/>
      <c r="F39"/>
      <c r="G39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</row>
    <row r="40" spans="1:29" x14ac:dyDescent="0.2">
      <c r="A40"/>
      <c r="B40"/>
      <c r="C40"/>
      <c r="D40"/>
      <c r="E40"/>
      <c r="F40"/>
      <c r="G4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</row>
    <row r="41" spans="1:29" x14ac:dyDescent="0.2">
      <c r="A41"/>
      <c r="B41"/>
      <c r="C41"/>
      <c r="D41"/>
      <c r="E41"/>
      <c r="F41"/>
      <c r="G41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</row>
    <row r="42" spans="1:29" x14ac:dyDescent="0.2">
      <c r="A42" s="10"/>
      <c r="B42" s="10"/>
      <c r="C42" s="27"/>
      <c r="D42" s="27"/>
      <c r="E42" s="27"/>
      <c r="F42" s="27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</row>
    <row r="43" spans="1:29" x14ac:dyDescent="0.2">
      <c r="A43" s="10"/>
      <c r="B43" s="10"/>
      <c r="C43" s="27"/>
      <c r="D43" s="27"/>
      <c r="E43" s="27"/>
      <c r="F43" s="27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</row>
    <row r="44" spans="1:29" x14ac:dyDescent="0.2">
      <c r="A44" s="10"/>
      <c r="B44" s="10"/>
      <c r="C44" s="27"/>
      <c r="D44" s="27"/>
      <c r="E44" s="27"/>
      <c r="F44" s="27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</row>
    <row r="45" spans="1:29" x14ac:dyDescent="0.2">
      <c r="A45" s="10"/>
      <c r="B45" s="10"/>
      <c r="C45" s="27"/>
      <c r="D45" s="27"/>
      <c r="E45" s="27"/>
      <c r="F45" s="27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</row>
    <row r="46" spans="1:29" x14ac:dyDescent="0.2">
      <c r="A46" s="10"/>
      <c r="B46" s="10"/>
      <c r="C46" s="27"/>
      <c r="D46" s="27"/>
      <c r="E46" s="27"/>
      <c r="F46" s="27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</row>
    <row r="47" spans="1:29" x14ac:dyDescent="0.2">
      <c r="A47" s="10"/>
      <c r="B47" s="10"/>
      <c r="C47" s="27"/>
      <c r="D47" s="27"/>
      <c r="E47" s="27"/>
      <c r="F47" s="27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</row>
    <row r="48" spans="1:29" x14ac:dyDescent="0.2">
      <c r="A48" s="10"/>
      <c r="B48" s="10"/>
      <c r="C48" s="27"/>
      <c r="D48" s="27"/>
      <c r="E48" s="27"/>
      <c r="F48" s="27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</row>
    <row r="49" spans="1:29" x14ac:dyDescent="0.2">
      <c r="A49" s="10"/>
      <c r="B49" s="10"/>
      <c r="C49" s="27"/>
      <c r="D49" s="27"/>
      <c r="E49" s="27"/>
      <c r="F49" s="27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</row>
    <row r="50" spans="1:29" x14ac:dyDescent="0.2">
      <c r="A50" s="10"/>
      <c r="B50" s="10"/>
      <c r="C50" s="27"/>
      <c r="D50" s="27"/>
      <c r="E50" s="27"/>
      <c r="F50" s="27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</row>
    <row r="51" spans="1:29" x14ac:dyDescent="0.2">
      <c r="A51" s="10"/>
      <c r="B51" s="10"/>
      <c r="C51" s="27"/>
      <c r="D51" s="27"/>
      <c r="E51" s="27"/>
      <c r="F51" s="27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</row>
    <row r="52" spans="1:29" x14ac:dyDescent="0.2">
      <c r="A52" s="10"/>
      <c r="B52" s="10"/>
      <c r="C52" s="27"/>
      <c r="D52" s="27"/>
      <c r="E52" s="27"/>
      <c r="F52" s="27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</row>
    <row r="53" spans="1:29" x14ac:dyDescent="0.2">
      <c r="A53" s="10"/>
      <c r="B53" s="10"/>
      <c r="C53" s="27"/>
      <c r="D53" s="27"/>
      <c r="E53" s="27"/>
      <c r="F53" s="27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</row>
    <row r="54" spans="1:29" x14ac:dyDescent="0.2">
      <c r="A54" s="10"/>
      <c r="B54" s="10"/>
      <c r="C54" s="27"/>
      <c r="D54" s="27"/>
      <c r="E54" s="27"/>
      <c r="F54" s="27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</row>
    <row r="55" spans="1:29" x14ac:dyDescent="0.2">
      <c r="A55" s="10"/>
      <c r="B55" s="10"/>
      <c r="C55" s="27"/>
      <c r="D55" s="27"/>
      <c r="E55" s="27"/>
      <c r="F55" s="27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</row>
    <row r="56" spans="1:29" x14ac:dyDescent="0.2">
      <c r="A56" s="10"/>
      <c r="B56" s="10"/>
      <c r="C56" s="27"/>
      <c r="D56" s="27"/>
      <c r="E56" s="27"/>
      <c r="F56" s="27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</row>
    <row r="57" spans="1:29" x14ac:dyDescent="0.2">
      <c r="A57" s="10"/>
      <c r="B57" s="10"/>
      <c r="C57" s="27"/>
      <c r="D57" s="27"/>
      <c r="E57" s="27"/>
      <c r="F57" s="27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</row>
    <row r="58" spans="1:29" x14ac:dyDescent="0.2">
      <c r="A58" s="10"/>
      <c r="B58" s="10"/>
      <c r="C58" s="27"/>
      <c r="D58" s="27"/>
      <c r="E58" s="27"/>
      <c r="F58" s="27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</row>
    <row r="59" spans="1:29" x14ac:dyDescent="0.2">
      <c r="A59" s="10"/>
      <c r="B59" s="10"/>
      <c r="C59" s="27"/>
      <c r="D59" s="27"/>
      <c r="E59" s="27"/>
      <c r="F59" s="27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</row>
    <row r="60" spans="1:29" x14ac:dyDescent="0.2">
      <c r="A60" s="10"/>
      <c r="B60" s="10"/>
      <c r="C60" s="27"/>
      <c r="D60" s="27"/>
      <c r="E60" s="27"/>
      <c r="F60" s="27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</row>
    <row r="61" spans="1:29" x14ac:dyDescent="0.2">
      <c r="A61" s="10"/>
      <c r="B61" s="10"/>
      <c r="C61" s="27"/>
      <c r="D61" s="27"/>
      <c r="E61" s="27"/>
      <c r="F61" s="27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</row>
    <row r="62" spans="1:29" x14ac:dyDescent="0.2">
      <c r="A62" s="10"/>
      <c r="B62" s="10"/>
      <c r="C62" s="27"/>
      <c r="D62" s="27"/>
      <c r="E62" s="27"/>
      <c r="F62" s="27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</row>
    <row r="63" spans="1:29" x14ac:dyDescent="0.2">
      <c r="A63" s="10"/>
      <c r="B63" s="10"/>
      <c r="C63" s="27"/>
      <c r="D63" s="27"/>
      <c r="E63" s="27"/>
      <c r="F63" s="27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</row>
    <row r="64" spans="1:29" x14ac:dyDescent="0.2">
      <c r="A64" s="10"/>
      <c r="B64" s="10"/>
      <c r="C64" s="27"/>
      <c r="D64" s="27"/>
      <c r="E64" s="27"/>
      <c r="F64" s="27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</row>
    <row r="65" spans="1:29" x14ac:dyDescent="0.2">
      <c r="A65" s="10"/>
      <c r="B65" s="10"/>
      <c r="C65" s="27"/>
      <c r="D65" s="27"/>
      <c r="E65" s="27"/>
      <c r="F65" s="27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</row>
    <row r="66" spans="1:29" x14ac:dyDescent="0.2">
      <c r="A66" s="10"/>
      <c r="B66" s="10"/>
      <c r="C66" s="27"/>
      <c r="D66" s="27"/>
      <c r="E66" s="27"/>
      <c r="F66" s="27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</row>
    <row r="67" spans="1:29" x14ac:dyDescent="0.2">
      <c r="A67" s="10"/>
      <c r="B67" s="10"/>
      <c r="C67" s="27"/>
      <c r="D67" s="27"/>
      <c r="E67" s="27"/>
      <c r="F67" s="27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</row>
    <row r="68" spans="1:29" x14ac:dyDescent="0.2">
      <c r="A68" s="10"/>
      <c r="B68" s="10"/>
      <c r="C68" s="27"/>
      <c r="D68" s="27"/>
      <c r="E68" s="27"/>
      <c r="F68" s="27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</row>
    <row r="69" spans="1:29" x14ac:dyDescent="0.2">
      <c r="A69" s="10"/>
      <c r="B69" s="10"/>
      <c r="C69" s="27"/>
      <c r="D69" s="27"/>
      <c r="E69" s="27"/>
      <c r="F69" s="27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</row>
    <row r="70" spans="1:29" x14ac:dyDescent="0.2">
      <c r="A70" s="10"/>
      <c r="B70" s="10"/>
      <c r="C70" s="27"/>
      <c r="D70" s="27"/>
      <c r="E70" s="27"/>
      <c r="F70" s="27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</row>
    <row r="71" spans="1:29" x14ac:dyDescent="0.2">
      <c r="A71" s="10"/>
      <c r="B71" s="10"/>
      <c r="C71" s="27"/>
      <c r="D71" s="27"/>
      <c r="E71" s="27"/>
      <c r="F71" s="27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</row>
    <row r="72" spans="1:29" x14ac:dyDescent="0.2">
      <c r="A72" s="10"/>
      <c r="B72" s="10"/>
      <c r="C72" s="27"/>
      <c r="D72" s="27"/>
      <c r="E72" s="27"/>
      <c r="F72" s="27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</row>
    <row r="73" spans="1:29" x14ac:dyDescent="0.2">
      <c r="A73" s="10"/>
      <c r="B73" s="10"/>
      <c r="C73" s="27"/>
      <c r="D73" s="27"/>
      <c r="E73" s="27"/>
      <c r="F73" s="27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</row>
    <row r="74" spans="1:29" x14ac:dyDescent="0.2">
      <c r="A74" s="10"/>
      <c r="B74" s="10"/>
      <c r="C74" s="27"/>
      <c r="D74" s="27"/>
      <c r="E74" s="27"/>
      <c r="F74" s="27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</row>
    <row r="75" spans="1:29" x14ac:dyDescent="0.2">
      <c r="A75" s="10"/>
      <c r="B75" s="10"/>
      <c r="C75" s="27"/>
      <c r="D75" s="27"/>
      <c r="E75" s="27"/>
      <c r="F75" s="27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</row>
    <row r="76" spans="1:29" x14ac:dyDescent="0.2">
      <c r="A76" s="10"/>
      <c r="B76" s="10"/>
      <c r="C76" s="27"/>
      <c r="D76" s="27"/>
      <c r="E76" s="27"/>
      <c r="F76" s="27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</row>
    <row r="77" spans="1:29" x14ac:dyDescent="0.2">
      <c r="A77" s="10"/>
      <c r="B77" s="10"/>
      <c r="C77" s="27"/>
      <c r="D77" s="27"/>
      <c r="E77" s="27"/>
      <c r="F77" s="27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</row>
    <row r="78" spans="1:29" x14ac:dyDescent="0.2">
      <c r="A78" s="10"/>
      <c r="B78" s="10"/>
      <c r="C78" s="27"/>
      <c r="D78" s="27"/>
      <c r="E78" s="27"/>
      <c r="F78" s="27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</row>
    <row r="79" spans="1:29" x14ac:dyDescent="0.2">
      <c r="A79" s="10"/>
      <c r="B79" s="10"/>
      <c r="C79" s="27"/>
      <c r="D79" s="27"/>
      <c r="E79" s="27"/>
      <c r="F79" s="27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</row>
    <row r="80" spans="1:29" x14ac:dyDescent="0.2">
      <c r="A80" s="10"/>
      <c r="B80" s="10"/>
      <c r="C80" s="27"/>
      <c r="D80" s="27"/>
      <c r="E80" s="27"/>
      <c r="F80" s="27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</row>
    <row r="81" spans="1:29" x14ac:dyDescent="0.2">
      <c r="A81" s="10"/>
      <c r="B81" s="10"/>
      <c r="C81" s="27"/>
      <c r="D81" s="27"/>
      <c r="E81" s="27"/>
      <c r="F81" s="27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</row>
    <row r="82" spans="1:29" x14ac:dyDescent="0.2">
      <c r="A82" s="10"/>
      <c r="B82" s="10"/>
      <c r="C82" s="27"/>
      <c r="D82" s="27"/>
      <c r="E82" s="27"/>
      <c r="F82" s="27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</row>
    <row r="83" spans="1:29" x14ac:dyDescent="0.2">
      <c r="A83" s="10"/>
      <c r="B83" s="10"/>
      <c r="C83" s="27"/>
      <c r="D83" s="27"/>
      <c r="E83" s="27"/>
      <c r="F83" s="27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</row>
    <row r="84" spans="1:29" x14ac:dyDescent="0.2">
      <c r="A84" s="10"/>
      <c r="B84" s="10"/>
      <c r="C84" s="27"/>
      <c r="D84" s="27"/>
      <c r="E84" s="27"/>
      <c r="F84" s="27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</row>
    <row r="85" spans="1:29" x14ac:dyDescent="0.2">
      <c r="A85" s="10"/>
      <c r="B85" s="10"/>
      <c r="C85" s="27"/>
      <c r="D85" s="27"/>
      <c r="E85" s="27"/>
      <c r="F85" s="27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</row>
    <row r="86" spans="1:29" x14ac:dyDescent="0.2">
      <c r="A86" s="10"/>
      <c r="B86" s="10"/>
      <c r="C86" s="27"/>
      <c r="D86" s="27"/>
      <c r="E86" s="27"/>
      <c r="F86" s="27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</row>
    <row r="87" spans="1:29" x14ac:dyDescent="0.2">
      <c r="A87" s="10"/>
      <c r="B87" s="10"/>
      <c r="C87" s="27"/>
      <c r="D87" s="27"/>
      <c r="E87" s="27"/>
      <c r="F87" s="27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</row>
    <row r="88" spans="1:29" x14ac:dyDescent="0.2">
      <c r="A88" s="10"/>
      <c r="B88" s="10"/>
      <c r="C88" s="27"/>
      <c r="D88" s="27"/>
      <c r="E88" s="27"/>
      <c r="F88" s="27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</row>
    <row r="89" spans="1:29" x14ac:dyDescent="0.2">
      <c r="A89" s="10"/>
      <c r="B89" s="10"/>
      <c r="C89" s="27"/>
      <c r="D89" s="27"/>
      <c r="E89" s="27"/>
      <c r="F89" s="27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</row>
    <row r="90" spans="1:29" x14ac:dyDescent="0.2">
      <c r="A90" s="10"/>
      <c r="B90" s="10"/>
      <c r="C90" s="27"/>
      <c r="D90" s="27"/>
      <c r="E90" s="27"/>
      <c r="F90" s="27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</row>
    <row r="91" spans="1:29" x14ac:dyDescent="0.2">
      <c r="A91" s="10"/>
      <c r="B91" s="10"/>
      <c r="C91" s="27"/>
      <c r="D91" s="27"/>
      <c r="E91" s="27"/>
      <c r="F91" s="27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</row>
    <row r="92" spans="1:29" x14ac:dyDescent="0.2">
      <c r="A92" s="10"/>
      <c r="B92" s="10"/>
      <c r="C92" s="27"/>
      <c r="D92" s="27"/>
      <c r="E92" s="27"/>
      <c r="F92" s="27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</row>
    <row r="93" spans="1:29" x14ac:dyDescent="0.2">
      <c r="A93" s="10"/>
      <c r="B93" s="10"/>
      <c r="C93" s="27"/>
      <c r="D93" s="27"/>
      <c r="E93" s="27"/>
      <c r="F93" s="27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</row>
    <row r="94" spans="1:29" x14ac:dyDescent="0.2">
      <c r="A94" s="10"/>
      <c r="B94" s="10"/>
      <c r="C94" s="27"/>
      <c r="D94" s="27"/>
      <c r="E94" s="27"/>
      <c r="F94" s="27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</row>
    <row r="95" spans="1:29" x14ac:dyDescent="0.2">
      <c r="A95" s="10"/>
      <c r="B95" s="10"/>
      <c r="C95" s="27"/>
      <c r="D95" s="27"/>
      <c r="E95" s="27"/>
      <c r="F95" s="27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</row>
    <row r="96" spans="1:29" x14ac:dyDescent="0.2">
      <c r="A96" s="10"/>
      <c r="B96" s="10"/>
      <c r="C96" s="27"/>
      <c r="D96" s="27"/>
      <c r="E96" s="27"/>
      <c r="F96" s="27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</row>
    <row r="97" spans="1:29" x14ac:dyDescent="0.2">
      <c r="A97" s="10"/>
      <c r="B97" s="10"/>
      <c r="C97" s="27"/>
      <c r="D97" s="27"/>
      <c r="E97" s="27"/>
      <c r="F97" s="27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</row>
    <row r="98" spans="1:29" x14ac:dyDescent="0.2">
      <c r="A98" s="10"/>
      <c r="B98" s="10"/>
      <c r="C98" s="27"/>
      <c r="D98" s="27"/>
      <c r="E98" s="27"/>
      <c r="F98" s="27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</row>
    <row r="99" spans="1:29" x14ac:dyDescent="0.2">
      <c r="A99" s="10"/>
      <c r="B99" s="10"/>
      <c r="C99" s="27"/>
      <c r="D99" s="27"/>
      <c r="E99" s="27"/>
      <c r="F99" s="27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</row>
    <row r="100" spans="1:29" x14ac:dyDescent="0.2">
      <c r="A100" s="10"/>
      <c r="B100" s="10"/>
      <c r="C100" s="27"/>
      <c r="D100" s="27"/>
      <c r="E100" s="27"/>
      <c r="F100" s="27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</row>
    <row r="101" spans="1:29" x14ac:dyDescent="0.2">
      <c r="A101" s="10"/>
      <c r="B101" s="10"/>
      <c r="C101" s="27"/>
      <c r="D101" s="27"/>
      <c r="E101" s="27"/>
      <c r="F101" s="27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</row>
    <row r="102" spans="1:29" x14ac:dyDescent="0.2">
      <c r="A102" s="10"/>
      <c r="B102" s="10"/>
      <c r="C102" s="27"/>
      <c r="D102" s="27"/>
      <c r="E102" s="27"/>
      <c r="F102" s="27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</row>
    <row r="103" spans="1:29" x14ac:dyDescent="0.2">
      <c r="A103" s="10"/>
      <c r="B103" s="10"/>
      <c r="C103" s="27"/>
      <c r="D103" s="27"/>
      <c r="E103" s="27"/>
      <c r="F103" s="27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</row>
    <row r="104" spans="1:29" x14ac:dyDescent="0.2">
      <c r="A104" s="10"/>
      <c r="B104" s="10"/>
      <c r="C104" s="27"/>
      <c r="D104" s="27"/>
      <c r="E104" s="27"/>
      <c r="F104" s="27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</row>
    <row r="105" spans="1:29" x14ac:dyDescent="0.2">
      <c r="A105" s="10"/>
      <c r="B105" s="10"/>
      <c r="C105" s="27"/>
      <c r="D105" s="27"/>
      <c r="E105" s="27"/>
      <c r="F105" s="27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</row>
    <row r="106" spans="1:29" x14ac:dyDescent="0.2">
      <c r="A106" s="10"/>
      <c r="B106" s="10"/>
      <c r="C106" s="27"/>
      <c r="D106" s="27"/>
      <c r="E106" s="27"/>
      <c r="F106" s="27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</row>
  </sheetData>
  <mergeCells count="9">
    <mergeCell ref="S7:V7"/>
    <mergeCell ref="E8:F8"/>
    <mergeCell ref="I8:M8"/>
    <mergeCell ref="N8:P8"/>
    <mergeCell ref="R8:V8"/>
    <mergeCell ref="A1:R1"/>
    <mergeCell ref="A2:R2"/>
    <mergeCell ref="A3:R3"/>
    <mergeCell ref="J7:M7"/>
  </mergeCells>
  <phoneticPr fontId="2" type="noConversion"/>
  <pageMargins left="0.25" right="0.25" top="0.75" bottom="0.75" header="0.3" footer="0.3"/>
  <pageSetup scale="61" orientation="landscape" r:id="rId2"/>
  <drawing r:id="rId3"/>
  <legacyDrawing r:id="rId4"/>
  <tableParts count="1"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LRecta</vt:lpstr>
    </vt:vector>
  </TitlesOfParts>
  <Company>xxx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 caceres</dc:creator>
  <cp:keywords>cuadro depreciacion, bolivia impuestos</cp:keywords>
  <cp:lastModifiedBy>vito</cp:lastModifiedBy>
  <cp:lastPrinted>2013-03-13T23:52:02Z</cp:lastPrinted>
  <dcterms:created xsi:type="dcterms:W3CDTF">2007-08-09T13:13:09Z</dcterms:created>
  <dcterms:modified xsi:type="dcterms:W3CDTF">2013-03-14T00:51:18Z</dcterms:modified>
</cp:coreProperties>
</file>