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n\projects\CC40_Cart\ref\"/>
    </mc:Choice>
  </mc:AlternateContent>
  <bookViews>
    <workbookView xWindow="0" yWindow="0" windowWidth="16725" windowHeight="11288" activeTab="1" xr2:uid="{20AC0F85-3538-4F3A-8198-FD5DC280C230}"/>
  </bookViews>
  <sheets>
    <sheet name="Initial" sheetId="2" r:id="rId1"/>
    <sheet name="Detailed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F3" i="2"/>
  <c r="G3" i="2"/>
  <c r="H3" i="2"/>
  <c r="I3" i="2"/>
  <c r="I13" i="2" s="1"/>
  <c r="J3" i="2"/>
  <c r="M3" i="2"/>
  <c r="O3" i="2"/>
  <c r="C4" i="2"/>
  <c r="E4" i="2"/>
  <c r="D4" i="2" s="1"/>
  <c r="F4" i="2"/>
  <c r="G4" i="2" s="1"/>
  <c r="H4" i="2"/>
  <c r="I4" i="2" s="1"/>
  <c r="I14" i="2" s="1"/>
  <c r="J4" i="2"/>
  <c r="M4" i="2"/>
  <c r="O4" i="2"/>
  <c r="D5" i="2"/>
  <c r="G5" i="2"/>
  <c r="H5" i="2"/>
  <c r="I5" i="2" s="1"/>
  <c r="I7" i="2" s="1"/>
  <c r="L5" i="2"/>
  <c r="L7" i="2" s="1"/>
  <c r="L13" i="2" s="1"/>
  <c r="M5" i="2"/>
  <c r="M7" i="2" s="1"/>
  <c r="M13" i="2" s="1"/>
  <c r="N5" i="2"/>
  <c r="O5" i="2"/>
  <c r="E6" i="2"/>
  <c r="G6" i="2"/>
  <c r="G7" i="2" s="1"/>
  <c r="G13" i="2" s="1"/>
  <c r="H6" i="2"/>
  <c r="I6" i="2" s="1"/>
  <c r="L6" i="2"/>
  <c r="M6" i="2"/>
  <c r="N6" i="2"/>
  <c r="N7" i="2" s="1"/>
  <c r="O6" i="2"/>
  <c r="F7" i="2"/>
  <c r="D8" i="2"/>
  <c r="P8" i="2" s="1"/>
  <c r="G8" i="2"/>
  <c r="N8" i="2"/>
  <c r="O8" i="2" s="1"/>
  <c r="Q8" i="2"/>
  <c r="D9" i="2"/>
  <c r="P9" i="2" s="1"/>
  <c r="G9" i="2"/>
  <c r="Q9" i="2" s="1"/>
  <c r="N9" i="2"/>
  <c r="O9" i="2" s="1"/>
  <c r="E10" i="2"/>
  <c r="Q10" i="2" s="1"/>
  <c r="F10" i="2"/>
  <c r="G10" i="2"/>
  <c r="E11" i="2"/>
  <c r="Q11" i="2" s="1"/>
  <c r="G11" i="2"/>
  <c r="H11" i="2"/>
  <c r="P11" i="2" s="1"/>
  <c r="I11" i="2"/>
  <c r="K6" i="2" s="1"/>
  <c r="J6" i="2" s="1"/>
  <c r="M11" i="2"/>
  <c r="O11" i="2"/>
  <c r="B13" i="2"/>
  <c r="C13" i="2"/>
  <c r="F13" i="2"/>
  <c r="B14" i="2"/>
  <c r="C14" i="2"/>
  <c r="E14" i="2"/>
  <c r="F14" i="2"/>
  <c r="H14" i="2"/>
  <c r="J14" i="2"/>
  <c r="K14" i="2"/>
  <c r="L14" i="2"/>
  <c r="M14" i="2"/>
  <c r="Q6" i="2" l="1"/>
  <c r="O7" i="2"/>
  <c r="O13" i="2" s="1"/>
  <c r="N13" i="2"/>
  <c r="G14" i="2"/>
  <c r="Q14" i="2" s="1"/>
  <c r="Q4" i="2"/>
  <c r="P4" i="2"/>
  <c r="H7" i="2"/>
  <c r="H13" i="2" s="1"/>
  <c r="D6" i="2"/>
  <c r="D10" i="2"/>
  <c r="P10" i="2" s="1"/>
  <c r="K5" i="2"/>
  <c r="E7" i="2"/>
  <c r="E3" i="2"/>
  <c r="N10" i="2"/>
  <c r="B36" i="1"/>
  <c r="B35" i="1"/>
  <c r="B34" i="1"/>
  <c r="B33" i="1"/>
  <c r="B27" i="1"/>
  <c r="B29" i="1" s="1"/>
  <c r="B24" i="1"/>
  <c r="B26" i="1" s="1"/>
  <c r="B28" i="1" s="1"/>
  <c r="B25" i="1"/>
  <c r="B21" i="1"/>
  <c r="P6" i="2" l="1"/>
  <c r="D7" i="2"/>
  <c r="K7" i="2"/>
  <c r="K13" i="2" s="1"/>
  <c r="J5" i="2"/>
  <c r="Q5" i="2"/>
  <c r="D14" i="2"/>
  <c r="P14" i="2" s="1"/>
  <c r="E13" i="2"/>
  <c r="Q13" i="2" s="1"/>
  <c r="D3" i="2"/>
  <c r="Q3" i="2"/>
  <c r="O10" i="2"/>
  <c r="O14" i="2" s="1"/>
  <c r="N14" i="2"/>
  <c r="B30" i="1"/>
  <c r="B31" i="1"/>
  <c r="B32" i="1" s="1"/>
  <c r="P3" i="2" l="1"/>
  <c r="D13" i="2"/>
  <c r="Q7" i="2"/>
  <c r="J7" i="2"/>
  <c r="J13" i="2" s="1"/>
  <c r="P5" i="2"/>
  <c r="P7" i="2"/>
  <c r="P13" i="2" l="1"/>
</calcChain>
</file>

<file path=xl/sharedStrings.xml><?xml version="1.0" encoding="utf-8"?>
<sst xmlns="http://schemas.openxmlformats.org/spreadsheetml/2006/main" count="66" uniqueCount="52">
  <si>
    <t>dead space</t>
  </si>
  <si>
    <t>top of cartridge</t>
  </si>
  <si>
    <t>edge connector width</t>
  </si>
  <si>
    <t>bottom thickness</t>
  </si>
  <si>
    <t>plastic thickness</t>
  </si>
  <si>
    <t>start of case bottom</t>
  </si>
  <si>
    <t>interior cart height</t>
  </si>
  <si>
    <t xml:space="preserve">interior cart width </t>
  </si>
  <si>
    <t>exterior cart height</t>
  </si>
  <si>
    <t>exterior cart width</t>
  </si>
  <si>
    <t>edge connector to PCB bottom</t>
  </si>
  <si>
    <t>PCB height (minus edge connector)</t>
  </si>
  <si>
    <t>enclosure interior top Y position</t>
  </si>
  <si>
    <t>PCB top Y (calculated)</t>
  </si>
  <si>
    <t>enclosure interior bottom Y position</t>
  </si>
  <si>
    <t>enclosure exterior bottom Y position</t>
  </si>
  <si>
    <t>enclosure exterior top Y position</t>
  </si>
  <si>
    <t>total space height</t>
  </si>
  <si>
    <t>total space width</t>
  </si>
  <si>
    <t>usable space height</t>
  </si>
  <si>
    <t>usable space width</t>
  </si>
  <si>
    <t>total space bottom Y position</t>
  </si>
  <si>
    <t>total space top Y position</t>
  </si>
  <si>
    <t>usable space bottom Y position</t>
  </si>
  <si>
    <t>usable space top Y position</t>
  </si>
  <si>
    <t>total space left X position</t>
  </si>
  <si>
    <t>total space right X position</t>
  </si>
  <si>
    <t>usable space left X position</t>
  </si>
  <si>
    <t>usable space right X position</t>
  </si>
  <si>
    <t>Amount</t>
  </si>
  <si>
    <t>Measurement</t>
  </si>
  <si>
    <t>Width Delta</t>
  </si>
  <si>
    <t>Height Delta</t>
  </si>
  <si>
    <t>Drill size</t>
  </si>
  <si>
    <t>Calculated Width</t>
  </si>
  <si>
    <t>Right to Center</t>
  </si>
  <si>
    <t>Left to Center</t>
  </si>
  <si>
    <t>Calculated Height</t>
  </si>
  <si>
    <t>Top to Center</t>
  </si>
  <si>
    <t>Contact to Center</t>
  </si>
  <si>
    <t>Width</t>
  </si>
  <si>
    <t>Height</t>
  </si>
  <si>
    <t>Metric</t>
  </si>
  <si>
    <t>Std</t>
  </si>
  <si>
    <t>Average</t>
  </si>
  <si>
    <t>Acadiel #3 (std)</t>
  </si>
  <si>
    <t>Acadiel #2 (std)</t>
  </si>
  <si>
    <t>Lee #2 (metric)</t>
  </si>
  <si>
    <t>Lee #2 (std)</t>
  </si>
  <si>
    <t>Acadiel #1 (std)</t>
  </si>
  <si>
    <t>Lee # 1 (metric)</t>
  </si>
  <si>
    <t>HeloCat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</si>
</sst>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D85D-9734-4951-8D83-D39128314A98}">
  <dimension ref="A1:Q14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I13" sqref="I13"/>
    </sheetView>
  </sheetViews>
  <sheetFormatPr defaultRowHeight="14.25" x14ac:dyDescent="0.45"/>
  <cols>
    <col min="1" max="1" width="14.6640625" bestFit="1" customWidth="1"/>
  </cols>
  <sheetData>
    <row r="1" spans="1:17" x14ac:dyDescent="0.45">
      <c r="B1" s="5" t="s">
        <v>51</v>
      </c>
      <c r="C1" s="5"/>
      <c r="D1" s="5" t="s">
        <v>50</v>
      </c>
      <c r="E1" s="5"/>
      <c r="F1" s="5" t="s">
        <v>49</v>
      </c>
      <c r="G1" s="5"/>
      <c r="H1" s="5" t="s">
        <v>48</v>
      </c>
      <c r="I1" s="5"/>
      <c r="J1" s="5" t="s">
        <v>47</v>
      </c>
      <c r="K1" s="5"/>
      <c r="L1" s="5" t="s">
        <v>46</v>
      </c>
      <c r="M1" s="5"/>
      <c r="N1" s="5" t="s">
        <v>45</v>
      </c>
      <c r="O1" s="5"/>
      <c r="P1" s="5" t="s">
        <v>44</v>
      </c>
      <c r="Q1" s="5"/>
    </row>
    <row r="2" spans="1:17" x14ac:dyDescent="0.45">
      <c r="B2" s="4" t="s">
        <v>43</v>
      </c>
      <c r="C2" s="4" t="s">
        <v>42</v>
      </c>
      <c r="D2" s="4" t="s">
        <v>43</v>
      </c>
      <c r="E2" s="4" t="s">
        <v>42</v>
      </c>
      <c r="F2" s="4" t="s">
        <v>43</v>
      </c>
      <c r="G2" s="4" t="s">
        <v>42</v>
      </c>
      <c r="H2" s="4" t="s">
        <v>43</v>
      </c>
      <c r="I2" s="4" t="s">
        <v>42</v>
      </c>
      <c r="J2" s="4" t="s">
        <v>43</v>
      </c>
      <c r="K2" s="4" t="s">
        <v>42</v>
      </c>
      <c r="L2" s="4" t="s">
        <v>43</v>
      </c>
      <c r="M2" s="4" t="s">
        <v>42</v>
      </c>
      <c r="N2" s="4" t="s">
        <v>43</v>
      </c>
      <c r="O2" s="4" t="s">
        <v>42</v>
      </c>
      <c r="P2" s="4" t="s">
        <v>43</v>
      </c>
      <c r="Q2" s="4" t="s">
        <v>42</v>
      </c>
    </row>
    <row r="3" spans="1:17" x14ac:dyDescent="0.45">
      <c r="A3" t="s">
        <v>41</v>
      </c>
      <c r="B3" s="2">
        <v>1.85</v>
      </c>
      <c r="C3" s="2">
        <f>B3*2.54</f>
        <v>4.6990000000000007</v>
      </c>
      <c r="D3" s="2">
        <f>E3/2.54</f>
        <v>1.8897637795275593</v>
      </c>
      <c r="E3" s="2">
        <f>E5+E6</f>
        <v>4.8000000000000007</v>
      </c>
      <c r="F3" s="2">
        <f>F5+F6</f>
        <v>1.9</v>
      </c>
      <c r="G3" s="2">
        <f>F3*2.54</f>
        <v>4.8259999999999996</v>
      </c>
      <c r="H3" s="2">
        <f>1+(29/32)</f>
        <v>1.90625</v>
      </c>
      <c r="I3" s="2">
        <f>H3*2.54</f>
        <v>4.8418749999999999</v>
      </c>
      <c r="J3" s="2">
        <f>K3/2.54</f>
        <v>1.889763779527559</v>
      </c>
      <c r="K3" s="2">
        <v>4.8</v>
      </c>
      <c r="L3" s="2">
        <v>1.89</v>
      </c>
      <c r="M3" s="2">
        <f>L3*2.54</f>
        <v>4.8006000000000002</v>
      </c>
      <c r="N3" s="2">
        <v>1.897</v>
      </c>
      <c r="O3" s="2">
        <f>N3*2.54</f>
        <v>4.8183800000000003</v>
      </c>
      <c r="P3" s="2">
        <f>(B3+D3+F3+H3+J3+L3)/(COUNT(B3,D3,F3,H3,J3,L3))</f>
        <v>1.8876295931758531</v>
      </c>
      <c r="Q3" s="2">
        <f>(C3+E3+G3+I3+K3+M3)/(COUNT(C3,E3,G3,I3,K3,M3))</f>
        <v>4.7945791666666677</v>
      </c>
    </row>
    <row r="4" spans="1:17" x14ac:dyDescent="0.45">
      <c r="A4" t="s">
        <v>40</v>
      </c>
      <c r="B4" s="2">
        <v>1.7</v>
      </c>
      <c r="C4" s="2">
        <f>B4*2.54</f>
        <v>4.3179999999999996</v>
      </c>
      <c r="D4" s="2">
        <f>E4/2.54</f>
        <v>1.692913385826772</v>
      </c>
      <c r="E4" s="2">
        <f>E8+E9</f>
        <v>4.3000000000000007</v>
      </c>
      <c r="F4" s="2">
        <f>F8+F9</f>
        <v>1.7</v>
      </c>
      <c r="G4" s="2">
        <f>F4*2.54</f>
        <v>4.3179999999999996</v>
      </c>
      <c r="H4" s="2">
        <f>1+(23/32)</f>
        <v>1.71875</v>
      </c>
      <c r="I4" s="2">
        <f>H4*2.54</f>
        <v>4.3656249999999996</v>
      </c>
      <c r="J4" s="2">
        <f>K4/2.54</f>
        <v>1.7322834645669292</v>
      </c>
      <c r="K4" s="2">
        <v>4.4000000000000004</v>
      </c>
      <c r="L4" s="2"/>
      <c r="M4" s="2">
        <f>L4*2.54</f>
        <v>0</v>
      </c>
      <c r="N4" s="2">
        <v>1.7004999999999999</v>
      </c>
      <c r="O4" s="2">
        <f>N4*2.54</f>
        <v>4.3192699999999995</v>
      </c>
      <c r="P4" s="2">
        <f>(B4+D4+F4+H4+J4+L4)/(COUNT(B4,D4,F4,H4,J4,L4))</f>
        <v>1.70878937007874</v>
      </c>
      <c r="Q4" s="2">
        <f>(C4+E4+G4+I4+K4+M4)/(COUNT(C4,E4,G4,I4,K4,M4))</f>
        <v>3.6169375000000001</v>
      </c>
    </row>
    <row r="5" spans="1:17" x14ac:dyDescent="0.45">
      <c r="A5" t="s">
        <v>39</v>
      </c>
      <c r="B5" s="2"/>
      <c r="C5" s="2"/>
      <c r="D5" s="2">
        <f>E5/2.54</f>
        <v>0.82677165354330706</v>
      </c>
      <c r="E5" s="2">
        <v>2.1</v>
      </c>
      <c r="F5" s="2">
        <v>0.85</v>
      </c>
      <c r="G5" s="2">
        <f>F5*2.54</f>
        <v>2.1589999999999998</v>
      </c>
      <c r="H5" s="2">
        <f>3/4+0.1</f>
        <v>0.85</v>
      </c>
      <c r="I5" s="2">
        <f>H5*2.54</f>
        <v>2.1589999999999998</v>
      </c>
      <c r="J5" s="2">
        <f>K5/2.54</f>
        <v>0.85740649606299213</v>
      </c>
      <c r="K5" s="2">
        <f>1.9+(I11/2)</f>
        <v>2.1778124999999999</v>
      </c>
      <c r="L5" s="2">
        <f>0.75+(L11/2)</f>
        <v>0.85</v>
      </c>
      <c r="M5" s="2">
        <f>L5*2.54</f>
        <v>2.1589999999999998</v>
      </c>
      <c r="N5" s="2">
        <f>0.7495+(N11/2)</f>
        <v>0.84950000000000003</v>
      </c>
      <c r="O5" s="2">
        <f>N5*2.54</f>
        <v>2.1577299999999999</v>
      </c>
      <c r="P5" s="2">
        <f>(B5+D5+F5+H5+J5+L5)/(COUNT(B5,D5,F5,H5,J5,L5))</f>
        <v>0.84683562992125982</v>
      </c>
      <c r="Q5" s="2">
        <f>(C5+E5+G5+I5+K5+M5)/(COUNT(C5,E5,G5,I5,K5,M5))</f>
        <v>2.1509624999999999</v>
      </c>
    </row>
    <row r="6" spans="1:17" x14ac:dyDescent="0.45">
      <c r="A6" t="s">
        <v>38</v>
      </c>
      <c r="B6" s="2"/>
      <c r="C6" s="2"/>
      <c r="D6" s="2">
        <f>E6/2.54</f>
        <v>1.0629921259842521</v>
      </c>
      <c r="E6" s="2">
        <f>2.7</f>
        <v>2.7</v>
      </c>
      <c r="F6" s="2">
        <v>1.05</v>
      </c>
      <c r="G6" s="2">
        <f>F6*2.54</f>
        <v>2.6670000000000003</v>
      </c>
      <c r="H6" s="2">
        <f>31/32+0.1</f>
        <v>1.0687500000000001</v>
      </c>
      <c r="I6" s="2">
        <f>H6*2.54</f>
        <v>2.7146250000000003</v>
      </c>
      <c r="J6" s="2">
        <f>K6/2.54</f>
        <v>1.093626968503937</v>
      </c>
      <c r="K6" s="2">
        <f>2.5+(I11/2)</f>
        <v>2.7778125</v>
      </c>
      <c r="L6" s="2">
        <f>0.95+(L11/2)</f>
        <v>1.05</v>
      </c>
      <c r="M6" s="2">
        <f>L6*2.54</f>
        <v>2.6670000000000003</v>
      </c>
      <c r="N6" s="2">
        <f>0.9505+(N11/2)</f>
        <v>1.0505</v>
      </c>
      <c r="O6" s="2">
        <f>N6*2.54</f>
        <v>2.6682700000000001</v>
      </c>
      <c r="P6" s="2">
        <f>(B6+D6+F6+H6+J6+L6)/(COUNT(B6,D6,F6,H6,J6,L6))</f>
        <v>1.0650738188976379</v>
      </c>
      <c r="Q6" s="2">
        <f>(C6+E6+G6+I6+K6+M6)/(COUNT(C6,E6,G6,I6,K6,M6))</f>
        <v>2.7052874999999998</v>
      </c>
    </row>
    <row r="7" spans="1:17" s="1" customFormat="1" x14ac:dyDescent="0.45">
      <c r="A7" s="1" t="s">
        <v>37</v>
      </c>
      <c r="B7" s="3"/>
      <c r="C7" s="3"/>
      <c r="D7" s="3">
        <f>D5+D6</f>
        <v>1.8897637795275593</v>
      </c>
      <c r="E7" s="3">
        <f>E5+E6</f>
        <v>4.8000000000000007</v>
      </c>
      <c r="F7" s="3">
        <f>F5+F6</f>
        <v>1.9</v>
      </c>
      <c r="G7" s="3">
        <f>G5+G6</f>
        <v>4.8260000000000005</v>
      </c>
      <c r="H7" s="3">
        <f>H5+H6</f>
        <v>1.9187500000000002</v>
      </c>
      <c r="I7" s="3">
        <f>I5+I6</f>
        <v>4.8736250000000005</v>
      </c>
      <c r="J7" s="3">
        <f>J5+J6</f>
        <v>1.9510334645669292</v>
      </c>
      <c r="K7" s="3">
        <f>K5+K6</f>
        <v>4.9556249999999995</v>
      </c>
      <c r="L7" s="3">
        <f>L5+L6</f>
        <v>1.9</v>
      </c>
      <c r="M7" s="3">
        <f>M5+M6</f>
        <v>4.8260000000000005</v>
      </c>
      <c r="N7" s="3">
        <f>N5+N6</f>
        <v>1.9</v>
      </c>
      <c r="O7" s="2">
        <f>N7*2.54</f>
        <v>4.8259999999999996</v>
      </c>
      <c r="P7" s="2">
        <f>(B7+D7+F7+H7+J7+L7)/(COUNT(B7,D7,F7,H7,J7,L7))</f>
        <v>1.9119094488188977</v>
      </c>
      <c r="Q7" s="2">
        <f>(C7+E7+G7+I7+K7+M7)/(COUNT(C7,E7,G7,I7,K7,M7))</f>
        <v>4.8562500000000002</v>
      </c>
    </row>
    <row r="8" spans="1:17" x14ac:dyDescent="0.45">
      <c r="A8" t="s">
        <v>36</v>
      </c>
      <c r="B8" s="2"/>
      <c r="C8" s="2"/>
      <c r="D8" s="2">
        <f>E8/2.54</f>
        <v>0.82677165354330706</v>
      </c>
      <c r="E8" s="2">
        <v>2.1</v>
      </c>
      <c r="F8" s="2">
        <v>0.83</v>
      </c>
      <c r="G8" s="2">
        <f>F8*2.54</f>
        <v>2.1082000000000001</v>
      </c>
      <c r="H8" s="2"/>
      <c r="I8" s="2"/>
      <c r="J8" s="2"/>
      <c r="K8" s="2"/>
      <c r="L8" s="2"/>
      <c r="M8" s="2"/>
      <c r="N8" s="2">
        <f>0.7305+(N11/2)</f>
        <v>0.83050000000000002</v>
      </c>
      <c r="O8" s="2">
        <f>N8*2.54</f>
        <v>2.10947</v>
      </c>
      <c r="P8" s="2">
        <f>(B8+D8+F8+H8+J8+L8)/(COUNT(B8,D8,F8,H8,J8,L8))</f>
        <v>0.82838582677165351</v>
      </c>
      <c r="Q8" s="2">
        <f>(C8+E8+G8+I8+K8+M8)/(COUNT(C8,E8,G8,I8,K8,M8))</f>
        <v>2.1040999999999999</v>
      </c>
    </row>
    <row r="9" spans="1:17" x14ac:dyDescent="0.45">
      <c r="A9" t="s">
        <v>35</v>
      </c>
      <c r="B9" s="2"/>
      <c r="C9" s="2"/>
      <c r="D9" s="2">
        <f>E9/2.54</f>
        <v>0.86614173228346458</v>
      </c>
      <c r="E9" s="2">
        <v>2.2000000000000002</v>
      </c>
      <c r="F9" s="2">
        <v>0.87</v>
      </c>
      <c r="G9" s="2">
        <f>F9*2.54</f>
        <v>2.2098</v>
      </c>
      <c r="H9" s="2"/>
      <c r="I9" s="2"/>
      <c r="J9" s="2"/>
      <c r="K9" s="2"/>
      <c r="L9" s="2"/>
      <c r="M9" s="2"/>
      <c r="N9" s="2">
        <f>0.771+(N11/2)</f>
        <v>0.871</v>
      </c>
      <c r="O9" s="2">
        <f>N9*2.54</f>
        <v>2.2123400000000002</v>
      </c>
      <c r="P9" s="2">
        <f>(B9+D9+F9+H9+J9+L9)/(COUNT(B9,D9,F9,H9,J9,L9))</f>
        <v>0.86807086614173223</v>
      </c>
      <c r="Q9" s="2">
        <f>(C9+E9+G9+I9+K9+M9)/(COUNT(C9,E9,G9,I9,K9,M9))</f>
        <v>2.2049000000000003</v>
      </c>
    </row>
    <row r="10" spans="1:17" s="1" customFormat="1" x14ac:dyDescent="0.45">
      <c r="A10" s="1" t="s">
        <v>34</v>
      </c>
      <c r="B10" s="3"/>
      <c r="C10" s="3"/>
      <c r="D10" s="3">
        <f>D8+D9</f>
        <v>1.6929133858267718</v>
      </c>
      <c r="E10" s="3">
        <f>E8+E9</f>
        <v>4.3000000000000007</v>
      </c>
      <c r="F10" s="3">
        <f>F8+F9</f>
        <v>1.7</v>
      </c>
      <c r="G10" s="3">
        <f>G8+G9</f>
        <v>4.3179999999999996</v>
      </c>
      <c r="H10" s="3"/>
      <c r="I10" s="3"/>
      <c r="J10" s="3"/>
      <c r="K10" s="3"/>
      <c r="L10" s="3"/>
      <c r="M10" s="3"/>
      <c r="N10" s="3">
        <f>N8+N9</f>
        <v>1.7015</v>
      </c>
      <c r="O10" s="2">
        <f>N10*2.54</f>
        <v>4.3218100000000002</v>
      </c>
      <c r="P10" s="2">
        <f>(B10+D10+F10+H10+J10+L10)/(COUNT(B10,D10,F10,H10,J10,L10))</f>
        <v>1.6964566929133857</v>
      </c>
      <c r="Q10" s="2">
        <f>(C10+E10+G10+I10+K10+M10)/(COUNT(C10,E10,G10,I10,K10,M10))</f>
        <v>4.3090000000000002</v>
      </c>
    </row>
    <row r="11" spans="1:17" x14ac:dyDescent="0.45">
      <c r="A11" t="s">
        <v>33</v>
      </c>
      <c r="B11" s="2"/>
      <c r="C11" s="2"/>
      <c r="D11" s="2">
        <v>0.20100000000000001</v>
      </c>
      <c r="E11" s="2">
        <f>D11*2.54</f>
        <v>0.51053999999999999</v>
      </c>
      <c r="F11" s="2">
        <v>0.2</v>
      </c>
      <c r="G11" s="2">
        <f>F11*2.54</f>
        <v>0.50800000000000001</v>
      </c>
      <c r="H11" s="2">
        <f>7/32</f>
        <v>0.21875</v>
      </c>
      <c r="I11" s="2">
        <f>H11*2.54</f>
        <v>0.55562500000000004</v>
      </c>
      <c r="J11" s="2"/>
      <c r="K11" s="2"/>
      <c r="L11" s="2">
        <v>0.2</v>
      </c>
      <c r="M11" s="2">
        <f>L11*2.54</f>
        <v>0.50800000000000001</v>
      </c>
      <c r="N11" s="2">
        <v>0.2</v>
      </c>
      <c r="O11" s="2">
        <f>N11*2.54</f>
        <v>0.50800000000000001</v>
      </c>
      <c r="P11" s="2">
        <f>(B11+D11+F11+H11+J11+L11)/(COUNT(B11,D11,F11,H11,J11,L11))</f>
        <v>0.20493749999999999</v>
      </c>
      <c r="Q11" s="2">
        <f>(C11+E11+G11+I11+K11+M11)/(COUNT(C11,E11,G11,I11,K11,M11))</f>
        <v>0.52054124999999996</v>
      </c>
    </row>
    <row r="12" spans="1:17" x14ac:dyDescent="0.4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s="1" customFormat="1" x14ac:dyDescent="0.45">
      <c r="A13" s="1" t="s">
        <v>32</v>
      </c>
      <c r="B13" s="3">
        <f>B3-B7</f>
        <v>1.85</v>
      </c>
      <c r="C13" s="3">
        <f>C3-C7</f>
        <v>4.6990000000000007</v>
      </c>
      <c r="D13" s="3">
        <f>D3-D7</f>
        <v>0</v>
      </c>
      <c r="E13" s="3">
        <f>E3-E7</f>
        <v>0</v>
      </c>
      <c r="F13" s="3">
        <f>F3-F7</f>
        <v>0</v>
      </c>
      <c r="G13" s="3">
        <f>G3-G7</f>
        <v>0</v>
      </c>
      <c r="H13" s="3">
        <f>H3-H7</f>
        <v>-1.2500000000000178E-2</v>
      </c>
      <c r="I13" s="3">
        <f>I3-I7</f>
        <v>-3.1750000000000611E-2</v>
      </c>
      <c r="J13" s="3">
        <f>J3-J7</f>
        <v>-6.1269685039370136E-2</v>
      </c>
      <c r="K13" s="3">
        <f>K3-K7</f>
        <v>-0.15562499999999968</v>
      </c>
      <c r="L13" s="3">
        <f>L3-L7</f>
        <v>-1.0000000000000009E-2</v>
      </c>
      <c r="M13" s="3">
        <f>M3-M7</f>
        <v>-2.5400000000000311E-2</v>
      </c>
      <c r="N13" s="3">
        <f>N3-N7</f>
        <v>-2.9999999999998916E-3</v>
      </c>
      <c r="O13" s="3">
        <f>O3-O7</f>
        <v>-7.619999999999294E-3</v>
      </c>
      <c r="P13" s="2">
        <f>(B13+D13+F13+H13+J13+L13)/(COUNT(B13,D13,F13,H13,J13,L13))</f>
        <v>0.29437171916010496</v>
      </c>
      <c r="Q13" s="2">
        <f>(C13+E13+G13+I13+K13+M13)/(COUNT(C13,E13,G13,I13,K13,M13))</f>
        <v>0.74770416666666673</v>
      </c>
    </row>
    <row r="14" spans="1:17" s="1" customFormat="1" x14ac:dyDescent="0.45">
      <c r="A14" s="1" t="s">
        <v>31</v>
      </c>
      <c r="B14" s="3">
        <f>B4-B10</f>
        <v>1.7</v>
      </c>
      <c r="C14" s="3">
        <f>C4-C10</f>
        <v>4.3179999999999996</v>
      </c>
      <c r="D14" s="3">
        <f>D4-D10</f>
        <v>0</v>
      </c>
      <c r="E14" s="3">
        <f>E4-E10</f>
        <v>0</v>
      </c>
      <c r="F14" s="3">
        <f>F4-F10</f>
        <v>0</v>
      </c>
      <c r="G14" s="3">
        <f>G4-G10</f>
        <v>0</v>
      </c>
      <c r="H14" s="3">
        <f>H4-H10</f>
        <v>1.71875</v>
      </c>
      <c r="I14" s="3">
        <f>I4-I10</f>
        <v>4.3656249999999996</v>
      </c>
      <c r="J14" s="3">
        <f>J4-J10</f>
        <v>1.7322834645669292</v>
      </c>
      <c r="K14" s="3">
        <f>K4-K10</f>
        <v>4.4000000000000004</v>
      </c>
      <c r="L14" s="3">
        <f>L4-L10</f>
        <v>0</v>
      </c>
      <c r="M14" s="3">
        <f>M4-M10</f>
        <v>0</v>
      </c>
      <c r="N14" s="3">
        <f>N4-N10</f>
        <v>-1.0000000000001119E-3</v>
      </c>
      <c r="O14" s="3">
        <f>O4-O10</f>
        <v>-2.5400000000006528E-3</v>
      </c>
      <c r="P14" s="2">
        <f>(B14+D14+F14+H14+J14+L14)/(COUNT(B14,D14,F14,H14,J14,L14))</f>
        <v>0.85850557742782152</v>
      </c>
      <c r="Q14" s="2">
        <f>(C14+E14+G14+I14+K14+M14)/(COUNT(C14,E14,G14,I14,K14,M14))</f>
        <v>2.1806041666666665</v>
      </c>
    </row>
  </sheetData>
  <mergeCells count="8">
    <mergeCell ref="P1:Q1"/>
    <mergeCell ref="B1:C1"/>
    <mergeCell ref="D1:E1"/>
    <mergeCell ref="F1:G1"/>
    <mergeCell ref="H1:I1"/>
    <mergeCell ref="L1:M1"/>
    <mergeCell ref="J1:K1"/>
    <mergeCell ref="N1:O1"/>
  </mergeCells>
  <conditionalFormatting sqref="D7">
    <cfRule type="cellIs" dxfId="3" priority="4" operator="notEqual">
      <formula>D$3</formula>
    </cfRule>
  </conditionalFormatting>
  <conditionalFormatting sqref="E7:N7">
    <cfRule type="cellIs" dxfId="2" priority="3" operator="notEqual">
      <formula>N$3</formula>
    </cfRule>
  </conditionalFormatting>
  <conditionalFormatting sqref="D10">
    <cfRule type="cellIs" dxfId="1" priority="2" operator="notEqual">
      <formula>D$4</formula>
    </cfRule>
  </conditionalFormatting>
  <conditionalFormatting sqref="N10">
    <cfRule type="cellIs" dxfId="0" priority="1" operator="notEqual">
      <formula>N$4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F507-D8DA-49F1-BF80-488771FE2A31}">
  <dimension ref="A1:B36"/>
  <sheetViews>
    <sheetView tabSelected="1" workbookViewId="0">
      <selection sqref="A1:XFD1"/>
    </sheetView>
  </sheetViews>
  <sheetFormatPr defaultRowHeight="14.25" x14ac:dyDescent="0.45"/>
  <cols>
    <col min="1" max="1" width="28.53125" bestFit="1" customWidth="1"/>
  </cols>
  <sheetData>
    <row r="1" spans="1:2" s="1" customFormat="1" x14ac:dyDescent="0.45">
      <c r="A1" s="1" t="s">
        <v>30</v>
      </c>
      <c r="B1" s="1" t="s">
        <v>29</v>
      </c>
    </row>
    <row r="2" spans="1:2" x14ac:dyDescent="0.45">
      <c r="A2" t="s">
        <v>1</v>
      </c>
      <c r="B2">
        <v>48.05</v>
      </c>
    </row>
    <row r="3" spans="1:2" x14ac:dyDescent="0.45">
      <c r="A3" t="s">
        <v>10</v>
      </c>
      <c r="B3">
        <v>10.953749999999999</v>
      </c>
    </row>
    <row r="4" spans="1:2" x14ac:dyDescent="0.45">
      <c r="A4" t="s">
        <v>11</v>
      </c>
      <c r="B4">
        <v>37</v>
      </c>
    </row>
    <row r="5" spans="1:2" x14ac:dyDescent="0.45">
      <c r="A5" t="s">
        <v>6</v>
      </c>
      <c r="B5">
        <v>37.17</v>
      </c>
    </row>
    <row r="6" spans="1:2" x14ac:dyDescent="0.45">
      <c r="A6" t="s">
        <v>7</v>
      </c>
      <c r="B6">
        <v>44.25</v>
      </c>
    </row>
    <row r="7" spans="1:2" x14ac:dyDescent="0.45">
      <c r="A7" t="s">
        <v>8</v>
      </c>
      <c r="B7">
        <v>43.1</v>
      </c>
    </row>
    <row r="8" spans="1:2" x14ac:dyDescent="0.45">
      <c r="A8" t="s">
        <v>9</v>
      </c>
      <c r="B8">
        <v>50.8</v>
      </c>
    </row>
    <row r="9" spans="1:2" x14ac:dyDescent="0.45">
      <c r="A9" t="s">
        <v>2</v>
      </c>
      <c r="B9">
        <v>29.65</v>
      </c>
    </row>
    <row r="10" spans="1:2" x14ac:dyDescent="0.45">
      <c r="A10" t="s">
        <v>3</v>
      </c>
      <c r="B10">
        <v>3.03</v>
      </c>
    </row>
    <row r="11" spans="1:2" x14ac:dyDescent="0.45">
      <c r="A11" t="s">
        <v>4</v>
      </c>
      <c r="B11">
        <v>1.42</v>
      </c>
    </row>
    <row r="12" spans="1:2" x14ac:dyDescent="0.45">
      <c r="A12" t="s">
        <v>0</v>
      </c>
      <c r="B12">
        <v>2.2000000000000002</v>
      </c>
    </row>
    <row r="13" spans="1:2" x14ac:dyDescent="0.45">
      <c r="A13" t="s">
        <v>17</v>
      </c>
      <c r="B13">
        <v>47.7</v>
      </c>
    </row>
    <row r="14" spans="1:2" x14ac:dyDescent="0.45">
      <c r="A14" t="s">
        <v>18</v>
      </c>
      <c r="B14">
        <v>52.37</v>
      </c>
    </row>
    <row r="15" spans="1:2" x14ac:dyDescent="0.45">
      <c r="A15" t="s">
        <v>19</v>
      </c>
      <c r="B15">
        <v>45.03</v>
      </c>
    </row>
    <row r="16" spans="1:2" x14ac:dyDescent="0.45">
      <c r="A16" t="s">
        <v>20</v>
      </c>
      <c r="B16">
        <v>51.05</v>
      </c>
    </row>
    <row r="21" spans="1:2" x14ac:dyDescent="0.45">
      <c r="A21" t="s">
        <v>13</v>
      </c>
      <c r="B21">
        <f>B3+B4</f>
        <v>47.953749999999999</v>
      </c>
    </row>
    <row r="24" spans="1:2" x14ac:dyDescent="0.45">
      <c r="A24" t="s">
        <v>14</v>
      </c>
      <c r="B24">
        <f>B3</f>
        <v>10.953749999999999</v>
      </c>
    </row>
    <row r="25" spans="1:2" x14ac:dyDescent="0.45">
      <c r="A25" t="s">
        <v>12</v>
      </c>
      <c r="B25">
        <f>B5+B3</f>
        <v>48.123750000000001</v>
      </c>
    </row>
    <row r="26" spans="1:2" x14ac:dyDescent="0.45">
      <c r="A26" t="s">
        <v>15</v>
      </c>
      <c r="B26">
        <f>B24-B10</f>
        <v>7.9237500000000001</v>
      </c>
    </row>
    <row r="27" spans="1:2" x14ac:dyDescent="0.45">
      <c r="A27" t="s">
        <v>5</v>
      </c>
      <c r="B27">
        <f>B3-B10</f>
        <v>7.9237500000000001</v>
      </c>
    </row>
    <row r="28" spans="1:2" x14ac:dyDescent="0.45">
      <c r="A28" t="s">
        <v>16</v>
      </c>
      <c r="B28">
        <f>B26+B7</f>
        <v>51.02375</v>
      </c>
    </row>
    <row r="29" spans="1:2" x14ac:dyDescent="0.45">
      <c r="A29" t="s">
        <v>21</v>
      </c>
      <c r="B29">
        <f>B27</f>
        <v>7.9237500000000001</v>
      </c>
    </row>
    <row r="30" spans="1:2" x14ac:dyDescent="0.45">
      <c r="A30" t="s">
        <v>22</v>
      </c>
      <c r="B30">
        <f>B29+B13</f>
        <v>55.623750000000001</v>
      </c>
    </row>
    <row r="31" spans="1:2" x14ac:dyDescent="0.45">
      <c r="A31" t="s">
        <v>23</v>
      </c>
      <c r="B31">
        <f>B29</f>
        <v>7.9237500000000001</v>
      </c>
    </row>
    <row r="32" spans="1:2" x14ac:dyDescent="0.45">
      <c r="A32" t="s">
        <v>24</v>
      </c>
      <c r="B32">
        <f>B31+B15</f>
        <v>52.953749999999999</v>
      </c>
    </row>
    <row r="33" spans="1:2" x14ac:dyDescent="0.45">
      <c r="A33" t="s">
        <v>25</v>
      </c>
      <c r="B33">
        <f>-B14/2</f>
        <v>-26.184999999999999</v>
      </c>
    </row>
    <row r="34" spans="1:2" x14ac:dyDescent="0.45">
      <c r="A34" t="s">
        <v>26</v>
      </c>
      <c r="B34">
        <f>B14/2</f>
        <v>26.184999999999999</v>
      </c>
    </row>
    <row r="35" spans="1:2" x14ac:dyDescent="0.45">
      <c r="A35" t="s">
        <v>27</v>
      </c>
      <c r="B35">
        <f>-B16/2</f>
        <v>-25.524999999999999</v>
      </c>
    </row>
    <row r="36" spans="1:2" x14ac:dyDescent="0.45">
      <c r="A36" t="s">
        <v>28</v>
      </c>
      <c r="B36">
        <f>B16/2</f>
        <v>25.524999999999999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</dc:creator>
  <cp:lastModifiedBy>brain</cp:lastModifiedBy>
  <dcterms:created xsi:type="dcterms:W3CDTF">2017-12-18T01:41:41Z</dcterms:created>
  <dcterms:modified xsi:type="dcterms:W3CDTF">2017-12-18T03:40:12Z</dcterms:modified>
</cp:coreProperties>
</file>