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filterPrivacy="1" hidePivotFieldList="1"/>
  <xr:revisionPtr revIDLastSave="0" documentId="13_ncr:1_{378BD76C-0C63-4D27-ABC8-7D584078A874}" xr6:coauthVersionLast="36" xr6:coauthVersionMax="36" xr10:uidLastSave="{00000000-0000-0000-0000-000000000000}"/>
  <bookViews>
    <workbookView xWindow="0" yWindow="0" windowWidth="22260" windowHeight="12648" activeTab="2" xr2:uid="{00000000-000D-0000-FFFF-FFFF00000000}"/>
  </bookViews>
  <sheets>
    <sheet name="汇总表" sheetId="2" r:id="rId1"/>
    <sheet name="医药费流水账" sheetId="3" r:id="rId2"/>
    <sheet name="2023-4-19" sheetId="10" r:id="rId3"/>
    <sheet name="2023-3-15" sheetId="9" r:id="rId4"/>
    <sheet name="2023-2-20" sheetId="8" r:id="rId5"/>
    <sheet name="2023-2-15" sheetId="7" r:id="rId6"/>
    <sheet name="2023-2-1" sheetId="6" r:id="rId7"/>
    <sheet name="2023-1-31" sheetId="5" r:id="rId8"/>
    <sheet name="2023-1-20" sheetId="4" r:id="rId9"/>
    <sheet name="2023-1-14" sheetId="1" r:id="rId10"/>
  </sheets>
  <calcPr calcId="191029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9" i="10" l="1"/>
  <c r="O27" i="10"/>
  <c r="H5" i="10"/>
  <c r="E5" i="10" s="1"/>
  <c r="H6" i="10"/>
  <c r="E6" i="10" s="1"/>
  <c r="H7" i="10"/>
  <c r="E7" i="10" s="1"/>
  <c r="H8" i="10"/>
  <c r="E8" i="10" s="1"/>
  <c r="H9" i="10"/>
  <c r="E9" i="10" s="1"/>
  <c r="H10" i="10"/>
  <c r="E10" i="10" s="1"/>
  <c r="H11" i="10"/>
  <c r="E11" i="10" s="1"/>
  <c r="H13" i="10"/>
  <c r="E13" i="10" s="1"/>
  <c r="H14" i="10"/>
  <c r="E14" i="10" s="1"/>
  <c r="H15" i="10"/>
  <c r="E15" i="10" s="1"/>
  <c r="H16" i="10"/>
  <c r="E16" i="10" s="1"/>
  <c r="H17" i="10"/>
  <c r="E17" i="10" s="1"/>
  <c r="H18" i="10"/>
  <c r="E18" i="10" s="1"/>
  <c r="H20" i="10"/>
  <c r="E20" i="10" s="1"/>
  <c r="H21" i="10"/>
  <c r="E21" i="10" s="1"/>
  <c r="H22" i="10"/>
  <c r="E22" i="10" s="1"/>
  <c r="H23" i="10"/>
  <c r="E23" i="10" s="1"/>
  <c r="H24" i="10"/>
  <c r="E24" i="10" s="1"/>
  <c r="H25" i="10"/>
  <c r="E25" i="10" s="1"/>
  <c r="E26" i="10"/>
  <c r="G18" i="10"/>
  <c r="G11" i="10"/>
  <c r="G9" i="10"/>
  <c r="K37" i="10"/>
  <c r="E36" i="10"/>
  <c r="E35" i="10"/>
  <c r="H34" i="10"/>
  <c r="E34" i="10" s="1"/>
  <c r="H33" i="10"/>
  <c r="E33" i="10" s="1"/>
  <c r="E32" i="10"/>
  <c r="E31" i="10"/>
  <c r="H30" i="10"/>
  <c r="E30" i="10" s="1"/>
  <c r="J30" i="10" s="1"/>
  <c r="L30" i="10" s="1"/>
  <c r="E29" i="10"/>
  <c r="G21" i="10"/>
  <c r="O20" i="10"/>
  <c r="G20" i="10"/>
  <c r="H4" i="10"/>
  <c r="E4" i="10" s="1"/>
  <c r="J4" i="10" l="1"/>
  <c r="E37" i="10"/>
  <c r="I26" i="10" s="1"/>
  <c r="J33" i="10"/>
  <c r="L33" i="10" s="1"/>
  <c r="J20" i="10"/>
  <c r="L20" i="10" s="1"/>
  <c r="J13" i="10"/>
  <c r="L13" i="10" s="1"/>
  <c r="H26" i="9"/>
  <c r="E26" i="9"/>
  <c r="H11" i="9"/>
  <c r="E11" i="9" s="1"/>
  <c r="K37" i="9"/>
  <c r="E36" i="9"/>
  <c r="E35" i="9"/>
  <c r="H34" i="9"/>
  <c r="E34" i="9" s="1"/>
  <c r="H33" i="9"/>
  <c r="E33" i="9" s="1"/>
  <c r="E32" i="9"/>
  <c r="E31" i="9"/>
  <c r="H30" i="9"/>
  <c r="E30" i="9" s="1"/>
  <c r="E29" i="9"/>
  <c r="H25" i="9"/>
  <c r="E25" i="9"/>
  <c r="H24" i="9"/>
  <c r="E24" i="9" s="1"/>
  <c r="H23" i="9"/>
  <c r="E23" i="9" s="1"/>
  <c r="H22" i="9"/>
  <c r="E22" i="9" s="1"/>
  <c r="H21" i="9"/>
  <c r="E21" i="9" s="1"/>
  <c r="G21" i="9"/>
  <c r="O20" i="9"/>
  <c r="H20" i="9"/>
  <c r="E20" i="9" s="1"/>
  <c r="G20" i="9"/>
  <c r="H18" i="9"/>
  <c r="E18" i="9"/>
  <c r="H17" i="9"/>
  <c r="E17" i="9" s="1"/>
  <c r="H16" i="9"/>
  <c r="E16" i="9" s="1"/>
  <c r="H15" i="9"/>
  <c r="E15" i="9" s="1"/>
  <c r="H14" i="9"/>
  <c r="E14" i="9" s="1"/>
  <c r="H13" i="9"/>
  <c r="E13" i="9" s="1"/>
  <c r="H10" i="9"/>
  <c r="E10" i="9" s="1"/>
  <c r="H9" i="9"/>
  <c r="E9" i="9" s="1"/>
  <c r="H8" i="9"/>
  <c r="E8" i="9" s="1"/>
  <c r="H7" i="9"/>
  <c r="E7" i="9" s="1"/>
  <c r="H6" i="9"/>
  <c r="E6" i="9" s="1"/>
  <c r="H5" i="9"/>
  <c r="E5" i="9" s="1"/>
  <c r="H4" i="9"/>
  <c r="E4" i="9" s="1"/>
  <c r="I16" i="10" l="1"/>
  <c r="I18" i="10"/>
  <c r="I10" i="10"/>
  <c r="I6" i="10"/>
  <c r="I34" i="10"/>
  <c r="I33" i="10"/>
  <c r="I13" i="10"/>
  <c r="I8" i="10"/>
  <c r="I25" i="10"/>
  <c r="I24" i="10"/>
  <c r="I14" i="10"/>
  <c r="I32" i="10"/>
  <c r="I35" i="10"/>
  <c r="I22" i="10"/>
  <c r="I4" i="10"/>
  <c r="I7" i="10"/>
  <c r="I20" i="10"/>
  <c r="I36" i="10"/>
  <c r="I9" i="10"/>
  <c r="I21" i="10"/>
  <c r="I17" i="10"/>
  <c r="I29" i="10"/>
  <c r="I31" i="10"/>
  <c r="I23" i="10"/>
  <c r="I15" i="10"/>
  <c r="I30" i="10"/>
  <c r="L37" i="10"/>
  <c r="I19" i="10"/>
  <c r="I5" i="10"/>
  <c r="I12" i="10"/>
  <c r="I27" i="10"/>
  <c r="I11" i="10"/>
  <c r="L4" i="10"/>
  <c r="J37" i="10"/>
  <c r="J4" i="9"/>
  <c r="J13" i="9"/>
  <c r="L13" i="9" s="1"/>
  <c r="J30" i="9"/>
  <c r="L30" i="9" s="1"/>
  <c r="J20" i="9"/>
  <c r="L20" i="9" s="1"/>
  <c r="J33" i="9"/>
  <c r="L33" i="9" s="1"/>
  <c r="E37" i="9"/>
  <c r="I20" i="9" s="1"/>
  <c r="O21" i="8"/>
  <c r="O20" i="8"/>
  <c r="K37" i="8"/>
  <c r="E36" i="8"/>
  <c r="E35" i="8"/>
  <c r="H34" i="8"/>
  <c r="E34" i="8" s="1"/>
  <c r="H33" i="8"/>
  <c r="E33" i="8" s="1"/>
  <c r="E32" i="8"/>
  <c r="E31" i="8"/>
  <c r="H30" i="8"/>
  <c r="E30" i="8" s="1"/>
  <c r="E29" i="8"/>
  <c r="H25" i="8"/>
  <c r="E25" i="8" s="1"/>
  <c r="H24" i="8"/>
  <c r="E24" i="8" s="1"/>
  <c r="H23" i="8"/>
  <c r="E23" i="8" s="1"/>
  <c r="H22" i="8"/>
  <c r="E22" i="8" s="1"/>
  <c r="H21" i="8"/>
  <c r="E21" i="8" s="1"/>
  <c r="G21" i="8"/>
  <c r="H20" i="8"/>
  <c r="E20" i="8" s="1"/>
  <c r="G20" i="8"/>
  <c r="H18" i="8"/>
  <c r="E18" i="8"/>
  <c r="H17" i="8"/>
  <c r="E17" i="8" s="1"/>
  <c r="H16" i="8"/>
  <c r="E16" i="8" s="1"/>
  <c r="H15" i="8"/>
  <c r="E15" i="8" s="1"/>
  <c r="H14" i="8"/>
  <c r="E14" i="8" s="1"/>
  <c r="H13" i="8"/>
  <c r="E13" i="8" s="1"/>
  <c r="H10" i="8"/>
  <c r="E10" i="8" s="1"/>
  <c r="H9" i="8"/>
  <c r="E9" i="8" s="1"/>
  <c r="H8" i="8"/>
  <c r="E8" i="8" s="1"/>
  <c r="H7" i="8"/>
  <c r="E7" i="8" s="1"/>
  <c r="H6" i="8"/>
  <c r="E6" i="8" s="1"/>
  <c r="H5" i="8"/>
  <c r="E5" i="8" s="1"/>
  <c r="H4" i="8"/>
  <c r="E4" i="8" s="1"/>
  <c r="O24" i="10" l="1"/>
  <c r="O23" i="10"/>
  <c r="I31" i="9"/>
  <c r="I18" i="9"/>
  <c r="I24" i="9"/>
  <c r="I9" i="9"/>
  <c r="I25" i="9"/>
  <c r="I34" i="9"/>
  <c r="I16" i="9"/>
  <c r="I5" i="9"/>
  <c r="I33" i="9"/>
  <c r="L37" i="9"/>
  <c r="I29" i="9"/>
  <c r="I27" i="9"/>
  <c r="I12" i="9"/>
  <c r="I4" i="9"/>
  <c r="I26" i="9"/>
  <c r="I14" i="9"/>
  <c r="I11" i="9"/>
  <c r="I19" i="9"/>
  <c r="I7" i="9"/>
  <c r="I6" i="9"/>
  <c r="I30" i="9"/>
  <c r="I8" i="9"/>
  <c r="I36" i="9"/>
  <c r="I23" i="9"/>
  <c r="I13" i="9"/>
  <c r="I15" i="9"/>
  <c r="I17" i="9"/>
  <c r="L4" i="9"/>
  <c r="J37" i="9"/>
  <c r="I10" i="9"/>
  <c r="I35" i="9"/>
  <c r="I32" i="9"/>
  <c r="I22" i="9"/>
  <c r="I21" i="9"/>
  <c r="J30" i="8"/>
  <c r="L30" i="8" s="1"/>
  <c r="J20" i="8"/>
  <c r="L20" i="8" s="1"/>
  <c r="E37" i="8"/>
  <c r="I30" i="8" s="1"/>
  <c r="J33" i="8"/>
  <c r="L33" i="8" s="1"/>
  <c r="J13" i="8"/>
  <c r="L13" i="8" s="1"/>
  <c r="J4" i="8"/>
  <c r="H25" i="7"/>
  <c r="E25" i="7" s="1"/>
  <c r="H18" i="7"/>
  <c r="E18" i="7" s="1"/>
  <c r="K37" i="7"/>
  <c r="E36" i="7"/>
  <c r="E35" i="7"/>
  <c r="H34" i="7"/>
  <c r="E34" i="7" s="1"/>
  <c r="H33" i="7"/>
  <c r="E33" i="7" s="1"/>
  <c r="E32" i="7"/>
  <c r="E31" i="7"/>
  <c r="H30" i="7"/>
  <c r="E30" i="7" s="1"/>
  <c r="E29" i="7"/>
  <c r="H24" i="7"/>
  <c r="E24" i="7" s="1"/>
  <c r="H23" i="7"/>
  <c r="E23" i="7" s="1"/>
  <c r="H22" i="7"/>
  <c r="E22" i="7" s="1"/>
  <c r="H21" i="7"/>
  <c r="E21" i="7" s="1"/>
  <c r="G21" i="7"/>
  <c r="H20" i="7"/>
  <c r="E20" i="7" s="1"/>
  <c r="G20" i="7"/>
  <c r="H17" i="7"/>
  <c r="E17" i="7" s="1"/>
  <c r="H16" i="7"/>
  <c r="E16" i="7" s="1"/>
  <c r="H15" i="7"/>
  <c r="E15" i="7" s="1"/>
  <c r="H14" i="7"/>
  <c r="E14" i="7" s="1"/>
  <c r="H13" i="7"/>
  <c r="E13" i="7" s="1"/>
  <c r="H10" i="7"/>
  <c r="E10" i="7" s="1"/>
  <c r="H9" i="7"/>
  <c r="E9" i="7" s="1"/>
  <c r="H8" i="7"/>
  <c r="E8" i="7" s="1"/>
  <c r="H7" i="7"/>
  <c r="E7" i="7" s="1"/>
  <c r="H6" i="7"/>
  <c r="E6" i="7" s="1"/>
  <c r="H5" i="7"/>
  <c r="E5" i="7" s="1"/>
  <c r="H4" i="7"/>
  <c r="E4" i="7" s="1"/>
  <c r="O24" i="9" l="1"/>
  <c r="O31" i="9" s="1"/>
  <c r="O23" i="9"/>
  <c r="I7" i="8"/>
  <c r="I8" i="8"/>
  <c r="I35" i="8"/>
  <c r="I15" i="8"/>
  <c r="I33" i="8"/>
  <c r="I34" i="8"/>
  <c r="I24" i="8"/>
  <c r="I5" i="8"/>
  <c r="I23" i="8"/>
  <c r="I13" i="8"/>
  <c r="I31" i="8"/>
  <c r="I4" i="8"/>
  <c r="I9" i="8"/>
  <c r="J37" i="8"/>
  <c r="L4" i="8"/>
  <c r="I10" i="8"/>
  <c r="I36" i="8"/>
  <c r="I20" i="8"/>
  <c r="I16" i="8"/>
  <c r="I32" i="8"/>
  <c r="I6" i="8"/>
  <c r="L37" i="8"/>
  <c r="I29" i="8"/>
  <c r="I12" i="8"/>
  <c r="I11" i="8"/>
  <c r="I27" i="8"/>
  <c r="I26" i="8"/>
  <c r="I19" i="8"/>
  <c r="I22" i="8"/>
  <c r="I17" i="8"/>
  <c r="I25" i="8"/>
  <c r="I21" i="8"/>
  <c r="I18" i="8"/>
  <c r="I14" i="8"/>
  <c r="J30" i="7"/>
  <c r="L30" i="7" s="1"/>
  <c r="J13" i="7"/>
  <c r="L13" i="7" s="1"/>
  <c r="J33" i="7"/>
  <c r="L33" i="7" s="1"/>
  <c r="J20" i="7"/>
  <c r="L20" i="7" s="1"/>
  <c r="E37" i="7"/>
  <c r="I30" i="7" s="1"/>
  <c r="J4" i="7"/>
  <c r="L8" i="2"/>
  <c r="K8" i="2"/>
  <c r="J8" i="2"/>
  <c r="I8" i="2"/>
  <c r="K37" i="6"/>
  <c r="E36" i="6"/>
  <c r="E35" i="6"/>
  <c r="H34" i="6"/>
  <c r="E34" i="6" s="1"/>
  <c r="H33" i="6"/>
  <c r="E33" i="6" s="1"/>
  <c r="E32" i="6"/>
  <c r="E31" i="6"/>
  <c r="H30" i="6"/>
  <c r="E30" i="6" s="1"/>
  <c r="E29" i="6"/>
  <c r="H27" i="6"/>
  <c r="E27" i="6" s="1"/>
  <c r="H26" i="6"/>
  <c r="E26" i="6" s="1"/>
  <c r="H25" i="6"/>
  <c r="E25" i="6" s="1"/>
  <c r="H24" i="6"/>
  <c r="E24" i="6" s="1"/>
  <c r="H23" i="6"/>
  <c r="E23" i="6" s="1"/>
  <c r="H22" i="6"/>
  <c r="E22" i="6" s="1"/>
  <c r="H21" i="6"/>
  <c r="E21" i="6" s="1"/>
  <c r="G21" i="6"/>
  <c r="H20" i="6"/>
  <c r="E20" i="6" s="1"/>
  <c r="G20" i="6"/>
  <c r="H18" i="6"/>
  <c r="E18" i="6" s="1"/>
  <c r="H17" i="6"/>
  <c r="E17" i="6" s="1"/>
  <c r="H16" i="6"/>
  <c r="E16" i="6" s="1"/>
  <c r="H15" i="6"/>
  <c r="E15" i="6" s="1"/>
  <c r="H14" i="6"/>
  <c r="E14" i="6" s="1"/>
  <c r="H13" i="6"/>
  <c r="E13" i="6" s="1"/>
  <c r="G11" i="6"/>
  <c r="E11" i="6" s="1"/>
  <c r="H10" i="6"/>
  <c r="E10" i="6" s="1"/>
  <c r="H9" i="6"/>
  <c r="E9" i="6" s="1"/>
  <c r="H8" i="6"/>
  <c r="E8" i="6" s="1"/>
  <c r="H7" i="6"/>
  <c r="E7" i="6" s="1"/>
  <c r="H6" i="6"/>
  <c r="E6" i="6" s="1"/>
  <c r="H5" i="6"/>
  <c r="E5" i="6" s="1"/>
  <c r="H4" i="6"/>
  <c r="E4" i="6" s="1"/>
  <c r="O24" i="8" l="1"/>
  <c r="O23" i="8"/>
  <c r="I26" i="7"/>
  <c r="I25" i="7"/>
  <c r="I8" i="7"/>
  <c r="I27" i="7"/>
  <c r="I35" i="7"/>
  <c r="I9" i="7"/>
  <c r="I33" i="7"/>
  <c r="I18" i="7"/>
  <c r="I14" i="7"/>
  <c r="I23" i="7"/>
  <c r="I16" i="7"/>
  <c r="I17" i="7"/>
  <c r="I36" i="7"/>
  <c r="I20" i="7"/>
  <c r="I7" i="7"/>
  <c r="I24" i="7"/>
  <c r="I13" i="7"/>
  <c r="I4" i="7"/>
  <c r="I34" i="7"/>
  <c r="I32" i="7"/>
  <c r="I15" i="7"/>
  <c r="I31" i="7"/>
  <c r="I21" i="7"/>
  <c r="I6" i="7"/>
  <c r="I11" i="7"/>
  <c r="J37" i="7"/>
  <c r="L4" i="7"/>
  <c r="L37" i="7"/>
  <c r="O24" i="7" s="1"/>
  <c r="I19" i="7"/>
  <c r="I12" i="7"/>
  <c r="I29" i="7"/>
  <c r="I10" i="7"/>
  <c r="I5" i="7"/>
  <c r="I22" i="7"/>
  <c r="M8" i="2"/>
  <c r="J33" i="6"/>
  <c r="L33" i="6" s="1"/>
  <c r="G8" i="2" s="1"/>
  <c r="J20" i="6"/>
  <c r="L20" i="6" s="1"/>
  <c r="E8" i="2" s="1"/>
  <c r="J4" i="6"/>
  <c r="E37" i="6"/>
  <c r="I34" i="6" s="1"/>
  <c r="J30" i="6"/>
  <c r="L30" i="6" s="1"/>
  <c r="F8" i="2" s="1"/>
  <c r="J13" i="6"/>
  <c r="L13" i="6" s="1"/>
  <c r="D8" i="2" s="1"/>
  <c r="L7" i="2"/>
  <c r="K7" i="2"/>
  <c r="J7" i="2"/>
  <c r="I7" i="2"/>
  <c r="H18" i="5"/>
  <c r="E18" i="5" s="1"/>
  <c r="G11" i="5"/>
  <c r="E11" i="5"/>
  <c r="K37" i="5"/>
  <c r="E36" i="5"/>
  <c r="E35" i="5"/>
  <c r="H34" i="5"/>
  <c r="E34" i="5" s="1"/>
  <c r="H33" i="5"/>
  <c r="E33" i="5" s="1"/>
  <c r="E32" i="5"/>
  <c r="E31" i="5"/>
  <c r="H30" i="5"/>
  <c r="E30" i="5" s="1"/>
  <c r="E29" i="5"/>
  <c r="H27" i="5"/>
  <c r="E27" i="5" s="1"/>
  <c r="H26" i="5"/>
  <c r="E26" i="5" s="1"/>
  <c r="H25" i="5"/>
  <c r="E25" i="5" s="1"/>
  <c r="H24" i="5"/>
  <c r="E24" i="5" s="1"/>
  <c r="H23" i="5"/>
  <c r="E23" i="5" s="1"/>
  <c r="H22" i="5"/>
  <c r="E22" i="5" s="1"/>
  <c r="H21" i="5"/>
  <c r="E21" i="5" s="1"/>
  <c r="G21" i="5"/>
  <c r="H20" i="5"/>
  <c r="E20" i="5" s="1"/>
  <c r="G20" i="5"/>
  <c r="H17" i="5"/>
  <c r="E17" i="5" s="1"/>
  <c r="H16" i="5"/>
  <c r="E16" i="5" s="1"/>
  <c r="H15" i="5"/>
  <c r="E15" i="5" s="1"/>
  <c r="H14" i="5"/>
  <c r="E14" i="5" s="1"/>
  <c r="H13" i="5"/>
  <c r="E13" i="5" s="1"/>
  <c r="H10" i="5"/>
  <c r="E10" i="5" s="1"/>
  <c r="H9" i="5"/>
  <c r="E9" i="5" s="1"/>
  <c r="H8" i="5"/>
  <c r="E8" i="5" s="1"/>
  <c r="H7" i="5"/>
  <c r="E7" i="5" s="1"/>
  <c r="H6" i="5"/>
  <c r="E6" i="5" s="1"/>
  <c r="H5" i="5"/>
  <c r="E5" i="5" s="1"/>
  <c r="H4" i="5"/>
  <c r="E4" i="5" s="1"/>
  <c r="I9" i="6" l="1"/>
  <c r="I15" i="6"/>
  <c r="I31" i="6"/>
  <c r="I27" i="6"/>
  <c r="I25" i="6"/>
  <c r="I11" i="6"/>
  <c r="I14" i="6"/>
  <c r="I26" i="6"/>
  <c r="I36" i="6"/>
  <c r="I35" i="6"/>
  <c r="I13" i="6"/>
  <c r="I22" i="6"/>
  <c r="I33" i="6"/>
  <c r="I24" i="6"/>
  <c r="I8" i="6"/>
  <c r="I16" i="6"/>
  <c r="I23" i="6"/>
  <c r="I4" i="6"/>
  <c r="I17" i="6"/>
  <c r="I10" i="6"/>
  <c r="I6" i="6"/>
  <c r="L4" i="6"/>
  <c r="C8" i="2" s="1"/>
  <c r="H8" i="2" s="1"/>
  <c r="N8" i="2" s="1"/>
  <c r="J37" i="6"/>
  <c r="L37" i="6"/>
  <c r="O24" i="6" s="1"/>
  <c r="I19" i="6"/>
  <c r="I29" i="6"/>
  <c r="I12" i="6"/>
  <c r="I32" i="6"/>
  <c r="I18" i="6"/>
  <c r="I20" i="6"/>
  <c r="I5" i="6"/>
  <c r="I30" i="6"/>
  <c r="I21" i="6"/>
  <c r="I7" i="6"/>
  <c r="M7" i="2"/>
  <c r="J13" i="5"/>
  <c r="L13" i="5" s="1"/>
  <c r="D7" i="2" s="1"/>
  <c r="J4" i="5"/>
  <c r="J30" i="5"/>
  <c r="L30" i="5" s="1"/>
  <c r="F7" i="2" s="1"/>
  <c r="J20" i="5"/>
  <c r="L20" i="5" s="1"/>
  <c r="E7" i="2" s="1"/>
  <c r="J33" i="5"/>
  <c r="L33" i="5" s="1"/>
  <c r="G7" i="2" s="1"/>
  <c r="E37" i="5"/>
  <c r="L6" i="2"/>
  <c r="K6" i="2"/>
  <c r="J6" i="2"/>
  <c r="I6" i="2"/>
  <c r="E17" i="4"/>
  <c r="H9" i="4"/>
  <c r="E9" i="4" s="1"/>
  <c r="K36" i="4"/>
  <c r="E35" i="4"/>
  <c r="E34" i="4"/>
  <c r="H33" i="4"/>
  <c r="E33" i="4" s="1"/>
  <c r="H32" i="4"/>
  <c r="E32" i="4" s="1"/>
  <c r="E31" i="4"/>
  <c r="E30" i="4"/>
  <c r="H29" i="4"/>
  <c r="E29" i="4" s="1"/>
  <c r="E28" i="4"/>
  <c r="H26" i="4"/>
  <c r="E26" i="4" s="1"/>
  <c r="H25" i="4"/>
  <c r="E25" i="4" s="1"/>
  <c r="H24" i="4"/>
  <c r="E24" i="4" s="1"/>
  <c r="H23" i="4"/>
  <c r="E23" i="4" s="1"/>
  <c r="H22" i="4"/>
  <c r="E22" i="4" s="1"/>
  <c r="H21" i="4"/>
  <c r="E21" i="4" s="1"/>
  <c r="H20" i="4"/>
  <c r="E20" i="4" s="1"/>
  <c r="G20" i="4"/>
  <c r="H19" i="4"/>
  <c r="E19" i="4" s="1"/>
  <c r="G19" i="4"/>
  <c r="E18" i="4"/>
  <c r="H16" i="4"/>
  <c r="E16" i="4" s="1"/>
  <c r="H15" i="4"/>
  <c r="E15" i="4" s="1"/>
  <c r="H14" i="4"/>
  <c r="E14" i="4" s="1"/>
  <c r="H13" i="4"/>
  <c r="E13" i="4" s="1"/>
  <c r="H12" i="4"/>
  <c r="E12" i="4" s="1"/>
  <c r="H10" i="4"/>
  <c r="E10" i="4" s="1"/>
  <c r="H8" i="4"/>
  <c r="E8" i="4" s="1"/>
  <c r="H7" i="4"/>
  <c r="E7" i="4" s="1"/>
  <c r="H6" i="4"/>
  <c r="E6" i="4" s="1"/>
  <c r="H5" i="4"/>
  <c r="E5" i="4" s="1"/>
  <c r="H4" i="4"/>
  <c r="E4" i="4" s="1"/>
  <c r="I23" i="5" l="1"/>
  <c r="I11" i="5"/>
  <c r="I33" i="5"/>
  <c r="I19" i="5"/>
  <c r="I5" i="5"/>
  <c r="I7" i="5"/>
  <c r="L37" i="5"/>
  <c r="O24" i="5" s="1"/>
  <c r="I20" i="5"/>
  <c r="I8" i="5"/>
  <c r="I29" i="5"/>
  <c r="I9" i="5"/>
  <c r="I17" i="5"/>
  <c r="I18" i="5"/>
  <c r="I12" i="5"/>
  <c r="I16" i="5"/>
  <c r="I35" i="5"/>
  <c r="I6" i="5"/>
  <c r="I10" i="5"/>
  <c r="I13" i="5"/>
  <c r="I25" i="5"/>
  <c r="I34" i="5"/>
  <c r="I30" i="5"/>
  <c r="I27" i="5"/>
  <c r="I31" i="5"/>
  <c r="I26" i="5"/>
  <c r="I4" i="5"/>
  <c r="I15" i="5"/>
  <c r="L4" i="5"/>
  <c r="C7" i="2" s="1"/>
  <c r="H7" i="2" s="1"/>
  <c r="N7" i="2" s="1"/>
  <c r="J37" i="5"/>
  <c r="I32" i="5"/>
  <c r="I22" i="5"/>
  <c r="I36" i="5"/>
  <c r="I14" i="5"/>
  <c r="I24" i="5"/>
  <c r="I21" i="5"/>
  <c r="M6" i="2"/>
  <c r="J19" i="4"/>
  <c r="L19" i="4" s="1"/>
  <c r="E6" i="2" s="1"/>
  <c r="J12" i="4"/>
  <c r="L12" i="4" s="1"/>
  <c r="D6" i="2" s="1"/>
  <c r="J32" i="4"/>
  <c r="L32" i="4" s="1"/>
  <c r="G6" i="2" s="1"/>
  <c r="J29" i="4"/>
  <c r="L29" i="4" s="1"/>
  <c r="F6" i="2" s="1"/>
  <c r="J4" i="4"/>
  <c r="E36" i="4"/>
  <c r="I31" i="4" s="1"/>
  <c r="D4" i="3"/>
  <c r="I10" i="4" l="1"/>
  <c r="I18" i="4"/>
  <c r="I9" i="4"/>
  <c r="I23" i="4"/>
  <c r="I5" i="4"/>
  <c r="I32" i="4"/>
  <c r="I7" i="4"/>
  <c r="I13" i="4"/>
  <c r="I30" i="4"/>
  <c r="I15" i="4"/>
  <c r="I12" i="4"/>
  <c r="I8" i="4"/>
  <c r="I19" i="4"/>
  <c r="I29" i="4"/>
  <c r="I21" i="4"/>
  <c r="I6" i="4"/>
  <c r="L36" i="4"/>
  <c r="O23" i="4" s="1"/>
  <c r="I28" i="4"/>
  <c r="I17" i="4"/>
  <c r="I14" i="4"/>
  <c r="I35" i="4"/>
  <c r="I11" i="4"/>
  <c r="I34" i="4"/>
  <c r="I25" i="4"/>
  <c r="J36" i="4"/>
  <c r="L4" i="4"/>
  <c r="C6" i="2" s="1"/>
  <c r="H6" i="2" s="1"/>
  <c r="N6" i="2" s="1"/>
  <c r="I33" i="4"/>
  <c r="I26" i="4"/>
  <c r="I4" i="4"/>
  <c r="I20" i="4"/>
  <c r="I24" i="4"/>
  <c r="I16" i="4"/>
  <c r="I22" i="4"/>
  <c r="L5" i="2"/>
  <c r="K5" i="2"/>
  <c r="J5" i="2"/>
  <c r="I5" i="2"/>
  <c r="F36" i="1"/>
  <c r="G20" i="1"/>
  <c r="G19" i="1"/>
  <c r="L4" i="2"/>
  <c r="K4" i="2"/>
  <c r="J4" i="2"/>
  <c r="I4" i="2"/>
  <c r="G4" i="2"/>
  <c r="F4" i="2"/>
  <c r="E4" i="2"/>
  <c r="D4" i="2"/>
  <c r="C4" i="2"/>
  <c r="H29" i="1"/>
  <c r="H8" i="1"/>
  <c r="E8" i="1" s="1"/>
  <c r="H10" i="1"/>
  <c r="H12" i="1"/>
  <c r="H13" i="1"/>
  <c r="H14" i="1"/>
  <c r="H15" i="1"/>
  <c r="H16" i="1"/>
  <c r="H19" i="1"/>
  <c r="H20" i="1"/>
  <c r="H21" i="1"/>
  <c r="H22" i="1"/>
  <c r="H23" i="1"/>
  <c r="H24" i="1"/>
  <c r="H25" i="1"/>
  <c r="H26" i="1"/>
  <c r="H32" i="1"/>
  <c r="H33" i="1"/>
  <c r="H5" i="1"/>
  <c r="H6" i="1"/>
  <c r="H7" i="1"/>
  <c r="H4" i="1"/>
  <c r="K36" i="1"/>
  <c r="M5" i="2" l="1"/>
  <c r="E25" i="1"/>
  <c r="E24" i="1"/>
  <c r="E4" i="1" l="1"/>
  <c r="E7" i="1" l="1"/>
  <c r="E9" i="1"/>
  <c r="E10" i="1"/>
  <c r="E12" i="1"/>
  <c r="E13" i="1"/>
  <c r="E14" i="1"/>
  <c r="E15" i="1"/>
  <c r="E16" i="1"/>
  <c r="E17" i="1"/>
  <c r="E18" i="1"/>
  <c r="E19" i="1"/>
  <c r="E20" i="1"/>
  <c r="E21" i="1"/>
  <c r="E22" i="1"/>
  <c r="E23" i="1"/>
  <c r="E26" i="1"/>
  <c r="E28" i="1"/>
  <c r="E29" i="1"/>
  <c r="E30" i="1"/>
  <c r="E31" i="1"/>
  <c r="E32" i="1"/>
  <c r="E33" i="1"/>
  <c r="E34" i="1"/>
  <c r="E35" i="1"/>
  <c r="E5" i="1"/>
  <c r="E6" i="1"/>
  <c r="E36" i="1" l="1"/>
  <c r="I4" i="1" s="1"/>
  <c r="J4" i="1"/>
  <c r="L4" i="1" s="1"/>
  <c r="C5" i="2" s="1"/>
  <c r="J32" i="1"/>
  <c r="L32" i="1" s="1"/>
  <c r="G5" i="2" s="1"/>
  <c r="J12" i="1"/>
  <c r="L12" i="1" s="1"/>
  <c r="D5" i="2" s="1"/>
  <c r="J19" i="1"/>
  <c r="L19" i="1" s="1"/>
  <c r="E5" i="2" s="1"/>
  <c r="J29" i="1"/>
  <c r="L29" i="1" s="1"/>
  <c r="F5" i="2" s="1"/>
  <c r="H5" i="2" l="1"/>
  <c r="N5" i="2" s="1"/>
  <c r="J36" i="1"/>
  <c r="I14" i="1"/>
  <c r="I26" i="1"/>
  <c r="I7" i="1"/>
  <c r="I19" i="1"/>
  <c r="I31" i="1"/>
  <c r="I8" i="1"/>
  <c r="I15" i="1"/>
  <c r="I28" i="1"/>
  <c r="I6" i="1"/>
  <c r="I5" i="1"/>
  <c r="I11" i="1"/>
  <c r="I30" i="1"/>
  <c r="I21" i="1"/>
  <c r="I12" i="1"/>
  <c r="I20" i="1"/>
  <c r="I25" i="1"/>
  <c r="I35" i="1"/>
  <c r="I9" i="1"/>
  <c r="I23" i="1"/>
  <c r="I16" i="1"/>
  <c r="I17" i="1"/>
  <c r="I33" i="1"/>
  <c r="I29" i="1"/>
  <c r="I22" i="1"/>
  <c r="I13" i="1"/>
  <c r="I24" i="1"/>
  <c r="I32" i="1"/>
  <c r="I34" i="1"/>
  <c r="I10" i="1"/>
  <c r="I18" i="1"/>
  <c r="L36" i="1"/>
  <c r="O23" i="1" s="1"/>
</calcChain>
</file>

<file path=xl/sharedStrings.xml><?xml version="1.0" encoding="utf-8"?>
<sst xmlns="http://schemas.openxmlformats.org/spreadsheetml/2006/main" count="711" uniqueCount="113">
  <si>
    <t>朱峰</t>
    <phoneticPr fontId="1" type="noConversion"/>
  </si>
  <si>
    <t>540600312059</t>
    <phoneticPr fontId="1" type="noConversion"/>
  </si>
  <si>
    <t>姓名</t>
    <phoneticPr fontId="1" type="noConversion"/>
  </si>
  <si>
    <t>账户</t>
    <phoneticPr fontId="1" type="noConversion"/>
  </si>
  <si>
    <t>券商</t>
    <phoneticPr fontId="1" type="noConversion"/>
  </si>
  <si>
    <t>东财</t>
    <phoneticPr fontId="1" type="noConversion"/>
  </si>
  <si>
    <t>股票/基金</t>
    <phoneticPr fontId="1" type="noConversion"/>
  </si>
  <si>
    <t>教育ETF</t>
    <phoneticPr fontId="1" type="noConversion"/>
  </si>
  <si>
    <t>数量</t>
    <phoneticPr fontId="1" type="noConversion"/>
  </si>
  <si>
    <t>成本价</t>
    <phoneticPr fontId="1" type="noConversion"/>
  </si>
  <si>
    <t>东方明珠</t>
    <phoneticPr fontId="1" type="noConversion"/>
  </si>
  <si>
    <t>中国电信</t>
    <phoneticPr fontId="1" type="noConversion"/>
  </si>
  <si>
    <t>军信股份</t>
    <phoneticPr fontId="1" type="noConversion"/>
  </si>
  <si>
    <t>中国石油</t>
    <phoneticPr fontId="1" type="noConversion"/>
  </si>
  <si>
    <t>秦荷英</t>
    <phoneticPr fontId="1" type="noConversion"/>
  </si>
  <si>
    <t>540600263482</t>
    <phoneticPr fontId="1" type="noConversion"/>
  </si>
  <si>
    <t>天原股份</t>
    <phoneticPr fontId="1" type="noConversion"/>
  </si>
  <si>
    <t>家庭合计</t>
    <phoneticPr fontId="1" type="noConversion"/>
  </si>
  <si>
    <t>李正英</t>
    <phoneticPr fontId="1" type="noConversion"/>
  </si>
  <si>
    <t>0150040247</t>
    <phoneticPr fontId="1" type="noConversion"/>
  </si>
  <si>
    <t>海通</t>
    <phoneticPr fontId="1" type="noConversion"/>
  </si>
  <si>
    <t>英飞拓</t>
    <phoneticPr fontId="1" type="noConversion"/>
  </si>
  <si>
    <t>中装建设</t>
    <phoneticPr fontId="1" type="noConversion"/>
  </si>
  <si>
    <t>540950135380</t>
    <phoneticPr fontId="1" type="noConversion"/>
  </si>
  <si>
    <t>李正荣</t>
    <phoneticPr fontId="1" type="noConversion"/>
  </si>
  <si>
    <t>0040158460</t>
    <phoneticPr fontId="1" type="noConversion"/>
  </si>
  <si>
    <t>易成新能</t>
    <phoneticPr fontId="1" type="noConversion"/>
  </si>
  <si>
    <t>唐小琴</t>
    <phoneticPr fontId="1" type="noConversion"/>
  </si>
  <si>
    <t>可用资金</t>
    <phoneticPr fontId="1" type="noConversion"/>
  </si>
  <si>
    <t>总资产</t>
    <phoneticPr fontId="1" type="noConversion"/>
  </si>
  <si>
    <t>总资产占比</t>
    <phoneticPr fontId="1" type="noConversion"/>
  </si>
  <si>
    <t>市场价</t>
    <phoneticPr fontId="1" type="noConversion"/>
  </si>
  <si>
    <t>市场价</t>
    <phoneticPr fontId="1" type="noConversion"/>
  </si>
  <si>
    <t>东方财富</t>
    <phoneticPr fontId="1" type="noConversion"/>
  </si>
  <si>
    <t>东方航空</t>
    <phoneticPr fontId="1" type="noConversion"/>
  </si>
  <si>
    <t>格力电器</t>
    <phoneticPr fontId="1" type="noConversion"/>
  </si>
  <si>
    <t>朱峰-余额宝</t>
    <phoneticPr fontId="1" type="noConversion"/>
  </si>
  <si>
    <t>朱峰-银行卡</t>
    <phoneticPr fontId="1" type="noConversion"/>
  </si>
  <si>
    <t>股票+现金</t>
    <phoneticPr fontId="1" type="noConversion"/>
  </si>
  <si>
    <t>现金</t>
    <phoneticPr fontId="1" type="noConversion"/>
  </si>
  <si>
    <t>李正英-余额宝</t>
    <phoneticPr fontId="1" type="noConversion"/>
  </si>
  <si>
    <t>李正英-银行卡</t>
    <phoneticPr fontId="1" type="noConversion"/>
  </si>
  <si>
    <t>市值</t>
    <phoneticPr fontId="1" type="noConversion"/>
  </si>
  <si>
    <t>持仓股</t>
    <phoneticPr fontId="1" type="noConversion"/>
  </si>
  <si>
    <t>总市值</t>
    <phoneticPr fontId="1" type="noConversion"/>
  </si>
  <si>
    <t>行标签</t>
  </si>
  <si>
    <t>东方财富</t>
  </si>
  <si>
    <t>东方航空</t>
  </si>
  <si>
    <t>东方明珠</t>
  </si>
  <si>
    <t>格力电器</t>
  </si>
  <si>
    <t>军信股份</t>
  </si>
  <si>
    <t>天原股份</t>
  </si>
  <si>
    <t>易成新能</t>
  </si>
  <si>
    <t>英飞拓</t>
  </si>
  <si>
    <t>中国电信</t>
  </si>
  <si>
    <t>中国石油</t>
  </si>
  <si>
    <t>中装建设</t>
  </si>
  <si>
    <t>(空白)</t>
  </si>
  <si>
    <t>总计</t>
  </si>
  <si>
    <t>朱锦涛资产统计</t>
    <phoneticPr fontId="1" type="noConversion"/>
  </si>
  <si>
    <t>单元:RMB元</t>
    <phoneticPr fontId="1" type="noConversion"/>
  </si>
  <si>
    <t>教育ETF</t>
  </si>
  <si>
    <t>求和项:数量</t>
  </si>
  <si>
    <t>求和项:市值</t>
  </si>
  <si>
    <t>求和项:总资产占比</t>
  </si>
  <si>
    <t>朱锦涛资产每日汇总表</t>
    <phoneticPr fontId="1" type="noConversion"/>
  </si>
  <si>
    <t>序号</t>
    <phoneticPr fontId="1" type="noConversion"/>
  </si>
  <si>
    <t>日期</t>
    <phoneticPr fontId="1" type="noConversion"/>
  </si>
  <si>
    <t>股票账户</t>
    <phoneticPr fontId="1" type="noConversion"/>
  </si>
  <si>
    <t>银行存款</t>
    <phoneticPr fontId="1" type="noConversion"/>
  </si>
  <si>
    <t>总合计</t>
    <phoneticPr fontId="1" type="noConversion"/>
  </si>
  <si>
    <t>小计</t>
    <phoneticPr fontId="1" type="noConversion"/>
  </si>
  <si>
    <t>单位：RMB元</t>
    <phoneticPr fontId="1" type="noConversion"/>
  </si>
  <si>
    <t>救护车</t>
    <phoneticPr fontId="1" type="noConversion"/>
  </si>
  <si>
    <t>同济医药费</t>
    <phoneticPr fontId="1" type="noConversion"/>
  </si>
  <si>
    <t>同济住院押金</t>
    <phoneticPr fontId="1" type="noConversion"/>
  </si>
  <si>
    <t>项目</t>
    <phoneticPr fontId="1" type="noConversion"/>
  </si>
  <si>
    <t>同济护理费退费</t>
    <phoneticPr fontId="1" type="noConversion"/>
  </si>
  <si>
    <t>同济护理费</t>
    <phoneticPr fontId="1" type="noConversion"/>
  </si>
  <si>
    <t>同济住院费</t>
    <phoneticPr fontId="1" type="noConversion"/>
  </si>
  <si>
    <t>天佑医药费</t>
    <phoneticPr fontId="1" type="noConversion"/>
  </si>
  <si>
    <t>天佑住院押金</t>
    <phoneticPr fontId="1" type="noConversion"/>
  </si>
  <si>
    <t>自费药</t>
    <phoneticPr fontId="1" type="noConversion"/>
  </si>
  <si>
    <t>专家挂号费</t>
    <phoneticPr fontId="1" type="noConversion"/>
  </si>
  <si>
    <t>自费检测费</t>
    <phoneticPr fontId="1" type="noConversion"/>
  </si>
  <si>
    <t>金额</t>
    <phoneticPr fontId="1" type="noConversion"/>
  </si>
  <si>
    <t>总计</t>
    <phoneticPr fontId="1" type="noConversion"/>
  </si>
  <si>
    <t>天佑护理费</t>
    <phoneticPr fontId="1" type="noConversion"/>
  </si>
  <si>
    <t>朱锦涛看病花费统计</t>
    <phoneticPr fontId="1" type="noConversion"/>
  </si>
  <si>
    <t>自费药</t>
    <phoneticPr fontId="1" type="noConversion"/>
  </si>
  <si>
    <t>自费药</t>
    <phoneticPr fontId="1" type="noConversion"/>
  </si>
  <si>
    <t>信达申购</t>
    <phoneticPr fontId="1" type="noConversion"/>
  </si>
  <si>
    <t>新赣江</t>
  </si>
  <si>
    <t>新赣江</t>
    <phoneticPr fontId="1" type="noConversion"/>
  </si>
  <si>
    <t>腾讯控股</t>
    <phoneticPr fontId="1" type="noConversion"/>
  </si>
  <si>
    <t>信达证券</t>
    <phoneticPr fontId="1" type="noConversion"/>
  </si>
  <si>
    <t>R001</t>
    <phoneticPr fontId="1" type="noConversion"/>
  </si>
  <si>
    <t>股票市值</t>
    <phoneticPr fontId="1" type="noConversion"/>
  </si>
  <si>
    <t>天佑医药费</t>
    <phoneticPr fontId="1" type="noConversion"/>
  </si>
  <si>
    <t>天佑护理费</t>
    <phoneticPr fontId="1" type="noConversion"/>
  </si>
  <si>
    <t>自费药</t>
    <phoneticPr fontId="1" type="noConversion"/>
  </si>
  <si>
    <t>宝地矿业</t>
    <phoneticPr fontId="1" type="noConversion"/>
  </si>
  <si>
    <t>宝地创业</t>
    <phoneticPr fontId="1" type="noConversion"/>
  </si>
  <si>
    <t>自费药</t>
    <phoneticPr fontId="1" type="noConversion"/>
  </si>
  <si>
    <t>动迁款</t>
    <phoneticPr fontId="1" type="noConversion"/>
  </si>
  <si>
    <t xml:space="preserve"> 净值</t>
    <phoneticPr fontId="1" type="noConversion"/>
  </si>
  <si>
    <t>自费药</t>
    <phoneticPr fontId="1" type="noConversion"/>
  </si>
  <si>
    <t xml:space="preserve">天佑医药费 </t>
    <phoneticPr fontId="1" type="noConversion"/>
  </si>
  <si>
    <t>自费药</t>
    <phoneticPr fontId="1" type="noConversion"/>
  </si>
  <si>
    <t>华东押金</t>
    <phoneticPr fontId="1" type="noConversion"/>
  </si>
  <si>
    <t>天佑护理费</t>
    <phoneticPr fontId="1" type="noConversion"/>
  </si>
  <si>
    <t>天佑医药费</t>
    <phoneticPr fontId="1" type="noConversion"/>
  </si>
  <si>
    <t>自费药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</si>
</sst>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76" formatCode="0.000_ "/>
    <numFmt numFmtId="177" formatCode="0.0000%"/>
    <numFmt numFmtId="178" formatCode="_ &quot;¥&quot;* #,##0.000_ ;_ &quot;¥&quot;* \-#,##0.000_ ;_ &quot;¥&quot;* &quot;-&quot;???_ ;_ @_ "/>
    <numFmt numFmtId="179" formatCode="_ * #,##0.000_ ;_ * \-#,##0.000_ ;_ * &quot;-&quot;??_ ;_ @_ "/>
    <numFmt numFmtId="180" formatCode="_ * #,##0_ ;_ * \-#,##0_ ;_ * &quot;-&quot;??_ ;_ @_ "/>
    <numFmt numFmtId="181" formatCode="0.0%"/>
  </numFmts>
  <fonts count="2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rgb="FF7030A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B050"/>
      <name val="等线"/>
      <family val="2"/>
      <scheme val="minor"/>
    </font>
    <font>
      <sz val="11"/>
      <color rgb="FF00B050"/>
      <name val="等线"/>
      <family val="3"/>
      <charset val="134"/>
      <scheme val="minor"/>
    </font>
    <font>
      <sz val="11"/>
      <color theme="2" tint="-0.89999084444715716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26"/>
      <color theme="1"/>
      <name val="等线"/>
      <family val="2"/>
      <scheme val="minor"/>
    </font>
    <font>
      <sz val="26"/>
      <color theme="1"/>
      <name val="等线"/>
      <family val="3"/>
      <charset val="134"/>
      <scheme val="minor"/>
    </font>
    <font>
      <sz val="20"/>
      <color theme="1"/>
      <name val="等线"/>
      <family val="3"/>
      <charset val="134"/>
      <scheme val="minor"/>
    </font>
    <font>
      <sz val="20"/>
      <color theme="1"/>
      <name val="等线"/>
      <family val="2"/>
      <scheme val="minor"/>
    </font>
    <font>
      <sz val="12"/>
      <color theme="1"/>
      <name val="等线"/>
      <family val="2"/>
      <scheme val="minor"/>
    </font>
    <font>
      <sz val="11"/>
      <name val="等线"/>
      <family val="2"/>
      <scheme val="minor"/>
    </font>
    <font>
      <sz val="11"/>
      <color theme="5" tint="-0.249977111117893"/>
      <name val="等线"/>
      <family val="3"/>
      <charset val="134"/>
      <scheme val="minor"/>
    </font>
    <font>
      <sz val="11"/>
      <color theme="5" tint="-0.249977111117893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1" fillId="0" borderId="0" applyFont="0" applyFill="0" applyBorder="0" applyAlignment="0" applyProtection="0">
      <alignment vertical="center"/>
    </xf>
  </cellStyleXfs>
  <cellXfs count="85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0" fontId="2" fillId="0" borderId="0" xfId="0" applyFont="1"/>
    <xf numFmtId="49" fontId="2" fillId="0" borderId="0" xfId="0" applyNumberFormat="1" applyFont="1"/>
    <xf numFmtId="176" fontId="2" fillId="0" borderId="0" xfId="0" applyNumberFormat="1" applyFont="1"/>
    <xf numFmtId="176" fontId="0" fillId="0" borderId="0" xfId="0" applyNumberFormat="1"/>
    <xf numFmtId="0" fontId="4" fillId="0" borderId="0" xfId="0" applyFont="1"/>
    <xf numFmtId="176" fontId="5" fillId="0" borderId="0" xfId="0" applyNumberFormat="1" applyFont="1"/>
    <xf numFmtId="0" fontId="6" fillId="0" borderId="0" xfId="0" applyFont="1"/>
    <xf numFmtId="176" fontId="6" fillId="0" borderId="0" xfId="0" applyNumberFormat="1" applyFont="1"/>
    <xf numFmtId="0" fontId="8" fillId="0" borderId="0" xfId="0" applyFont="1"/>
    <xf numFmtId="176" fontId="9" fillId="0" borderId="0" xfId="0" applyNumberFormat="1" applyFont="1"/>
    <xf numFmtId="0" fontId="10" fillId="0" borderId="0" xfId="0" applyFont="1"/>
    <xf numFmtId="178" fontId="0" fillId="0" borderId="0" xfId="0" applyNumberFormat="1"/>
    <xf numFmtId="177" fontId="2" fillId="0" borderId="0" xfId="0" applyNumberFormat="1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43" fontId="2" fillId="0" borderId="0" xfId="1" applyFont="1" applyAlignment="1"/>
    <xf numFmtId="43" fontId="10" fillId="0" borderId="0" xfId="1" applyFont="1" applyAlignment="1"/>
    <xf numFmtId="0" fontId="0" fillId="0" borderId="0" xfId="0" pivotButton="1"/>
    <xf numFmtId="0" fontId="0" fillId="0" borderId="0" xfId="0" applyAlignment="1">
      <alignment horizontal="left"/>
    </xf>
    <xf numFmtId="179" fontId="0" fillId="0" borderId="0" xfId="1" applyNumberFormat="1" applyFont="1" applyAlignment="1">
      <alignment horizontal="center"/>
    </xf>
    <xf numFmtId="180" fontId="0" fillId="0" borderId="0" xfId="1" applyNumberFormat="1" applyFont="1" applyAlignment="1">
      <alignment horizontal="center"/>
    </xf>
    <xf numFmtId="43" fontId="2" fillId="0" borderId="0" xfId="1" applyFont="1" applyAlignment="1">
      <alignment vertical="center"/>
    </xf>
    <xf numFmtId="180" fontId="0" fillId="0" borderId="0" xfId="0" applyNumberFormat="1"/>
    <xf numFmtId="0" fontId="1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81" fontId="2" fillId="0" borderId="0" xfId="0" applyNumberFormat="1" applyFont="1" applyAlignment="1">
      <alignment horizontal="center"/>
    </xf>
    <xf numFmtId="181" fontId="0" fillId="0" borderId="0" xfId="0" applyNumberFormat="1" applyAlignment="1">
      <alignment horizontal="center"/>
    </xf>
    <xf numFmtId="181" fontId="6" fillId="0" borderId="0" xfId="0" applyNumberFormat="1" applyFont="1" applyAlignment="1">
      <alignment horizontal="center"/>
    </xf>
    <xf numFmtId="181" fontId="5" fillId="0" borderId="0" xfId="0" applyNumberFormat="1" applyFont="1" applyAlignment="1">
      <alignment horizontal="center"/>
    </xf>
    <xf numFmtId="181" fontId="9" fillId="0" borderId="0" xfId="0" applyNumberFormat="1" applyFont="1" applyAlignment="1">
      <alignment horizontal="center"/>
    </xf>
    <xf numFmtId="179" fontId="2" fillId="0" borderId="0" xfId="1" applyNumberFormat="1" applyFont="1" applyAlignment="1">
      <alignment horizontal="center"/>
    </xf>
    <xf numFmtId="180" fontId="2" fillId="0" borderId="0" xfId="1" applyNumberFormat="1" applyFont="1" applyAlignment="1">
      <alignment horizontal="center"/>
    </xf>
    <xf numFmtId="179" fontId="6" fillId="0" borderId="0" xfId="1" applyNumberFormat="1" applyFont="1" applyAlignment="1">
      <alignment horizontal="center"/>
    </xf>
    <xf numFmtId="180" fontId="6" fillId="0" borderId="0" xfId="1" applyNumberFormat="1" applyFont="1" applyAlignment="1">
      <alignment horizontal="center"/>
    </xf>
    <xf numFmtId="179" fontId="5" fillId="0" borderId="0" xfId="1" applyNumberFormat="1" applyFont="1" applyAlignment="1">
      <alignment horizontal="center"/>
    </xf>
    <xf numFmtId="180" fontId="5" fillId="0" borderId="0" xfId="1" applyNumberFormat="1" applyFont="1" applyAlignment="1">
      <alignment horizontal="center"/>
    </xf>
    <xf numFmtId="179" fontId="9" fillId="0" borderId="0" xfId="1" applyNumberFormat="1" applyFont="1" applyAlignment="1">
      <alignment horizontal="center"/>
    </xf>
    <xf numFmtId="180" fontId="9" fillId="0" borderId="0" xfId="1" applyNumberFormat="1" applyFont="1" applyAlignment="1">
      <alignment horizontal="center"/>
    </xf>
    <xf numFmtId="43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43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43" fontId="2" fillId="0" borderId="1" xfId="0" applyNumberFormat="1" applyFont="1" applyBorder="1" applyAlignment="1">
      <alignment horizontal="center"/>
    </xf>
    <xf numFmtId="176" fontId="10" fillId="0" borderId="0" xfId="0" applyNumberFormat="1" applyFont="1" applyAlignment="1">
      <alignment horizontal="left"/>
    </xf>
    <xf numFmtId="58" fontId="0" fillId="0" borderId="0" xfId="0" applyNumberFormat="1"/>
    <xf numFmtId="43" fontId="0" fillId="0" borderId="0" xfId="1" applyFont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0" fillId="0" borderId="1" xfId="0" applyNumberFormat="1" applyBorder="1"/>
    <xf numFmtId="0" fontId="0" fillId="0" borderId="0" xfId="0" applyAlignment="1">
      <alignment horizontal="center"/>
    </xf>
    <xf numFmtId="58" fontId="0" fillId="0" borderId="1" xfId="0" applyNumberFormat="1" applyBorder="1"/>
    <xf numFmtId="0" fontId="0" fillId="0" borderId="0" xfId="0" applyAlignment="1">
      <alignment horizontal="center"/>
    </xf>
    <xf numFmtId="0" fontId="7" fillId="0" borderId="0" xfId="0" applyFont="1"/>
    <xf numFmtId="179" fontId="7" fillId="0" borderId="0" xfId="1" applyNumberFormat="1" applyFont="1" applyAlignment="1">
      <alignment horizontal="center"/>
    </xf>
    <xf numFmtId="180" fontId="7" fillId="0" borderId="0" xfId="1" applyNumberFormat="1" applyFont="1" applyAlignment="1">
      <alignment horizontal="center"/>
    </xf>
    <xf numFmtId="176" fontId="7" fillId="0" borderId="0" xfId="0" applyNumberFormat="1" applyFont="1"/>
    <xf numFmtId="181" fontId="7" fillId="0" borderId="0" xfId="0" applyNumberFormat="1" applyFont="1" applyAlignment="1">
      <alignment horizontal="center"/>
    </xf>
    <xf numFmtId="0" fontId="17" fillId="0" borderId="0" xfId="0" applyFont="1"/>
    <xf numFmtId="0" fontId="9" fillId="0" borderId="0" xfId="0" applyFont="1"/>
    <xf numFmtId="43" fontId="0" fillId="0" borderId="0" xfId="0" applyNumberFormat="1"/>
    <xf numFmtId="0" fontId="18" fillId="0" borderId="0" xfId="0" applyFont="1"/>
    <xf numFmtId="179" fontId="18" fillId="0" borderId="0" xfId="1" applyNumberFormat="1" applyFont="1" applyAlignment="1">
      <alignment horizontal="center"/>
    </xf>
    <xf numFmtId="0" fontId="19" fillId="0" borderId="0" xfId="0" applyFont="1"/>
    <xf numFmtId="43" fontId="18" fillId="0" borderId="0" xfId="1" applyFont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6" fillId="0" borderId="2" xfId="0" applyFont="1" applyBorder="1" applyAlignment="1">
      <alignment horizontal="right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43" fontId="7" fillId="0" borderId="0" xfId="1" applyFont="1" applyAlignment="1">
      <alignment horizontal="center" vertical="center"/>
    </xf>
    <xf numFmtId="0" fontId="2" fillId="0" borderId="0" xfId="0" applyFont="1" applyAlignment="1">
      <alignment horizontal="center"/>
    </xf>
    <xf numFmtId="43" fontId="0" fillId="0" borderId="0" xfId="1" applyFont="1" applyAlignment="1">
      <alignment horizontal="center" vertical="center"/>
    </xf>
    <xf numFmtId="43" fontId="0" fillId="0" borderId="0" xfId="1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</cellXfs>
  <cellStyles count="2">
    <cellStyle name="常规" xfId="0" builtinId="0"/>
    <cellStyle name="千位分隔" xfId="1" builtinId="3"/>
  </cellStyles>
  <dxfs count="6">
    <dxf>
      <numFmt numFmtId="13" formatCode="0%"/>
    </dxf>
    <dxf>
      <alignment horizontal="center"/>
    </dxf>
    <dxf>
      <alignment horizontal="center"/>
    </dxf>
    <dxf>
      <numFmt numFmtId="13" formatCode="0%"/>
    </dxf>
    <dxf>
      <numFmt numFmtId="180" formatCode="_ * #,##0_ ;_ * \-#,##0_ ;_ * &quot;-&quot;??_ ;_ @_ "/>
    </dxf>
    <dxf>
      <numFmt numFmtId="35" formatCode="_ * #,##0.00_ ;_ * \-#,##0.0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4940.860929513889" createdVersion="6" refreshedVersion="6" minRefreshableVersion="3" recordCount="32" xr:uid="{4ABCE094-A9E1-4A34-B387-81E899F0C93B}">
  <cacheSource type="worksheet">
    <worksheetSource ref="D3:I35" sheet="2023-1-14"/>
  </cacheSource>
  <cacheFields count="6">
    <cacheField name="股票/基金" numFmtId="0">
      <sharedItems containsBlank="1" count="13">
        <s v="教育ETF"/>
        <s v="东方明珠"/>
        <s v="中国电信"/>
        <s v="军信股份"/>
        <s v="中国石油"/>
        <m/>
        <s v="天原股份"/>
        <s v="英飞拓"/>
        <s v="中装建设"/>
        <s v="东方财富"/>
        <s v="格力电器"/>
        <s v="东方航空"/>
        <s v="易成新能"/>
      </sharedItems>
    </cacheField>
    <cacheField name="市值" numFmtId="179">
      <sharedItems containsString="0" containsBlank="1" containsNumber="1" minValue="0" maxValue="354205.06"/>
    </cacheField>
    <cacheField name="数量" numFmtId="180">
      <sharedItems containsString="0" containsBlank="1" containsNumber="1" containsInteger="1" minValue="0" maxValue="200002"/>
    </cacheField>
    <cacheField name="成本价" numFmtId="0">
      <sharedItems containsString="0" containsBlank="1" containsNumber="1" minValue="0.41199999999999998" maxValue="14.92"/>
    </cacheField>
    <cacheField name="市场价" numFmtId="176">
      <sharedItems containsString="0" containsBlank="1" containsNumber="1" minValue="0.57599999999999996" maxValue="34.450000000000003"/>
    </cacheField>
    <cacheField name="总资产占比" numFmtId="177">
      <sharedItems containsString="0" containsBlank="1" containsNumber="1" minValue="0" maxValue="0.23336070189658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n v="115201.15199999999"/>
    <n v="200002"/>
    <n v="0.41199999999999998"/>
    <n v="0.57599999999999996"/>
    <n v="7.5897904140656502E-2"/>
  </r>
  <r>
    <x v="1"/>
    <n v="33500"/>
    <n v="5000"/>
    <n v="5.98"/>
    <n v="6.7"/>
    <n v="2.2070784402503138E-2"/>
  </r>
  <r>
    <x v="2"/>
    <n v="70152"/>
    <n v="15800"/>
    <n v="3.9"/>
    <n v="4.4400000000000004"/>
    <n v="4.6218199026997017E-2"/>
  </r>
  <r>
    <x v="3"/>
    <n v="12752"/>
    <n v="800"/>
    <n v="14.92"/>
    <n v="15.94"/>
    <n v="8.401392319424477E-3"/>
  </r>
  <r>
    <x v="4"/>
    <n v="177105.06"/>
    <n v="35001"/>
    <n v="5.0979999999999999"/>
    <n v="5.0599999999999996"/>
    <n v="0.11668201778663828"/>
  </r>
  <r>
    <x v="5"/>
    <n v="0"/>
    <n v="0"/>
    <m/>
    <m/>
    <n v="0"/>
  </r>
  <r>
    <x v="6"/>
    <n v="83776"/>
    <n v="11900"/>
    <n v="6.97"/>
    <n v="7.04"/>
    <n v="5.5194090570271727E-2"/>
  </r>
  <r>
    <x v="5"/>
    <n v="0"/>
    <m/>
    <m/>
    <m/>
    <n v="0"/>
  </r>
  <r>
    <x v="3"/>
    <n v="12752"/>
    <n v="800"/>
    <n v="14.92"/>
    <n v="15.94"/>
    <n v="8.401392319424477E-3"/>
  </r>
  <r>
    <x v="4"/>
    <n v="136625.06"/>
    <n v="27001"/>
    <n v="5.07"/>
    <n v="5.0599999999999996"/>
    <n v="9.001260427579269E-2"/>
  </r>
  <r>
    <x v="1"/>
    <n v="67000"/>
    <n v="10000"/>
    <n v="5.98"/>
    <n v="6.7"/>
    <n v="4.4141568805006276E-2"/>
  </r>
  <r>
    <x v="2"/>
    <n v="25312.440000000002"/>
    <n v="5701"/>
    <n v="3.91"/>
    <n v="4.4400000000000004"/>
    <n v="1.6676579281829747E-2"/>
  </r>
  <r>
    <x v="6"/>
    <n v="76032"/>
    <n v="10800"/>
    <n v="6.97"/>
    <n v="7.04"/>
    <n v="5.0092115811675178E-2"/>
  </r>
  <r>
    <x v="5"/>
    <n v="0"/>
    <m/>
    <m/>
    <m/>
    <n v="0"/>
  </r>
  <r>
    <x v="5"/>
    <n v="0"/>
    <m/>
    <m/>
    <m/>
    <n v="0"/>
  </r>
  <r>
    <x v="4"/>
    <n v="354205.06"/>
    <n v="70001"/>
    <m/>
    <n v="5.0599999999999996"/>
    <n v="0.2333607018965877"/>
  </r>
  <r>
    <x v="7"/>
    <n v="0"/>
    <n v="0"/>
    <m/>
    <n v="12.09"/>
    <n v="0"/>
  </r>
  <r>
    <x v="8"/>
    <n v="31053.599999999999"/>
    <n v="6810"/>
    <m/>
    <n v="4.5599999999999996"/>
    <n v="2.0459024194673773E-2"/>
  </r>
  <r>
    <x v="2"/>
    <n v="24464.400000000001"/>
    <n v="5510"/>
    <m/>
    <n v="4.4400000000000004"/>
    <n v="1.6117865610047695E-2"/>
  </r>
  <r>
    <x v="3"/>
    <n v="11317.4"/>
    <n v="710"/>
    <m/>
    <n v="15.94"/>
    <n v="7.4562356834892238E-3"/>
  </r>
  <r>
    <x v="9"/>
    <n v="21750"/>
    <n v="1000"/>
    <m/>
    <n v="21.75"/>
    <n v="1.4329539126998305E-2"/>
  </r>
  <r>
    <x v="10"/>
    <n v="86125"/>
    <n v="2500"/>
    <m/>
    <n v="34.450000000000003"/>
    <n v="5.6741680795987542E-2"/>
  </r>
  <r>
    <x v="11"/>
    <n v="20572"/>
    <n v="3700"/>
    <m/>
    <n v="5.56"/>
    <n v="1.3553438111292374E-2"/>
  </r>
  <r>
    <x v="5"/>
    <m/>
    <m/>
    <m/>
    <m/>
    <m/>
  </r>
  <r>
    <x v="5"/>
    <n v="0"/>
    <m/>
    <m/>
    <m/>
    <n v="0"/>
  </r>
  <r>
    <x v="6"/>
    <n v="138420.48000000001"/>
    <n v="19662"/>
    <n v="7.6210000000000004"/>
    <n v="7.04"/>
    <n v="9.1195479730477549E-2"/>
  </r>
  <r>
    <x v="5"/>
    <n v="0"/>
    <m/>
    <m/>
    <m/>
    <n v="0"/>
  </r>
  <r>
    <x v="5"/>
    <n v="0"/>
    <m/>
    <m/>
    <m/>
    <n v="0"/>
  </r>
  <r>
    <x v="7"/>
    <n v="0"/>
    <n v="0"/>
    <n v="5.2510000000000003"/>
    <n v="12.09"/>
    <n v="0"/>
  </r>
  <r>
    <x v="12"/>
    <n v="19728"/>
    <n v="3600"/>
    <n v="5.9580000000000002"/>
    <n v="5.48"/>
    <n v="1.2997386110226326E-2"/>
  </r>
  <r>
    <x v="5"/>
    <n v="0"/>
    <m/>
    <m/>
    <m/>
    <n v="0"/>
  </r>
  <r>
    <x v="5"/>
    <n v="0"/>
    <m/>
    <m/>
    <m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CF1454-5926-4B15-BFE5-E3CBDBEEB0F4}" name="数据透视表2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C40:F54" firstHeaderRow="0" firstDataRow="1" firstDataCol="1"/>
  <pivotFields count="6">
    <pivotField axis="axisRow" showAll="0">
      <items count="14">
        <item x="9"/>
        <item x="11"/>
        <item x="1"/>
        <item x="10"/>
        <item x="0"/>
        <item x="3"/>
        <item x="6"/>
        <item x="12"/>
        <item x="7"/>
        <item x="2"/>
        <item x="4"/>
        <item x="8"/>
        <item x="5"/>
        <item t="default"/>
      </items>
    </pivotField>
    <pivotField dataField="1" showAll="0"/>
    <pivotField dataField="1" showAll="0"/>
    <pivotField showAll="0"/>
    <pivotField showAll="0"/>
    <pivotField dataField="1"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求和项:数量" fld="2" baseField="0" baseItem="0" numFmtId="180"/>
    <dataField name="求和项:市值" fld="1" baseField="0" baseItem="0"/>
    <dataField name="求和项:总资产占比" fld="5" baseField="0" baseItem="0"/>
  </dataFields>
  <formats count="6">
    <format dxfId="5">
      <pivotArea outline="0" collapsedLevelsAreSubtotals="1" fieldPosition="0"/>
    </format>
    <format dxfId="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">
      <pivotArea collapsedLevelsAreSubtotals="1" fieldPosition="0">
        <references count="2">
          <reference field="4294967294" count="1" selected="0">
            <x v="2"/>
          </reference>
          <reference field="0" count="0"/>
        </references>
      </pivotArea>
    </format>
    <format dxfId="2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1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0">
      <pivotArea field="0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A15AA-0F91-448F-8733-3C91434C7204}">
  <dimension ref="A1:N23"/>
  <sheetViews>
    <sheetView workbookViewId="0">
      <selection activeCell="P8" sqref="P8"/>
    </sheetView>
  </sheetViews>
  <sheetFormatPr defaultRowHeight="13.8" x14ac:dyDescent="0.25"/>
  <cols>
    <col min="1" max="1" width="8.88671875" style="17"/>
    <col min="2" max="2" width="11.6640625" bestFit="1" customWidth="1"/>
    <col min="3" max="6" width="11.6640625" style="17" bestFit="1" customWidth="1"/>
    <col min="7" max="7" width="10.5546875" style="17" bestFit="1" customWidth="1"/>
    <col min="8" max="8" width="13.33203125" style="17" bestFit="1" customWidth="1"/>
    <col min="9" max="10" width="15" style="17" bestFit="1" customWidth="1"/>
    <col min="11" max="12" width="12.77734375" style="17" bestFit="1" customWidth="1"/>
    <col min="13" max="13" width="11.6640625" style="17" bestFit="1" customWidth="1"/>
    <col min="14" max="14" width="13.33203125" style="17" bestFit="1" customWidth="1"/>
  </cols>
  <sheetData>
    <row r="1" spans="1:14" ht="43.2" customHeight="1" x14ac:dyDescent="0.25">
      <c r="A1" s="72" t="s">
        <v>65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ht="22.8" customHeight="1" x14ac:dyDescent="0.25">
      <c r="A2" s="74" t="s">
        <v>72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</row>
    <row r="3" spans="1:14" x14ac:dyDescent="0.25">
      <c r="A3" s="75" t="s">
        <v>66</v>
      </c>
      <c r="B3" s="75" t="s">
        <v>67</v>
      </c>
      <c r="C3" s="75" t="s">
        <v>68</v>
      </c>
      <c r="D3" s="75"/>
      <c r="E3" s="75"/>
      <c r="F3" s="75"/>
      <c r="G3" s="75"/>
      <c r="H3" s="75"/>
      <c r="I3" s="75" t="s">
        <v>69</v>
      </c>
      <c r="J3" s="75"/>
      <c r="K3" s="75"/>
      <c r="L3" s="75"/>
      <c r="M3" s="75"/>
      <c r="N3" s="76" t="s">
        <v>70</v>
      </c>
    </row>
    <row r="4" spans="1:14" x14ac:dyDescent="0.25">
      <c r="A4" s="75"/>
      <c r="B4" s="75"/>
      <c r="C4" s="46" t="str">
        <f>'2023-1-14'!A4</f>
        <v>朱峰</v>
      </c>
      <c r="D4" s="46" t="str">
        <f>'2023-1-14'!A12</f>
        <v>秦荷英</v>
      </c>
      <c r="E4" s="46" t="str">
        <f>'2023-1-14'!A19</f>
        <v>李正英</v>
      </c>
      <c r="F4" s="46" t="str">
        <f>'2023-1-14'!A29</f>
        <v>唐小琴</v>
      </c>
      <c r="G4" s="46" t="str">
        <f>'2023-1-14'!A32</f>
        <v>李正荣</v>
      </c>
      <c r="H4" s="46" t="s">
        <v>71</v>
      </c>
      <c r="I4" s="46" t="str">
        <f>'2023-1-14'!N25</f>
        <v>李正英-余额宝</v>
      </c>
      <c r="J4" s="46" t="str">
        <f>'2023-1-14'!N26</f>
        <v>李正英-银行卡</v>
      </c>
      <c r="K4" s="46" t="str">
        <f>'2023-1-14'!N27</f>
        <v>朱峰-余额宝</v>
      </c>
      <c r="L4" s="46" t="str">
        <f>'2023-1-14'!N28</f>
        <v>朱峰-银行卡</v>
      </c>
      <c r="M4" s="46" t="s">
        <v>71</v>
      </c>
      <c r="N4" s="76"/>
    </row>
    <row r="5" spans="1:14" x14ac:dyDescent="0.25">
      <c r="A5" s="43">
        <v>1</v>
      </c>
      <c r="B5" s="54">
        <v>44940</v>
      </c>
      <c r="C5" s="45">
        <f>'2023-1-14'!L4</f>
        <v>506156.16200000001</v>
      </c>
      <c r="D5" s="45">
        <f>'2023-1-14'!L12</f>
        <v>329626.64</v>
      </c>
      <c r="E5" s="45">
        <f>'2023-1-14'!L19</f>
        <v>571996.90999999992</v>
      </c>
      <c r="F5" s="45">
        <f>'2023-1-14'!L29</f>
        <v>21021.040000000001</v>
      </c>
      <c r="G5" s="45">
        <f>'2023-1-14'!L32</f>
        <v>19728</v>
      </c>
      <c r="H5" s="47">
        <f>SUM(C5:G5)</f>
        <v>1448528.7519999999</v>
      </c>
      <c r="I5" s="45">
        <f>'2023-1-14'!O25</f>
        <v>108852.52</v>
      </c>
      <c r="J5" s="45">
        <f>'2023-1-14'!O26</f>
        <v>27332.5</v>
      </c>
      <c r="K5" s="45">
        <f>'2023-1-14'!O27</f>
        <v>48476.79</v>
      </c>
      <c r="L5" s="45">
        <f>'2023-1-14'!O28</f>
        <v>33325.56</v>
      </c>
      <c r="M5" s="47">
        <f>SUM(I5:L5)</f>
        <v>217987.37000000002</v>
      </c>
      <c r="N5" s="47">
        <f>H5+M5</f>
        <v>1666516.122</v>
      </c>
    </row>
    <row r="6" spans="1:14" x14ac:dyDescent="0.25">
      <c r="A6" s="43">
        <v>2</v>
      </c>
      <c r="B6" s="54">
        <v>44946</v>
      </c>
      <c r="C6" s="45">
        <f>'2023-1-20'!L4</f>
        <v>528945.93599999999</v>
      </c>
      <c r="D6" s="45">
        <f>'2023-1-20'!L12</f>
        <v>337763.50000000006</v>
      </c>
      <c r="E6" s="45">
        <f>'2023-1-20'!L19</f>
        <v>564254.09000000008</v>
      </c>
      <c r="F6" s="45">
        <f>'2023-1-20'!L29</f>
        <v>22094.04</v>
      </c>
      <c r="G6" s="45">
        <f>'2023-1-20'!L32</f>
        <v>20484</v>
      </c>
      <c r="H6" s="47">
        <f>SUM(C6:G6)</f>
        <v>1473541.5660000001</v>
      </c>
      <c r="I6" s="45">
        <f>'2023-1-20'!O25</f>
        <v>108852.52</v>
      </c>
      <c r="J6" s="45">
        <f>'2023-1-20'!O26</f>
        <v>27332.5</v>
      </c>
      <c r="K6" s="45">
        <f>'2023-1-20'!O27</f>
        <v>21888.62</v>
      </c>
      <c r="L6" s="45">
        <f>'2023-1-20'!O28</f>
        <v>33325.56</v>
      </c>
      <c r="M6" s="47">
        <f>SUM(I6:L6)</f>
        <v>191399.2</v>
      </c>
      <c r="N6" s="47">
        <f>H6+M6</f>
        <v>1664940.7660000001</v>
      </c>
    </row>
    <row r="7" spans="1:14" x14ac:dyDescent="0.25">
      <c r="A7" s="43">
        <v>3</v>
      </c>
      <c r="B7" s="54">
        <v>44957</v>
      </c>
      <c r="C7" s="45">
        <f>'2023-1-31'!L4</f>
        <v>527616.52599999995</v>
      </c>
      <c r="D7" s="45">
        <f>'2023-1-31'!L13</f>
        <v>328586.42</v>
      </c>
      <c r="E7" s="45">
        <f>'2023-1-31'!L20</f>
        <v>562332.19999999995</v>
      </c>
      <c r="F7" s="45">
        <f>'2023-1-31'!L30</f>
        <v>22761.040000000001</v>
      </c>
      <c r="G7" s="45">
        <f>'2023-1-31'!L33</f>
        <v>21564</v>
      </c>
      <c r="H7" s="47">
        <f>SUM(C7:G7)</f>
        <v>1462860.186</v>
      </c>
      <c r="I7" s="45">
        <f>'2023-1-31'!O26</f>
        <v>108852.52</v>
      </c>
      <c r="J7" s="45">
        <f>'2023-1-31'!O27</f>
        <v>27332.5</v>
      </c>
      <c r="K7" s="45">
        <f>'2023-1-31'!O28</f>
        <v>34178.620000000003</v>
      </c>
      <c r="L7" s="45">
        <f>'2023-1-31'!O29</f>
        <v>33325.56</v>
      </c>
      <c r="M7" s="47">
        <f>SUM(I7:L7)</f>
        <v>203689.2</v>
      </c>
      <c r="N7" s="47">
        <f>H7+M7</f>
        <v>1666549.3859999999</v>
      </c>
    </row>
    <row r="8" spans="1:14" x14ac:dyDescent="0.25">
      <c r="A8" s="43">
        <v>4</v>
      </c>
      <c r="B8" s="56">
        <v>44958</v>
      </c>
      <c r="C8" s="45">
        <f>'2023-2-1'!L4</f>
        <v>536424.82999999996</v>
      </c>
      <c r="D8" s="45">
        <f>'2023-2-1'!L13</f>
        <v>336437.48</v>
      </c>
      <c r="E8" s="45">
        <f>'2023-2-1'!L20</f>
        <v>565753.53</v>
      </c>
      <c r="F8" s="45">
        <f>'2023-2-1'!L30</f>
        <v>23631.040000000001</v>
      </c>
      <c r="G8" s="45">
        <f>'2023-2-1'!L33</f>
        <v>22140</v>
      </c>
      <c r="H8" s="47">
        <f>SUM(C8:G8)</f>
        <v>1484386.88</v>
      </c>
      <c r="I8" s="45">
        <f>'2023-2-1'!O26</f>
        <v>108852.52</v>
      </c>
      <c r="J8" s="45">
        <f>'2023-2-1'!O27</f>
        <v>27332.5</v>
      </c>
      <c r="K8" s="45">
        <f>'2023-2-1'!O28</f>
        <v>34178.620000000003</v>
      </c>
      <c r="L8" s="45">
        <f>'2023-2-1'!O29</f>
        <v>33325.56</v>
      </c>
      <c r="M8" s="47">
        <f>SUM(I8:L8)</f>
        <v>203689.2</v>
      </c>
      <c r="N8" s="47">
        <f>H8+M8</f>
        <v>1688076.0799999998</v>
      </c>
    </row>
    <row r="9" spans="1:14" x14ac:dyDescent="0.25">
      <c r="A9" s="43"/>
      <c r="B9" s="44"/>
      <c r="C9" s="43"/>
      <c r="D9" s="43"/>
      <c r="E9" s="43"/>
      <c r="F9" s="43"/>
      <c r="G9" s="43"/>
      <c r="H9" s="46"/>
      <c r="I9" s="43"/>
      <c r="J9" s="43"/>
      <c r="K9" s="43"/>
      <c r="L9" s="43"/>
      <c r="M9" s="46"/>
      <c r="N9" s="46"/>
    </row>
    <row r="10" spans="1:14" x14ac:dyDescent="0.25">
      <c r="A10" s="43"/>
      <c r="B10" s="44"/>
      <c r="C10" s="43"/>
      <c r="D10" s="43"/>
      <c r="E10" s="43"/>
      <c r="F10" s="43"/>
      <c r="G10" s="43"/>
      <c r="H10" s="46"/>
      <c r="I10" s="43"/>
      <c r="J10" s="43"/>
      <c r="K10" s="43"/>
      <c r="L10" s="43"/>
      <c r="M10" s="46"/>
      <c r="N10" s="46"/>
    </row>
    <row r="11" spans="1:14" x14ac:dyDescent="0.25">
      <c r="A11" s="43"/>
      <c r="B11" s="44"/>
      <c r="C11" s="43"/>
      <c r="D11" s="43"/>
      <c r="E11" s="43"/>
      <c r="F11" s="43"/>
      <c r="G11" s="43"/>
      <c r="H11" s="46"/>
      <c r="I11" s="43"/>
      <c r="J11" s="43"/>
      <c r="K11" s="43"/>
      <c r="L11" s="43"/>
      <c r="M11" s="46"/>
      <c r="N11" s="46"/>
    </row>
    <row r="12" spans="1:14" x14ac:dyDescent="0.25">
      <c r="A12" s="43"/>
      <c r="B12" s="44"/>
      <c r="C12" s="43"/>
      <c r="D12" s="43"/>
      <c r="E12" s="43"/>
      <c r="F12" s="43"/>
      <c r="G12" s="43"/>
      <c r="H12" s="46"/>
      <c r="I12" s="43"/>
      <c r="J12" s="43"/>
      <c r="K12" s="43"/>
      <c r="L12" s="43"/>
      <c r="M12" s="46"/>
      <c r="N12" s="46"/>
    </row>
    <row r="13" spans="1:14" x14ac:dyDescent="0.25">
      <c r="A13" s="43"/>
      <c r="B13" s="44"/>
      <c r="C13" s="43"/>
      <c r="D13" s="43"/>
      <c r="E13" s="43"/>
      <c r="F13" s="43"/>
      <c r="G13" s="43"/>
      <c r="H13" s="46"/>
      <c r="I13" s="43"/>
      <c r="J13" s="43"/>
      <c r="K13" s="43"/>
      <c r="L13" s="43"/>
      <c r="M13" s="46"/>
      <c r="N13" s="46"/>
    </row>
    <row r="14" spans="1:14" x14ac:dyDescent="0.25">
      <c r="A14" s="43"/>
      <c r="B14" s="44"/>
      <c r="C14" s="43"/>
      <c r="D14" s="43"/>
      <c r="E14" s="43"/>
      <c r="F14" s="43"/>
      <c r="G14" s="43"/>
      <c r="H14" s="46"/>
      <c r="I14" s="43"/>
      <c r="J14" s="43"/>
      <c r="K14" s="43"/>
      <c r="L14" s="43"/>
      <c r="M14" s="46"/>
      <c r="N14" s="46"/>
    </row>
    <row r="15" spans="1:14" x14ac:dyDescent="0.25">
      <c r="A15" s="43"/>
      <c r="B15" s="44"/>
      <c r="C15" s="43"/>
      <c r="D15" s="43"/>
      <c r="E15" s="43"/>
      <c r="F15" s="43"/>
      <c r="G15" s="43"/>
      <c r="H15" s="46"/>
      <c r="I15" s="43"/>
      <c r="J15" s="43"/>
      <c r="K15" s="43"/>
      <c r="L15" s="43"/>
      <c r="M15" s="46"/>
      <c r="N15" s="46"/>
    </row>
    <row r="16" spans="1:14" x14ac:dyDescent="0.25">
      <c r="A16" s="43"/>
      <c r="B16" s="44"/>
      <c r="C16" s="43"/>
      <c r="D16" s="43"/>
      <c r="E16" s="43"/>
      <c r="F16" s="43"/>
      <c r="G16" s="43"/>
      <c r="H16" s="46"/>
      <c r="I16" s="43"/>
      <c r="J16" s="43"/>
      <c r="K16" s="43"/>
      <c r="L16" s="43"/>
      <c r="M16" s="46"/>
      <c r="N16" s="46"/>
    </row>
    <row r="17" spans="1:14" x14ac:dyDescent="0.25">
      <c r="A17" s="43"/>
      <c r="B17" s="44"/>
      <c r="C17" s="43"/>
      <c r="D17" s="43"/>
      <c r="E17" s="43"/>
      <c r="F17" s="43"/>
      <c r="G17" s="43"/>
      <c r="H17" s="46"/>
      <c r="I17" s="43"/>
      <c r="J17" s="43"/>
      <c r="K17" s="43"/>
      <c r="L17" s="43"/>
      <c r="M17" s="46"/>
      <c r="N17" s="46"/>
    </row>
    <row r="18" spans="1:14" x14ac:dyDescent="0.25">
      <c r="A18" s="43"/>
      <c r="B18" s="44"/>
      <c r="C18" s="43"/>
      <c r="D18" s="43"/>
      <c r="E18" s="43"/>
      <c r="F18" s="43"/>
      <c r="G18" s="43"/>
      <c r="H18" s="46"/>
      <c r="I18" s="43"/>
      <c r="J18" s="43"/>
      <c r="K18" s="43"/>
      <c r="L18" s="43"/>
      <c r="M18" s="46"/>
      <c r="N18" s="46"/>
    </row>
    <row r="19" spans="1:14" x14ac:dyDescent="0.25">
      <c r="A19" s="43"/>
      <c r="B19" s="44"/>
      <c r="C19" s="43"/>
      <c r="D19" s="43"/>
      <c r="E19" s="43"/>
      <c r="F19" s="43"/>
      <c r="G19" s="43"/>
      <c r="H19" s="46"/>
      <c r="I19" s="43"/>
      <c r="J19" s="43"/>
      <c r="K19" s="43"/>
      <c r="L19" s="43"/>
      <c r="M19" s="46"/>
      <c r="N19" s="46"/>
    </row>
    <row r="20" spans="1:14" x14ac:dyDescent="0.25">
      <c r="A20" s="43"/>
      <c r="B20" s="44"/>
      <c r="C20" s="43"/>
      <c r="D20" s="43"/>
      <c r="E20" s="43"/>
      <c r="F20" s="43"/>
      <c r="G20" s="43"/>
      <c r="H20" s="46"/>
      <c r="I20" s="43"/>
      <c r="J20" s="43"/>
      <c r="K20" s="43"/>
      <c r="L20" s="43"/>
      <c r="M20" s="46"/>
      <c r="N20" s="46"/>
    </row>
    <row r="21" spans="1:14" x14ac:dyDescent="0.25">
      <c r="A21" s="43"/>
      <c r="B21" s="44"/>
      <c r="C21" s="43"/>
      <c r="D21" s="43"/>
      <c r="E21" s="43"/>
      <c r="F21" s="43"/>
      <c r="G21" s="43"/>
      <c r="H21" s="46"/>
      <c r="I21" s="43"/>
      <c r="J21" s="43"/>
      <c r="K21" s="43"/>
      <c r="L21" s="43"/>
      <c r="M21" s="46"/>
      <c r="N21" s="46"/>
    </row>
    <row r="22" spans="1:14" x14ac:dyDescent="0.25">
      <c r="A22" s="43"/>
      <c r="B22" s="44"/>
      <c r="C22" s="43"/>
      <c r="D22" s="43"/>
      <c r="E22" s="43"/>
      <c r="F22" s="43"/>
      <c r="G22" s="43"/>
      <c r="H22" s="46"/>
      <c r="I22" s="43"/>
      <c r="J22" s="43"/>
      <c r="K22" s="43"/>
      <c r="L22" s="43"/>
      <c r="M22" s="46"/>
      <c r="N22" s="46"/>
    </row>
    <row r="23" spans="1:14" x14ac:dyDescent="0.25">
      <c r="A23" s="43"/>
      <c r="B23" s="44"/>
      <c r="C23" s="43"/>
      <c r="D23" s="43"/>
      <c r="E23" s="43"/>
      <c r="F23" s="43"/>
      <c r="G23" s="43"/>
      <c r="H23" s="46"/>
      <c r="I23" s="43"/>
      <c r="J23" s="43"/>
      <c r="K23" s="43"/>
      <c r="L23" s="43"/>
      <c r="M23" s="46"/>
      <c r="N23" s="46"/>
    </row>
  </sheetData>
  <mergeCells count="7">
    <mergeCell ref="A1:N1"/>
    <mergeCell ref="A2:N2"/>
    <mergeCell ref="A3:A4"/>
    <mergeCell ref="B3:B4"/>
    <mergeCell ref="C3:H3"/>
    <mergeCell ref="I3:M3"/>
    <mergeCell ref="N3:N4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7"/>
  <sheetViews>
    <sheetView topLeftCell="A13" zoomScaleNormal="100" workbookViewId="0">
      <selection activeCell="F30" sqref="F30"/>
    </sheetView>
  </sheetViews>
  <sheetFormatPr defaultRowHeight="13.8" x14ac:dyDescent="0.25"/>
  <cols>
    <col min="2" max="2" width="16.21875" style="1" customWidth="1"/>
    <col min="3" max="3" width="10.77734375" bestFit="1" customWidth="1"/>
    <col min="4" max="4" width="12.88671875" bestFit="1" customWidth="1"/>
    <col min="5" max="5" width="15" style="22" bestFit="1" customWidth="1"/>
    <col min="6" max="6" width="19.88671875" style="23" bestFit="1" customWidth="1"/>
    <col min="7" max="7" width="11.33203125" style="6" customWidth="1"/>
    <col min="8" max="8" width="12.109375" style="6" customWidth="1"/>
    <col min="9" max="9" width="11" style="29" customWidth="1"/>
    <col min="10" max="10" width="15.44140625" style="16" bestFit="1" customWidth="1"/>
    <col min="11" max="11" width="12.88671875" customWidth="1"/>
    <col min="12" max="12" width="15.77734375" bestFit="1" customWidth="1"/>
    <col min="14" max="14" width="15" customWidth="1"/>
    <col min="15" max="15" width="17" bestFit="1" customWidth="1"/>
  </cols>
  <sheetData>
    <row r="1" spans="1:15" ht="27.6" customHeight="1" x14ac:dyDescent="0.25">
      <c r="A1" s="83" t="s">
        <v>59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26"/>
      <c r="N1" s="26"/>
      <c r="O1" s="26"/>
    </row>
    <row r="2" spans="1:15" ht="18.600000000000001" customHeight="1" x14ac:dyDescent="0.25">
      <c r="A2" s="84" t="s">
        <v>60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27"/>
      <c r="N2" s="27"/>
      <c r="O2" s="27"/>
    </row>
    <row r="3" spans="1:15" x14ac:dyDescent="0.25">
      <c r="A3" s="3" t="s">
        <v>2</v>
      </c>
      <c r="B3" s="4" t="s">
        <v>3</v>
      </c>
      <c r="C3" s="3" t="s">
        <v>4</v>
      </c>
      <c r="D3" s="3" t="s">
        <v>6</v>
      </c>
      <c r="E3" s="33" t="s">
        <v>42</v>
      </c>
      <c r="F3" s="34" t="s">
        <v>8</v>
      </c>
      <c r="G3" s="5" t="s">
        <v>9</v>
      </c>
      <c r="H3" s="5" t="s">
        <v>32</v>
      </c>
      <c r="I3" s="28" t="s">
        <v>30</v>
      </c>
      <c r="J3" s="15" t="s">
        <v>44</v>
      </c>
      <c r="K3" s="3" t="s">
        <v>28</v>
      </c>
      <c r="L3" s="5" t="s">
        <v>29</v>
      </c>
      <c r="N3" s="3" t="s">
        <v>43</v>
      </c>
      <c r="O3" s="3" t="s">
        <v>31</v>
      </c>
    </row>
    <row r="4" spans="1:15" x14ac:dyDescent="0.25">
      <c r="A4" t="s">
        <v>0</v>
      </c>
      <c r="B4" s="2" t="s">
        <v>1</v>
      </c>
      <c r="C4" t="s">
        <v>5</v>
      </c>
      <c r="D4" t="s">
        <v>7</v>
      </c>
      <c r="E4" s="22">
        <f>F4*H4</f>
        <v>115201.15199999999</v>
      </c>
      <c r="F4" s="23">
        <v>200002</v>
      </c>
      <c r="G4" s="6">
        <v>0.41199999999999998</v>
      </c>
      <c r="H4" s="6">
        <f>VLOOKUP(D4,N:O,2,FALSE)</f>
        <v>0.57599999999999996</v>
      </c>
      <c r="I4" s="29">
        <f t="shared" ref="I4:I26" si="0">E4/$E$36</f>
        <v>8.2295991071179991E-2</v>
      </c>
      <c r="J4" s="81">
        <f>SUM(E4:E10)</f>
        <v>492486.212</v>
      </c>
      <c r="K4" s="81">
        <v>13669.95</v>
      </c>
      <c r="L4" s="81">
        <f>J4+K4</f>
        <v>506156.16200000001</v>
      </c>
      <c r="N4" s="13" t="s">
        <v>13</v>
      </c>
      <c r="O4" s="48">
        <v>5.0599999999999996</v>
      </c>
    </row>
    <row r="5" spans="1:15" x14ac:dyDescent="0.25">
      <c r="D5" t="s">
        <v>10</v>
      </c>
      <c r="E5" s="22">
        <f t="shared" ref="E5:E35" si="1">F5*H5</f>
        <v>33500</v>
      </c>
      <c r="F5" s="23">
        <v>5000</v>
      </c>
      <c r="G5" s="6">
        <v>5.98</v>
      </c>
      <c r="H5" s="6">
        <f t="shared" ref="H5:H33" si="2">VLOOKUP(D5,N:O,2,FALSE)</f>
        <v>6.7</v>
      </c>
      <c r="I5" s="29">
        <f t="shared" si="0"/>
        <v>2.393132059030564E-2</v>
      </c>
      <c r="J5" s="81"/>
      <c r="K5" s="81"/>
      <c r="L5" s="81"/>
      <c r="N5" s="13" t="s">
        <v>16</v>
      </c>
      <c r="O5" s="48">
        <v>7.04</v>
      </c>
    </row>
    <row r="6" spans="1:15" x14ac:dyDescent="0.25">
      <c r="D6" t="s">
        <v>11</v>
      </c>
      <c r="E6" s="22">
        <f t="shared" si="1"/>
        <v>70152</v>
      </c>
      <c r="F6" s="23">
        <v>15800</v>
      </c>
      <c r="G6" s="6">
        <v>3.9</v>
      </c>
      <c r="H6" s="6">
        <f t="shared" si="2"/>
        <v>4.4400000000000004</v>
      </c>
      <c r="I6" s="29">
        <f t="shared" si="0"/>
        <v>5.0114328419436457E-2</v>
      </c>
      <c r="J6" s="81"/>
      <c r="K6" s="81"/>
      <c r="L6" s="81"/>
      <c r="N6" s="13" t="s">
        <v>11</v>
      </c>
      <c r="O6" s="48">
        <v>4.4400000000000004</v>
      </c>
    </row>
    <row r="7" spans="1:15" x14ac:dyDescent="0.25">
      <c r="D7" t="s">
        <v>12</v>
      </c>
      <c r="E7" s="22">
        <f t="shared" si="1"/>
        <v>12752</v>
      </c>
      <c r="F7" s="23">
        <v>800</v>
      </c>
      <c r="G7" s="6">
        <v>14.92</v>
      </c>
      <c r="H7" s="6">
        <f t="shared" si="2"/>
        <v>15.94</v>
      </c>
      <c r="I7" s="29">
        <f t="shared" si="0"/>
        <v>9.1096179154500755E-3</v>
      </c>
      <c r="J7" s="81"/>
      <c r="K7" s="81"/>
      <c r="L7" s="81"/>
      <c r="N7" s="13" t="s">
        <v>7</v>
      </c>
      <c r="O7" s="48">
        <v>0.57599999999999996</v>
      </c>
    </row>
    <row r="8" spans="1:15" x14ac:dyDescent="0.25">
      <c r="D8" s="9" t="s">
        <v>13</v>
      </c>
      <c r="E8" s="35">
        <f>F8*H8</f>
        <v>177105.06</v>
      </c>
      <c r="F8" s="36">
        <v>35001</v>
      </c>
      <c r="G8" s="10">
        <v>5.0979999999999999</v>
      </c>
      <c r="H8" s="6">
        <f t="shared" si="2"/>
        <v>5.0599999999999996</v>
      </c>
      <c r="I8" s="30">
        <f t="shared" si="0"/>
        <v>0.1265181483291139</v>
      </c>
      <c r="J8" s="81"/>
      <c r="K8" s="81"/>
      <c r="L8" s="81"/>
      <c r="N8" s="13" t="s">
        <v>12</v>
      </c>
      <c r="O8" s="48">
        <v>15.94</v>
      </c>
    </row>
    <row r="9" spans="1:15" x14ac:dyDescent="0.25">
      <c r="D9" s="13"/>
      <c r="E9" s="22">
        <f t="shared" si="1"/>
        <v>0</v>
      </c>
      <c r="F9" s="23">
        <v>0</v>
      </c>
      <c r="I9" s="29">
        <f t="shared" si="0"/>
        <v>0</v>
      </c>
      <c r="J9" s="81"/>
      <c r="K9" s="81"/>
      <c r="L9" s="81"/>
      <c r="N9" s="13" t="s">
        <v>22</v>
      </c>
      <c r="O9" s="48">
        <v>4.5599999999999996</v>
      </c>
    </row>
    <row r="10" spans="1:15" x14ac:dyDescent="0.25">
      <c r="D10" s="7" t="s">
        <v>16</v>
      </c>
      <c r="E10" s="22">
        <f t="shared" si="1"/>
        <v>83776</v>
      </c>
      <c r="F10" s="23">
        <v>11900</v>
      </c>
      <c r="G10" s="6">
        <v>6.97</v>
      </c>
      <c r="H10" s="6">
        <f t="shared" si="2"/>
        <v>7.04</v>
      </c>
      <c r="I10" s="29">
        <f t="shared" si="0"/>
        <v>5.9846875038013295E-2</v>
      </c>
      <c r="J10" s="81"/>
      <c r="K10" s="81"/>
      <c r="L10" s="81"/>
      <c r="N10" s="13" t="s">
        <v>10</v>
      </c>
      <c r="O10" s="48">
        <v>6.7</v>
      </c>
    </row>
    <row r="11" spans="1:15" x14ac:dyDescent="0.25">
      <c r="D11" s="7"/>
      <c r="E11" s="22">
        <v>0</v>
      </c>
      <c r="I11" s="29">
        <f t="shared" si="0"/>
        <v>0</v>
      </c>
      <c r="J11" s="81"/>
      <c r="K11" s="81"/>
      <c r="L11" s="81"/>
      <c r="N11" s="13" t="s">
        <v>33</v>
      </c>
      <c r="O11" s="48">
        <v>21.75</v>
      </c>
    </row>
    <row r="12" spans="1:15" x14ac:dyDescent="0.25">
      <c r="A12" t="s">
        <v>14</v>
      </c>
      <c r="B12" s="1" t="s">
        <v>15</v>
      </c>
      <c r="C12" t="s">
        <v>5</v>
      </c>
      <c r="D12" t="s">
        <v>12</v>
      </c>
      <c r="E12" s="22">
        <f t="shared" si="1"/>
        <v>12752</v>
      </c>
      <c r="F12" s="23">
        <v>800</v>
      </c>
      <c r="G12" s="6">
        <v>14.92</v>
      </c>
      <c r="H12" s="6">
        <f t="shared" si="2"/>
        <v>15.94</v>
      </c>
      <c r="I12" s="29">
        <f t="shared" si="0"/>
        <v>9.1096179154500755E-3</v>
      </c>
      <c r="J12" s="81">
        <f>SUM(E12:E18)</f>
        <v>317721.5</v>
      </c>
      <c r="K12" s="82">
        <v>11905.14</v>
      </c>
      <c r="L12" s="81">
        <f>J12+K12</f>
        <v>329626.64</v>
      </c>
      <c r="N12" s="13" t="s">
        <v>21</v>
      </c>
      <c r="O12" s="48">
        <v>12.09</v>
      </c>
    </row>
    <row r="13" spans="1:15" x14ac:dyDescent="0.25">
      <c r="D13" s="9" t="s">
        <v>13</v>
      </c>
      <c r="E13" s="35">
        <f t="shared" si="1"/>
        <v>136625.06</v>
      </c>
      <c r="F13" s="36">
        <v>27001</v>
      </c>
      <c r="G13" s="10">
        <v>5.07</v>
      </c>
      <c r="H13" s="6">
        <f t="shared" si="2"/>
        <v>5.0599999999999996</v>
      </c>
      <c r="I13" s="30">
        <f t="shared" si="0"/>
        <v>9.760054064267891E-2</v>
      </c>
      <c r="J13" s="81"/>
      <c r="K13" s="82"/>
      <c r="L13" s="81"/>
      <c r="N13" s="13" t="s">
        <v>26</v>
      </c>
      <c r="O13" s="48">
        <v>5.48</v>
      </c>
    </row>
    <row r="14" spans="1:15" x14ac:dyDescent="0.25">
      <c r="D14" t="s">
        <v>10</v>
      </c>
      <c r="E14" s="22">
        <f t="shared" si="1"/>
        <v>67000</v>
      </c>
      <c r="F14" s="23">
        <v>10000</v>
      </c>
      <c r="G14" s="6">
        <v>5.98</v>
      </c>
      <c r="H14" s="6">
        <f t="shared" si="2"/>
        <v>6.7</v>
      </c>
      <c r="I14" s="29">
        <f t="shared" si="0"/>
        <v>4.786264118061128E-2</v>
      </c>
      <c r="J14" s="81"/>
      <c r="K14" s="82"/>
      <c r="L14" s="81"/>
      <c r="N14" t="s">
        <v>34</v>
      </c>
      <c r="O14" s="48">
        <v>5.56</v>
      </c>
    </row>
    <row r="15" spans="1:15" x14ac:dyDescent="0.25">
      <c r="D15" t="s">
        <v>11</v>
      </c>
      <c r="E15" s="22">
        <f t="shared" si="1"/>
        <v>25312.440000000002</v>
      </c>
      <c r="F15" s="23">
        <v>5701</v>
      </c>
      <c r="G15" s="6">
        <v>3.91</v>
      </c>
      <c r="H15" s="6">
        <f t="shared" si="2"/>
        <v>4.4400000000000004</v>
      </c>
      <c r="I15" s="29">
        <f t="shared" si="0"/>
        <v>1.8082391539190334E-2</v>
      </c>
      <c r="J15" s="81"/>
      <c r="K15" s="82"/>
      <c r="L15" s="81"/>
      <c r="N15" t="s">
        <v>35</v>
      </c>
      <c r="O15" s="48">
        <v>34.450000000000003</v>
      </c>
    </row>
    <row r="16" spans="1:15" x14ac:dyDescent="0.25">
      <c r="D16" s="7" t="s">
        <v>16</v>
      </c>
      <c r="E16" s="37">
        <f t="shared" si="1"/>
        <v>76032</v>
      </c>
      <c r="F16" s="38">
        <v>10800</v>
      </c>
      <c r="G16" s="8">
        <v>6.97</v>
      </c>
      <c r="H16" s="6">
        <f t="shared" si="2"/>
        <v>7.04</v>
      </c>
      <c r="I16" s="31">
        <f t="shared" si="0"/>
        <v>5.4314810958869211E-2</v>
      </c>
      <c r="J16" s="81"/>
      <c r="K16" s="82"/>
      <c r="L16" s="81"/>
    </row>
    <row r="17" spans="1:15" x14ac:dyDescent="0.25">
      <c r="E17" s="22">
        <f t="shared" si="1"/>
        <v>0</v>
      </c>
      <c r="I17" s="29">
        <f t="shared" si="0"/>
        <v>0</v>
      </c>
      <c r="J17" s="81"/>
      <c r="K17" s="82"/>
      <c r="L17" s="81"/>
    </row>
    <row r="18" spans="1:15" x14ac:dyDescent="0.25">
      <c r="E18" s="22">
        <f t="shared" si="1"/>
        <v>0</v>
      </c>
      <c r="I18" s="29">
        <f t="shared" si="0"/>
        <v>0</v>
      </c>
      <c r="J18" s="81"/>
      <c r="K18" s="82"/>
      <c r="L18" s="81"/>
    </row>
    <row r="19" spans="1:15" x14ac:dyDescent="0.25">
      <c r="A19" t="s">
        <v>18</v>
      </c>
      <c r="B19" s="1" t="s">
        <v>19</v>
      </c>
      <c r="C19" t="s">
        <v>20</v>
      </c>
      <c r="D19" s="9" t="s">
        <v>13</v>
      </c>
      <c r="E19" s="35">
        <f t="shared" si="1"/>
        <v>354205.06</v>
      </c>
      <c r="F19" s="36">
        <v>70001</v>
      </c>
      <c r="G19" s="10">
        <f>G8</f>
        <v>5.0979999999999999</v>
      </c>
      <c r="H19" s="6">
        <f t="shared" si="2"/>
        <v>5.0599999999999996</v>
      </c>
      <c r="I19" s="30">
        <f t="shared" si="0"/>
        <v>0.25303268195726702</v>
      </c>
      <c r="J19" s="79">
        <f>SUM(E19:E28)</f>
        <v>549487.46</v>
      </c>
      <c r="K19" s="79">
        <v>22509.45</v>
      </c>
      <c r="L19" s="79">
        <f>J19+K19</f>
        <v>571996.90999999992</v>
      </c>
    </row>
    <row r="20" spans="1:15" x14ac:dyDescent="0.25">
      <c r="D20" s="11" t="s">
        <v>21</v>
      </c>
      <c r="E20" s="39">
        <f t="shared" si="1"/>
        <v>0</v>
      </c>
      <c r="F20" s="40">
        <v>0</v>
      </c>
      <c r="G20" s="12">
        <f>G32</f>
        <v>5.2510000000000003</v>
      </c>
      <c r="H20" s="6">
        <f t="shared" si="2"/>
        <v>12.09</v>
      </c>
      <c r="I20" s="32">
        <f t="shared" si="0"/>
        <v>0</v>
      </c>
      <c r="J20" s="79"/>
      <c r="K20" s="79"/>
      <c r="L20" s="79"/>
    </row>
    <row r="21" spans="1:15" x14ac:dyDescent="0.25">
      <c r="D21" t="s">
        <v>22</v>
      </c>
      <c r="E21" s="22">
        <f t="shared" si="1"/>
        <v>31053.599999999999</v>
      </c>
      <c r="F21" s="23">
        <v>6810</v>
      </c>
      <c r="H21" s="6">
        <f t="shared" si="2"/>
        <v>4.5599999999999996</v>
      </c>
      <c r="I21" s="29">
        <f t="shared" si="0"/>
        <v>2.2183691256212393E-2</v>
      </c>
      <c r="J21" s="79"/>
      <c r="K21" s="79"/>
      <c r="L21" s="79"/>
    </row>
    <row r="22" spans="1:15" x14ac:dyDescent="0.25">
      <c r="D22" t="s">
        <v>11</v>
      </c>
      <c r="E22" s="22">
        <f t="shared" si="1"/>
        <v>24464.400000000001</v>
      </c>
      <c r="F22" s="23">
        <v>5510</v>
      </c>
      <c r="H22" s="6">
        <f t="shared" si="2"/>
        <v>4.4400000000000004</v>
      </c>
      <c r="I22" s="29">
        <f t="shared" si="0"/>
        <v>1.7476579088043981E-2</v>
      </c>
      <c r="J22" s="79"/>
      <c r="K22" s="79"/>
      <c r="L22" s="79"/>
    </row>
    <row r="23" spans="1:15" x14ac:dyDescent="0.25">
      <c r="D23" t="s">
        <v>12</v>
      </c>
      <c r="E23" s="22">
        <f t="shared" si="1"/>
        <v>11317.4</v>
      </c>
      <c r="F23" s="23">
        <v>710</v>
      </c>
      <c r="H23" s="6">
        <f t="shared" si="2"/>
        <v>15.94</v>
      </c>
      <c r="I23" s="29">
        <f t="shared" si="0"/>
        <v>8.0847858999619424E-3</v>
      </c>
      <c r="J23" s="79"/>
      <c r="K23" s="79"/>
      <c r="L23" s="79"/>
      <c r="N23" s="4" t="s">
        <v>38</v>
      </c>
      <c r="O23" s="14">
        <f>L36+O25+O26+O27+O28</f>
        <v>1666516.1220000002</v>
      </c>
    </row>
    <row r="24" spans="1:15" x14ac:dyDescent="0.25">
      <c r="D24" s="13" t="s">
        <v>33</v>
      </c>
      <c r="E24" s="22">
        <f t="shared" si="1"/>
        <v>21750</v>
      </c>
      <c r="F24" s="23">
        <v>1000</v>
      </c>
      <c r="H24" s="6">
        <f t="shared" si="2"/>
        <v>21.75</v>
      </c>
      <c r="I24" s="29">
        <f t="shared" si="0"/>
        <v>1.5537499189228289E-2</v>
      </c>
      <c r="J24" s="79"/>
      <c r="K24" s="79"/>
      <c r="L24" s="79"/>
      <c r="N24" s="4" t="s">
        <v>39</v>
      </c>
    </row>
    <row r="25" spans="1:15" x14ac:dyDescent="0.25">
      <c r="D25" t="s">
        <v>35</v>
      </c>
      <c r="E25" s="22">
        <f t="shared" ref="E25" si="3">F25*H25</f>
        <v>86125</v>
      </c>
      <c r="F25" s="23">
        <v>2500</v>
      </c>
      <c r="H25" s="6">
        <f t="shared" si="2"/>
        <v>34.450000000000003</v>
      </c>
      <c r="I25" s="29">
        <f t="shared" si="0"/>
        <v>6.152492495044995E-2</v>
      </c>
      <c r="J25" s="79"/>
      <c r="K25" s="79"/>
      <c r="L25" s="79"/>
      <c r="N25" t="s">
        <v>40</v>
      </c>
      <c r="O25" s="19">
        <v>108852.52</v>
      </c>
    </row>
    <row r="26" spans="1:15" x14ac:dyDescent="0.25">
      <c r="D26" t="s">
        <v>34</v>
      </c>
      <c r="E26" s="22">
        <f t="shared" si="1"/>
        <v>20572</v>
      </c>
      <c r="F26" s="23">
        <v>3700</v>
      </c>
      <c r="H26" s="6">
        <f t="shared" si="2"/>
        <v>5.56</v>
      </c>
      <c r="I26" s="29">
        <f t="shared" si="0"/>
        <v>1.4695973945784108E-2</v>
      </c>
      <c r="J26" s="79"/>
      <c r="K26" s="79"/>
      <c r="L26" s="79"/>
      <c r="N26" t="s">
        <v>41</v>
      </c>
      <c r="O26" s="19">
        <v>27332.5</v>
      </c>
    </row>
    <row r="27" spans="1:15" x14ac:dyDescent="0.25">
      <c r="J27" s="79"/>
      <c r="K27" s="79"/>
      <c r="L27" s="79"/>
      <c r="N27" t="s">
        <v>36</v>
      </c>
      <c r="O27" s="19">
        <v>48476.79</v>
      </c>
    </row>
    <row r="28" spans="1:15" x14ac:dyDescent="0.25">
      <c r="E28" s="22">
        <f t="shared" si="1"/>
        <v>0</v>
      </c>
      <c r="I28" s="29">
        <f t="shared" ref="I28:I35" si="4">E28/$E$36</f>
        <v>0</v>
      </c>
      <c r="J28" s="79"/>
      <c r="K28" s="79"/>
      <c r="L28" s="79"/>
      <c r="N28" t="s">
        <v>37</v>
      </c>
      <c r="O28" s="19">
        <v>33325.56</v>
      </c>
    </row>
    <row r="29" spans="1:15" x14ac:dyDescent="0.25">
      <c r="A29" t="s">
        <v>27</v>
      </c>
      <c r="B29" s="1" t="s">
        <v>23</v>
      </c>
      <c r="C29" t="s">
        <v>5</v>
      </c>
      <c r="D29" s="7" t="s">
        <v>16</v>
      </c>
      <c r="E29" s="37">
        <f t="shared" si="1"/>
        <v>20416</v>
      </c>
      <c r="F29" s="38">
        <v>2900</v>
      </c>
      <c r="G29" s="8">
        <v>7.6210000000000004</v>
      </c>
      <c r="H29" s="6">
        <f t="shared" si="2"/>
        <v>7.04</v>
      </c>
      <c r="I29" s="31">
        <f t="shared" si="4"/>
        <v>1.4584532572288955E-2</v>
      </c>
      <c r="J29" s="79">
        <f>SUM(E29:E31)</f>
        <v>20416</v>
      </c>
      <c r="K29" s="79">
        <v>605.04</v>
      </c>
      <c r="L29" s="79">
        <f>J29+K29</f>
        <v>21021.040000000001</v>
      </c>
    </row>
    <row r="30" spans="1:15" x14ac:dyDescent="0.25">
      <c r="E30" s="22">
        <f t="shared" si="1"/>
        <v>0</v>
      </c>
      <c r="I30" s="29">
        <f t="shared" si="4"/>
        <v>0</v>
      </c>
      <c r="J30" s="79"/>
      <c r="K30" s="79"/>
      <c r="L30" s="79"/>
    </row>
    <row r="31" spans="1:15" x14ac:dyDescent="0.25">
      <c r="E31" s="22">
        <f t="shared" si="1"/>
        <v>0</v>
      </c>
      <c r="I31" s="29">
        <f t="shared" si="4"/>
        <v>0</v>
      </c>
      <c r="J31" s="79"/>
      <c r="K31" s="79"/>
      <c r="L31" s="79"/>
    </row>
    <row r="32" spans="1:15" x14ac:dyDescent="0.25">
      <c r="A32" t="s">
        <v>24</v>
      </c>
      <c r="B32" s="1" t="s">
        <v>25</v>
      </c>
      <c r="C32" t="s">
        <v>20</v>
      </c>
      <c r="D32" s="11" t="s">
        <v>21</v>
      </c>
      <c r="E32" s="39">
        <f t="shared" si="1"/>
        <v>0</v>
      </c>
      <c r="F32" s="40">
        <v>0</v>
      </c>
      <c r="G32" s="12">
        <v>5.2510000000000003</v>
      </c>
      <c r="H32" s="6">
        <f t="shared" si="2"/>
        <v>12.09</v>
      </c>
      <c r="I32" s="32">
        <f t="shared" si="4"/>
        <v>0</v>
      </c>
      <c r="J32" s="79">
        <f>SUM(E32:E35)</f>
        <v>19728</v>
      </c>
      <c r="K32" s="79">
        <v>0</v>
      </c>
      <c r="L32" s="79">
        <f>J32+K32</f>
        <v>19728</v>
      </c>
    </row>
    <row r="33" spans="1:12" x14ac:dyDescent="0.25">
      <c r="D33" t="s">
        <v>26</v>
      </c>
      <c r="E33" s="22">
        <f t="shared" si="1"/>
        <v>19728</v>
      </c>
      <c r="F33" s="23">
        <v>3600</v>
      </c>
      <c r="G33" s="6">
        <v>5.9580000000000002</v>
      </c>
      <c r="H33" s="6">
        <f t="shared" si="2"/>
        <v>5.48</v>
      </c>
      <c r="I33" s="29">
        <f t="shared" si="4"/>
        <v>1.4093047540464169E-2</v>
      </c>
      <c r="J33" s="79"/>
      <c r="K33" s="79"/>
      <c r="L33" s="79"/>
    </row>
    <row r="34" spans="1:12" x14ac:dyDescent="0.25">
      <c r="D34" s="13"/>
      <c r="E34" s="22">
        <f t="shared" si="1"/>
        <v>0</v>
      </c>
      <c r="I34" s="29">
        <f t="shared" si="4"/>
        <v>0</v>
      </c>
      <c r="J34" s="79"/>
      <c r="K34" s="79"/>
      <c r="L34" s="79"/>
    </row>
    <row r="35" spans="1:12" x14ac:dyDescent="0.25">
      <c r="E35" s="22">
        <f t="shared" si="1"/>
        <v>0</v>
      </c>
      <c r="I35" s="29">
        <f t="shared" si="4"/>
        <v>0</v>
      </c>
      <c r="J35" s="79"/>
      <c r="K35" s="79"/>
      <c r="L35" s="79"/>
    </row>
    <row r="36" spans="1:12" x14ac:dyDescent="0.25">
      <c r="A36" s="80" t="s">
        <v>17</v>
      </c>
      <c r="B36" s="80"/>
      <c r="C36" s="80"/>
      <c r="D36" s="80"/>
      <c r="E36" s="33">
        <f>SUM(E4:E35)</f>
        <v>1399839.172</v>
      </c>
      <c r="F36" s="34">
        <f>SUM(F4:F35)</f>
        <v>419536</v>
      </c>
      <c r="G36" s="5"/>
      <c r="H36" s="5"/>
      <c r="I36" s="28"/>
      <c r="J36" s="24">
        <f>J4+J12+J19+J29+J32</f>
        <v>1399839.172</v>
      </c>
      <c r="K36" s="24">
        <f>K4+K12+K19+K29+K32</f>
        <v>48689.58</v>
      </c>
      <c r="L36" s="18">
        <f>E36+K36</f>
        <v>1448528.7520000001</v>
      </c>
    </row>
    <row r="37" spans="1:12" x14ac:dyDescent="0.25">
      <c r="E37" s="17"/>
    </row>
    <row r="38" spans="1:12" x14ac:dyDescent="0.25">
      <c r="E38" s="17"/>
    </row>
    <row r="39" spans="1:12" x14ac:dyDescent="0.25">
      <c r="E39" s="17"/>
    </row>
    <row r="40" spans="1:12" x14ac:dyDescent="0.25">
      <c r="C40" s="20" t="s">
        <v>45</v>
      </c>
      <c r="D40" t="s">
        <v>62</v>
      </c>
      <c r="E40" s="17" t="s">
        <v>63</v>
      </c>
      <c r="F40" s="17" t="s">
        <v>64</v>
      </c>
    </row>
    <row r="41" spans="1:12" x14ac:dyDescent="0.25">
      <c r="C41" s="21" t="s">
        <v>46</v>
      </c>
      <c r="D41" s="25">
        <v>1000</v>
      </c>
      <c r="E41" s="41">
        <v>21750</v>
      </c>
      <c r="F41" s="42">
        <v>1.4329539126998305E-2</v>
      </c>
    </row>
    <row r="42" spans="1:12" x14ac:dyDescent="0.25">
      <c r="C42" s="21" t="s">
        <v>47</v>
      </c>
      <c r="D42" s="25">
        <v>3700</v>
      </c>
      <c r="E42" s="41">
        <v>20572</v>
      </c>
      <c r="F42" s="42">
        <v>1.3553438111292374E-2</v>
      </c>
    </row>
    <row r="43" spans="1:12" x14ac:dyDescent="0.25">
      <c r="C43" s="21" t="s">
        <v>48</v>
      </c>
      <c r="D43" s="25">
        <v>15000</v>
      </c>
      <c r="E43" s="41">
        <v>100500</v>
      </c>
      <c r="F43" s="42">
        <v>6.6212353207509414E-2</v>
      </c>
    </row>
    <row r="44" spans="1:12" x14ac:dyDescent="0.25">
      <c r="C44" s="21" t="s">
        <v>49</v>
      </c>
      <c r="D44" s="25">
        <v>2500</v>
      </c>
      <c r="E44" s="41">
        <v>86125</v>
      </c>
      <c r="F44" s="42">
        <v>5.6741680795987542E-2</v>
      </c>
    </row>
    <row r="45" spans="1:12" x14ac:dyDescent="0.25">
      <c r="C45" s="21" t="s">
        <v>61</v>
      </c>
      <c r="D45" s="25">
        <v>200002</v>
      </c>
      <c r="E45" s="41">
        <v>115201.15199999999</v>
      </c>
      <c r="F45" s="42">
        <v>7.5897904140656502E-2</v>
      </c>
    </row>
    <row r="46" spans="1:12" x14ac:dyDescent="0.25">
      <c r="C46" s="21" t="s">
        <v>50</v>
      </c>
      <c r="D46" s="25">
        <v>2310</v>
      </c>
      <c r="E46" s="41">
        <v>36821.4</v>
      </c>
      <c r="F46" s="42">
        <v>2.4259020322338176E-2</v>
      </c>
    </row>
    <row r="47" spans="1:12" x14ac:dyDescent="0.25">
      <c r="C47" s="21" t="s">
        <v>51</v>
      </c>
      <c r="D47" s="25">
        <v>42362</v>
      </c>
      <c r="E47" s="41">
        <v>298228.47999999998</v>
      </c>
      <c r="F47" s="42">
        <v>0.19648168611242445</v>
      </c>
    </row>
    <row r="48" spans="1:12" x14ac:dyDescent="0.25">
      <c r="C48" s="21" t="s">
        <v>52</v>
      </c>
      <c r="D48" s="25">
        <v>3600</v>
      </c>
      <c r="E48" s="41">
        <v>19728</v>
      </c>
      <c r="F48" s="42">
        <v>1.2997386110226326E-2</v>
      </c>
    </row>
    <row r="49" spans="3:6" x14ac:dyDescent="0.25">
      <c r="C49" s="21" t="s">
        <v>53</v>
      </c>
      <c r="D49" s="25">
        <v>0</v>
      </c>
      <c r="E49" s="41">
        <v>0</v>
      </c>
      <c r="F49" s="42">
        <v>0</v>
      </c>
    </row>
    <row r="50" spans="3:6" x14ac:dyDescent="0.25">
      <c r="C50" s="21" t="s">
        <v>54</v>
      </c>
      <c r="D50" s="25">
        <v>27011</v>
      </c>
      <c r="E50" s="41">
        <v>119928.84</v>
      </c>
      <c r="F50" s="42">
        <v>7.901264391887447E-2</v>
      </c>
    </row>
    <row r="51" spans="3:6" x14ac:dyDescent="0.25">
      <c r="C51" s="21" t="s">
        <v>55</v>
      </c>
      <c r="D51" s="25">
        <v>132003</v>
      </c>
      <c r="E51" s="41">
        <v>667935.17999999993</v>
      </c>
      <c r="F51" s="42">
        <v>0.4400553239590187</v>
      </c>
    </row>
    <row r="52" spans="3:6" x14ac:dyDescent="0.25">
      <c r="C52" s="21" t="s">
        <v>56</v>
      </c>
      <c r="D52" s="25">
        <v>6810</v>
      </c>
      <c r="E52" s="41">
        <v>31053.599999999999</v>
      </c>
      <c r="F52" s="42">
        <v>2.0459024194673773E-2</v>
      </c>
    </row>
    <row r="53" spans="3:6" x14ac:dyDescent="0.25">
      <c r="C53" s="21" t="s">
        <v>57</v>
      </c>
      <c r="D53" s="25">
        <v>0</v>
      </c>
      <c r="E53" s="41">
        <v>0</v>
      </c>
      <c r="F53" s="42">
        <v>0</v>
      </c>
    </row>
    <row r="54" spans="3:6" x14ac:dyDescent="0.25">
      <c r="C54" s="21" t="s">
        <v>58</v>
      </c>
      <c r="D54" s="25">
        <v>436298</v>
      </c>
      <c r="E54" s="41">
        <v>1517843.652</v>
      </c>
      <c r="F54" s="42">
        <v>1</v>
      </c>
    </row>
    <row r="55" spans="3:6" x14ac:dyDescent="0.25">
      <c r="E55" s="17"/>
    </row>
    <row r="56" spans="3:6" x14ac:dyDescent="0.25">
      <c r="E56" s="17"/>
    </row>
    <row r="57" spans="3:6" x14ac:dyDescent="0.25">
      <c r="E57" s="17"/>
    </row>
  </sheetData>
  <mergeCells count="18">
    <mergeCell ref="A36:D36"/>
    <mergeCell ref="J4:J11"/>
    <mergeCell ref="K4:K11"/>
    <mergeCell ref="K12:K18"/>
    <mergeCell ref="K19:K28"/>
    <mergeCell ref="K29:K31"/>
    <mergeCell ref="J12:J18"/>
    <mergeCell ref="J19:J28"/>
    <mergeCell ref="J29:J31"/>
    <mergeCell ref="J32:J35"/>
    <mergeCell ref="A1:L1"/>
    <mergeCell ref="A2:L2"/>
    <mergeCell ref="K32:K35"/>
    <mergeCell ref="L4:L11"/>
    <mergeCell ref="L12:L18"/>
    <mergeCell ref="L19:L28"/>
    <mergeCell ref="L29:L31"/>
    <mergeCell ref="L32:L35"/>
  </mergeCells>
  <phoneticPr fontId="1" type="noConversion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2A1D7-81D0-4802-B32A-D594B42D4C7D}">
  <dimension ref="A1:I69"/>
  <sheetViews>
    <sheetView topLeftCell="A49" workbookViewId="0">
      <selection activeCell="D4" sqref="D4"/>
    </sheetView>
  </sheetViews>
  <sheetFormatPr defaultRowHeight="13.8" x14ac:dyDescent="0.25"/>
  <cols>
    <col min="1" max="1" width="9.5546875" bestFit="1" customWidth="1"/>
    <col min="2" max="2" width="10.5546875" style="41" bestFit="1" customWidth="1"/>
    <col min="3" max="3" width="22.5546875" style="17" customWidth="1"/>
    <col min="4" max="4" width="15.21875" style="17" customWidth="1"/>
    <col min="8" max="8" width="16.109375" bestFit="1" customWidth="1"/>
    <col min="9" max="9" width="12.6640625" style="50" bestFit="1" customWidth="1"/>
  </cols>
  <sheetData>
    <row r="1" spans="1:9" x14ac:dyDescent="0.25">
      <c r="A1" s="77" t="s">
        <v>88</v>
      </c>
      <c r="B1" s="77"/>
      <c r="C1" s="77"/>
      <c r="D1" s="77"/>
    </row>
    <row r="2" spans="1:9" x14ac:dyDescent="0.25">
      <c r="A2" s="78" t="s">
        <v>72</v>
      </c>
      <c r="B2" s="78"/>
      <c r="C2" s="78"/>
      <c r="D2" s="78"/>
    </row>
    <row r="3" spans="1:9" x14ac:dyDescent="0.25">
      <c r="A3" t="s">
        <v>67</v>
      </c>
      <c r="B3" s="41" t="s">
        <v>85</v>
      </c>
      <c r="C3" s="17" t="s">
        <v>76</v>
      </c>
      <c r="D3" s="17" t="s">
        <v>86</v>
      </c>
    </row>
    <row r="4" spans="1:9" x14ac:dyDescent="0.25">
      <c r="A4" s="49">
        <v>45238</v>
      </c>
      <c r="B4" s="41">
        <v>30</v>
      </c>
      <c r="C4" s="17" t="s">
        <v>73</v>
      </c>
      <c r="D4" s="41">
        <f>SUM(B4:B1012)</f>
        <v>328063.06999999995</v>
      </c>
    </row>
    <row r="5" spans="1:9" x14ac:dyDescent="0.25">
      <c r="A5" s="49">
        <v>45238</v>
      </c>
      <c r="B5" s="41">
        <v>156</v>
      </c>
      <c r="C5" s="17" t="s">
        <v>74</v>
      </c>
    </row>
    <row r="6" spans="1:9" x14ac:dyDescent="0.25">
      <c r="A6" s="49">
        <v>45238</v>
      </c>
      <c r="B6" s="41">
        <v>38.619999999999997</v>
      </c>
      <c r="C6" s="17" t="s">
        <v>74</v>
      </c>
    </row>
    <row r="7" spans="1:9" x14ac:dyDescent="0.25">
      <c r="A7" s="49">
        <v>45238</v>
      </c>
      <c r="B7" s="41">
        <v>6</v>
      </c>
      <c r="C7" s="17" t="s">
        <v>74</v>
      </c>
      <c r="I7"/>
    </row>
    <row r="8" spans="1:9" x14ac:dyDescent="0.25">
      <c r="A8" s="49">
        <v>45238</v>
      </c>
      <c r="B8" s="41">
        <v>323.19</v>
      </c>
      <c r="C8" s="17" t="s">
        <v>74</v>
      </c>
      <c r="I8"/>
    </row>
    <row r="9" spans="1:9" x14ac:dyDescent="0.25">
      <c r="A9" s="49">
        <v>45239</v>
      </c>
      <c r="B9" s="41">
        <v>6</v>
      </c>
      <c r="C9" s="17" t="s">
        <v>74</v>
      </c>
      <c r="I9"/>
    </row>
    <row r="10" spans="1:9" x14ac:dyDescent="0.25">
      <c r="A10" s="49">
        <v>45239</v>
      </c>
      <c r="B10" s="41">
        <v>6</v>
      </c>
      <c r="C10" s="17" t="s">
        <v>74</v>
      </c>
      <c r="I10"/>
    </row>
    <row r="11" spans="1:9" x14ac:dyDescent="0.25">
      <c r="A11" s="49">
        <v>45239</v>
      </c>
      <c r="B11" s="41">
        <v>1500</v>
      </c>
      <c r="C11" s="17" t="s">
        <v>75</v>
      </c>
      <c r="I11"/>
    </row>
    <row r="12" spans="1:9" x14ac:dyDescent="0.25">
      <c r="A12" s="49">
        <v>45239</v>
      </c>
      <c r="B12" s="41">
        <v>-800</v>
      </c>
      <c r="C12" s="17" t="s">
        <v>77</v>
      </c>
      <c r="I12"/>
    </row>
    <row r="13" spans="1:9" x14ac:dyDescent="0.25">
      <c r="A13" s="49">
        <v>45239</v>
      </c>
      <c r="B13" s="41">
        <v>1000</v>
      </c>
      <c r="C13" s="17" t="s">
        <v>78</v>
      </c>
      <c r="I13"/>
    </row>
    <row r="14" spans="1:9" x14ac:dyDescent="0.25">
      <c r="A14" s="49">
        <v>45239</v>
      </c>
      <c r="B14" s="41">
        <v>50.49</v>
      </c>
      <c r="C14" s="17" t="s">
        <v>74</v>
      </c>
      <c r="I14"/>
    </row>
    <row r="15" spans="1:9" x14ac:dyDescent="0.25">
      <c r="A15" s="49">
        <v>45239</v>
      </c>
      <c r="B15" s="41">
        <v>24.72</v>
      </c>
      <c r="C15" s="17" t="s">
        <v>74</v>
      </c>
      <c r="I15"/>
    </row>
    <row r="16" spans="1:9" x14ac:dyDescent="0.25">
      <c r="A16" s="49">
        <v>45239</v>
      </c>
      <c r="B16" s="41">
        <v>125.35</v>
      </c>
      <c r="C16" s="17" t="s">
        <v>74</v>
      </c>
      <c r="I16"/>
    </row>
    <row r="17" spans="1:9" x14ac:dyDescent="0.25">
      <c r="A17" s="49">
        <v>45240</v>
      </c>
      <c r="B17" s="41">
        <v>4500</v>
      </c>
      <c r="C17" s="17" t="s">
        <v>84</v>
      </c>
      <c r="I17"/>
    </row>
    <row r="18" spans="1:9" x14ac:dyDescent="0.25">
      <c r="A18" s="49">
        <v>45241</v>
      </c>
      <c r="B18" s="41">
        <v>1000</v>
      </c>
      <c r="C18" s="17" t="s">
        <v>78</v>
      </c>
      <c r="I18"/>
    </row>
    <row r="19" spans="1:9" x14ac:dyDescent="0.25">
      <c r="A19" s="49">
        <v>45241</v>
      </c>
      <c r="B19" s="41">
        <v>5699</v>
      </c>
      <c r="C19" s="17" t="s">
        <v>84</v>
      </c>
      <c r="I19"/>
    </row>
    <row r="20" spans="1:9" x14ac:dyDescent="0.25">
      <c r="A20" s="49">
        <v>45253</v>
      </c>
      <c r="B20" s="41">
        <v>4738</v>
      </c>
      <c r="C20" s="17" t="s">
        <v>82</v>
      </c>
      <c r="I20"/>
    </row>
    <row r="21" spans="1:9" x14ac:dyDescent="0.25">
      <c r="A21" s="49">
        <v>45254</v>
      </c>
      <c r="B21" s="41">
        <v>1000</v>
      </c>
      <c r="C21" s="17" t="s">
        <v>78</v>
      </c>
    </row>
    <row r="22" spans="1:9" x14ac:dyDescent="0.25">
      <c r="A22" s="49">
        <v>45263</v>
      </c>
      <c r="B22" s="41">
        <v>300</v>
      </c>
      <c r="C22" s="17" t="s">
        <v>78</v>
      </c>
    </row>
    <row r="23" spans="1:9" x14ac:dyDescent="0.25">
      <c r="A23" s="49">
        <v>45263</v>
      </c>
      <c r="B23" s="41">
        <v>18744.2</v>
      </c>
      <c r="C23" s="17" t="s">
        <v>79</v>
      </c>
    </row>
    <row r="24" spans="1:9" x14ac:dyDescent="0.25">
      <c r="A24" s="49">
        <v>45263</v>
      </c>
      <c r="B24" s="41">
        <v>62.4</v>
      </c>
      <c r="C24" s="17" t="s">
        <v>73</v>
      </c>
    </row>
    <row r="25" spans="1:9" x14ac:dyDescent="0.25">
      <c r="A25" s="49">
        <v>45263</v>
      </c>
      <c r="B25" s="41">
        <v>7.7</v>
      </c>
      <c r="C25" s="17" t="s">
        <v>80</v>
      </c>
    </row>
    <row r="26" spans="1:9" x14ac:dyDescent="0.25">
      <c r="A26" s="49">
        <v>45263</v>
      </c>
      <c r="B26" s="41">
        <v>22.5</v>
      </c>
      <c r="C26" s="17" t="s">
        <v>80</v>
      </c>
    </row>
    <row r="27" spans="1:9" x14ac:dyDescent="0.25">
      <c r="A27" s="49">
        <v>45263</v>
      </c>
      <c r="B27" s="41">
        <v>181.5</v>
      </c>
      <c r="C27" s="17" t="s">
        <v>80</v>
      </c>
    </row>
    <row r="28" spans="1:9" x14ac:dyDescent="0.25">
      <c r="A28" s="49">
        <v>45263</v>
      </c>
      <c r="B28" s="41">
        <v>10000</v>
      </c>
      <c r="C28" s="17" t="s">
        <v>81</v>
      </c>
    </row>
    <row r="29" spans="1:9" x14ac:dyDescent="0.25">
      <c r="A29" s="49">
        <v>45265</v>
      </c>
      <c r="B29" s="41">
        <v>18</v>
      </c>
      <c r="C29" s="17" t="s">
        <v>80</v>
      </c>
    </row>
    <row r="30" spans="1:9" x14ac:dyDescent="0.25">
      <c r="A30" s="49">
        <v>45265</v>
      </c>
      <c r="B30" s="41">
        <v>4080</v>
      </c>
      <c r="C30" s="17" t="s">
        <v>82</v>
      </c>
    </row>
    <row r="31" spans="1:9" x14ac:dyDescent="0.25">
      <c r="A31" s="49">
        <v>45265</v>
      </c>
      <c r="B31" s="41">
        <v>2300</v>
      </c>
      <c r="C31" s="17" t="s">
        <v>82</v>
      </c>
    </row>
    <row r="32" spans="1:9" x14ac:dyDescent="0.25">
      <c r="A32" s="49">
        <v>45267</v>
      </c>
      <c r="B32" s="41">
        <v>2300</v>
      </c>
      <c r="C32" s="17" t="s">
        <v>82</v>
      </c>
    </row>
    <row r="33" spans="1:3" x14ac:dyDescent="0.25">
      <c r="A33" s="49">
        <v>45268</v>
      </c>
      <c r="B33" s="41">
        <v>2040</v>
      </c>
      <c r="C33" s="17" t="s">
        <v>82</v>
      </c>
    </row>
    <row r="34" spans="1:3" x14ac:dyDescent="0.25">
      <c r="A34" s="49">
        <v>45270</v>
      </c>
      <c r="B34" s="41">
        <v>1200</v>
      </c>
      <c r="C34" s="17" t="s">
        <v>83</v>
      </c>
    </row>
    <row r="35" spans="1:3" x14ac:dyDescent="0.25">
      <c r="A35" s="49">
        <v>45271</v>
      </c>
      <c r="B35" s="41">
        <v>66</v>
      </c>
      <c r="C35" s="17" t="s">
        <v>82</v>
      </c>
    </row>
    <row r="36" spans="1:3" x14ac:dyDescent="0.25">
      <c r="A36" s="49">
        <v>45274</v>
      </c>
      <c r="B36" s="41">
        <v>51.5</v>
      </c>
      <c r="C36" s="17" t="s">
        <v>82</v>
      </c>
    </row>
    <row r="37" spans="1:3" x14ac:dyDescent="0.25">
      <c r="A37" s="49">
        <v>45283</v>
      </c>
      <c r="B37" s="41">
        <v>1380</v>
      </c>
      <c r="C37" s="17" t="s">
        <v>82</v>
      </c>
    </row>
    <row r="38" spans="1:3" x14ac:dyDescent="0.25">
      <c r="A38" s="49">
        <v>45284</v>
      </c>
      <c r="B38" s="41">
        <v>3420</v>
      </c>
      <c r="C38" s="17" t="s">
        <v>87</v>
      </c>
    </row>
    <row r="39" spans="1:3" x14ac:dyDescent="0.25">
      <c r="A39" s="49">
        <v>45286</v>
      </c>
      <c r="B39" s="41">
        <v>2040</v>
      </c>
      <c r="C39" s="17" t="s">
        <v>82</v>
      </c>
    </row>
    <row r="40" spans="1:3" x14ac:dyDescent="0.25">
      <c r="A40" s="49">
        <v>45290</v>
      </c>
      <c r="B40" s="41">
        <v>13239</v>
      </c>
      <c r="C40" s="17" t="s">
        <v>82</v>
      </c>
    </row>
    <row r="41" spans="1:3" x14ac:dyDescent="0.25">
      <c r="A41" s="49">
        <v>44929</v>
      </c>
      <c r="B41" s="41">
        <v>13239</v>
      </c>
      <c r="C41" s="17" t="s">
        <v>82</v>
      </c>
    </row>
    <row r="42" spans="1:3" x14ac:dyDescent="0.25">
      <c r="A42" s="49">
        <v>44933</v>
      </c>
      <c r="B42" s="41">
        <v>13239</v>
      </c>
      <c r="C42" s="17" t="s">
        <v>82</v>
      </c>
    </row>
    <row r="43" spans="1:3" x14ac:dyDescent="0.25">
      <c r="A43" s="49">
        <v>44936</v>
      </c>
      <c r="B43" s="41">
        <v>13239</v>
      </c>
      <c r="C43" s="17" t="s">
        <v>82</v>
      </c>
    </row>
    <row r="44" spans="1:3" x14ac:dyDescent="0.25">
      <c r="A44" s="49">
        <v>44938</v>
      </c>
      <c r="B44" s="41">
        <v>2760</v>
      </c>
      <c r="C44" s="17" t="s">
        <v>82</v>
      </c>
    </row>
    <row r="45" spans="1:3" x14ac:dyDescent="0.25">
      <c r="A45" s="49">
        <v>44939</v>
      </c>
      <c r="B45" s="41">
        <v>3720</v>
      </c>
      <c r="C45" s="17" t="s">
        <v>87</v>
      </c>
    </row>
    <row r="46" spans="1:3" x14ac:dyDescent="0.25">
      <c r="A46" s="49">
        <v>44942</v>
      </c>
      <c r="B46" s="41">
        <v>13239</v>
      </c>
      <c r="C46" s="17" t="s">
        <v>89</v>
      </c>
    </row>
    <row r="47" spans="1:3" x14ac:dyDescent="0.25">
      <c r="A47" s="49">
        <v>44944</v>
      </c>
      <c r="B47" s="41">
        <v>13239</v>
      </c>
      <c r="C47" s="17" t="s">
        <v>89</v>
      </c>
    </row>
    <row r="48" spans="1:3" x14ac:dyDescent="0.25">
      <c r="A48" s="49">
        <v>44944</v>
      </c>
      <c r="B48" s="41">
        <v>4507.8999999999996</v>
      </c>
      <c r="C48" s="17" t="s">
        <v>89</v>
      </c>
    </row>
    <row r="49" spans="1:3" x14ac:dyDescent="0.25">
      <c r="A49" s="49">
        <v>44944</v>
      </c>
      <c r="B49" s="41">
        <v>3000</v>
      </c>
      <c r="C49" s="17" t="s">
        <v>90</v>
      </c>
    </row>
    <row r="50" spans="1:3" x14ac:dyDescent="0.25">
      <c r="A50" s="49">
        <v>44961</v>
      </c>
      <c r="B50" s="41">
        <v>31235</v>
      </c>
      <c r="C50" s="17" t="s">
        <v>98</v>
      </c>
    </row>
    <row r="51" spans="1:3" x14ac:dyDescent="0.25">
      <c r="A51" s="49">
        <v>44981</v>
      </c>
      <c r="B51" s="41">
        <v>4200</v>
      </c>
      <c r="C51" s="17" t="s">
        <v>99</v>
      </c>
    </row>
    <row r="52" spans="1:3" x14ac:dyDescent="0.25">
      <c r="A52" s="49">
        <v>44981</v>
      </c>
      <c r="B52" s="41">
        <v>13239</v>
      </c>
      <c r="C52" s="17" t="s">
        <v>100</v>
      </c>
    </row>
    <row r="53" spans="1:3" x14ac:dyDescent="0.25">
      <c r="A53" s="49">
        <v>44984</v>
      </c>
      <c r="B53" s="41">
        <v>13239</v>
      </c>
      <c r="C53" s="17" t="s">
        <v>100</v>
      </c>
    </row>
    <row r="54" spans="1:3" x14ac:dyDescent="0.25">
      <c r="A54" s="49">
        <v>44988</v>
      </c>
      <c r="B54" s="41">
        <v>4080</v>
      </c>
      <c r="C54" s="17" t="s">
        <v>103</v>
      </c>
    </row>
    <row r="55" spans="1:3" x14ac:dyDescent="0.25">
      <c r="A55" s="49">
        <v>44988</v>
      </c>
      <c r="B55" s="41">
        <v>2760</v>
      </c>
      <c r="C55" s="17" t="s">
        <v>103</v>
      </c>
    </row>
    <row r="56" spans="1:3" x14ac:dyDescent="0.25">
      <c r="A56" s="49">
        <v>44988</v>
      </c>
      <c r="B56" s="41">
        <v>515</v>
      </c>
      <c r="C56" s="17" t="s">
        <v>103</v>
      </c>
    </row>
    <row r="57" spans="1:3" x14ac:dyDescent="0.25">
      <c r="A57" s="49">
        <v>44990</v>
      </c>
      <c r="B57" s="41">
        <v>13239</v>
      </c>
      <c r="C57" s="17" t="s">
        <v>103</v>
      </c>
    </row>
    <row r="58" spans="1:3" x14ac:dyDescent="0.25">
      <c r="A58" s="49">
        <v>44994</v>
      </c>
      <c r="B58" s="41">
        <v>4080</v>
      </c>
      <c r="C58" s="17" t="s">
        <v>103</v>
      </c>
    </row>
    <row r="59" spans="1:3" x14ac:dyDescent="0.25">
      <c r="A59" s="49">
        <v>45000</v>
      </c>
      <c r="B59" s="41">
        <v>6840</v>
      </c>
      <c r="C59" s="17" t="s">
        <v>103</v>
      </c>
    </row>
    <row r="60" spans="1:3" x14ac:dyDescent="0.25">
      <c r="A60" s="49">
        <v>45014</v>
      </c>
      <c r="B60" s="41">
        <v>2760</v>
      </c>
      <c r="C60" s="17" t="s">
        <v>106</v>
      </c>
    </row>
    <row r="61" spans="1:3" x14ac:dyDescent="0.25">
      <c r="A61" s="49">
        <v>45007</v>
      </c>
      <c r="B61" s="41">
        <v>6840</v>
      </c>
      <c r="C61" s="17" t="s">
        <v>106</v>
      </c>
    </row>
    <row r="62" spans="1:3" x14ac:dyDescent="0.25">
      <c r="A62" s="49">
        <v>45019</v>
      </c>
      <c r="B62" s="41">
        <v>24904</v>
      </c>
      <c r="C62" s="17" t="s">
        <v>107</v>
      </c>
    </row>
    <row r="63" spans="1:3" x14ac:dyDescent="0.25">
      <c r="A63" s="49">
        <v>45021</v>
      </c>
      <c r="B63" s="41">
        <v>2760</v>
      </c>
      <c r="C63" s="17" t="s">
        <v>108</v>
      </c>
    </row>
    <row r="64" spans="1:3" x14ac:dyDescent="0.25">
      <c r="A64" s="49">
        <v>45028</v>
      </c>
      <c r="B64" s="41">
        <v>2760</v>
      </c>
      <c r="C64" s="17" t="s">
        <v>108</v>
      </c>
    </row>
    <row r="65" spans="1:3" x14ac:dyDescent="0.25">
      <c r="A65" s="49">
        <v>45028</v>
      </c>
      <c r="B65" s="41">
        <v>5440</v>
      </c>
      <c r="C65" s="17" t="s">
        <v>108</v>
      </c>
    </row>
    <row r="66" spans="1:3" x14ac:dyDescent="0.25">
      <c r="A66" s="49">
        <v>45034</v>
      </c>
      <c r="B66" s="41">
        <v>6840</v>
      </c>
      <c r="C66" s="17" t="s">
        <v>112</v>
      </c>
    </row>
    <row r="67" spans="1:3" x14ac:dyDescent="0.25">
      <c r="A67" s="49">
        <v>45035</v>
      </c>
      <c r="B67" s="41">
        <v>5000</v>
      </c>
      <c r="C67" s="17" t="s">
        <v>109</v>
      </c>
    </row>
    <row r="68" spans="1:3" x14ac:dyDescent="0.25">
      <c r="A68" s="49">
        <v>45035</v>
      </c>
      <c r="B68" s="41">
        <v>2220</v>
      </c>
      <c r="C68" s="17" t="s">
        <v>110</v>
      </c>
    </row>
    <row r="69" spans="1:3" x14ac:dyDescent="0.25">
      <c r="A69" s="49">
        <v>45035</v>
      </c>
      <c r="B69" s="41">
        <v>14073</v>
      </c>
      <c r="C69" s="17" t="s">
        <v>111</v>
      </c>
    </row>
  </sheetData>
  <mergeCells count="2">
    <mergeCell ref="A1:D1"/>
    <mergeCell ref="A2:D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2F5DA-E7BD-4B7B-B885-513DFA335480}">
  <dimension ref="A1:O58"/>
  <sheetViews>
    <sheetView tabSelected="1" zoomScaleNormal="100" workbookViewId="0">
      <selection activeCell="F13" sqref="F13"/>
    </sheetView>
  </sheetViews>
  <sheetFormatPr defaultRowHeight="13.8" x14ac:dyDescent="0.25"/>
  <cols>
    <col min="2" max="2" width="16.21875" style="1" customWidth="1"/>
    <col min="3" max="3" width="10.77734375" bestFit="1" customWidth="1"/>
    <col min="4" max="4" width="12.88671875" bestFit="1" customWidth="1"/>
    <col min="5" max="5" width="15" style="22" bestFit="1" customWidth="1"/>
    <col min="6" max="6" width="9.77734375" style="23" customWidth="1"/>
    <col min="7" max="7" width="11.33203125" style="6" customWidth="1"/>
    <col min="8" max="8" width="12.109375" style="6" customWidth="1"/>
    <col min="9" max="9" width="11" style="29" customWidth="1"/>
    <col min="10" max="10" width="15.44140625" style="16" bestFit="1" customWidth="1"/>
    <col min="11" max="11" width="12.88671875" customWidth="1"/>
    <col min="12" max="12" width="15.77734375" bestFit="1" customWidth="1"/>
    <col min="14" max="14" width="15" customWidth="1"/>
    <col min="15" max="15" width="17" bestFit="1" customWidth="1"/>
    <col min="16" max="16" width="13.5546875" customWidth="1"/>
  </cols>
  <sheetData>
    <row r="1" spans="1:15" ht="27.6" customHeight="1" x14ac:dyDescent="0.25">
      <c r="A1" s="83" t="s">
        <v>59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26"/>
      <c r="N1" s="26"/>
      <c r="O1" s="26"/>
    </row>
    <row r="2" spans="1:15" ht="18.600000000000001" customHeight="1" x14ac:dyDescent="0.25">
      <c r="A2" s="84" t="s">
        <v>60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27"/>
      <c r="N2" s="27"/>
      <c r="O2" s="27"/>
    </row>
    <row r="3" spans="1:15" x14ac:dyDescent="0.25">
      <c r="A3" s="3" t="s">
        <v>2</v>
      </c>
      <c r="B3" s="4" t="s">
        <v>3</v>
      </c>
      <c r="C3" s="3" t="s">
        <v>4</v>
      </c>
      <c r="D3" s="3" t="s">
        <v>6</v>
      </c>
      <c r="E3" s="33" t="s">
        <v>42</v>
      </c>
      <c r="F3" s="34" t="s">
        <v>8</v>
      </c>
      <c r="G3" s="5" t="s">
        <v>9</v>
      </c>
      <c r="H3" s="5" t="s">
        <v>31</v>
      </c>
      <c r="I3" s="28" t="s">
        <v>30</v>
      </c>
      <c r="J3" s="15" t="s">
        <v>44</v>
      </c>
      <c r="K3" s="3" t="s">
        <v>28</v>
      </c>
      <c r="L3" s="5" t="s">
        <v>29</v>
      </c>
      <c r="N3" s="3" t="s">
        <v>43</v>
      </c>
      <c r="O3" s="3" t="s">
        <v>31</v>
      </c>
    </row>
    <row r="4" spans="1:15" x14ac:dyDescent="0.25">
      <c r="A4" t="s">
        <v>0</v>
      </c>
      <c r="B4" s="2" t="s">
        <v>1</v>
      </c>
      <c r="C4" t="s">
        <v>5</v>
      </c>
      <c r="D4" s="68" t="s">
        <v>7</v>
      </c>
      <c r="E4" s="67">
        <f>F4*H4</f>
        <v>0</v>
      </c>
      <c r="F4" s="23">
        <v>0</v>
      </c>
      <c r="G4" s="6">
        <v>0.41199999999999998</v>
      </c>
      <c r="H4" s="6">
        <f t="shared" ref="H4:H26" si="0">VLOOKUP(D4,N:O,2,FALSE)</f>
        <v>0.54700000000000004</v>
      </c>
      <c r="I4" s="29">
        <f t="shared" ref="I4:I27" si="1">E4/$E$37</f>
        <v>0</v>
      </c>
      <c r="J4" s="81">
        <f>SUM(E4:E11)</f>
        <v>535418</v>
      </c>
      <c r="K4" s="81">
        <v>321007.40999999997</v>
      </c>
      <c r="L4" s="81">
        <f>J4+K4</f>
        <v>856425.40999999992</v>
      </c>
      <c r="N4" s="13" t="s">
        <v>13</v>
      </c>
      <c r="O4" s="48">
        <v>7.19</v>
      </c>
    </row>
    <row r="5" spans="1:15" x14ac:dyDescent="0.25">
      <c r="D5" t="s">
        <v>10</v>
      </c>
      <c r="E5" s="22">
        <f t="shared" ref="E5:E36" si="2">F5*H5</f>
        <v>0</v>
      </c>
      <c r="F5" s="23">
        <v>0</v>
      </c>
      <c r="H5" s="6">
        <f t="shared" si="0"/>
        <v>8.17</v>
      </c>
      <c r="I5" s="29">
        <f t="shared" si="1"/>
        <v>0</v>
      </c>
      <c r="J5" s="81"/>
      <c r="K5" s="81"/>
      <c r="L5" s="81"/>
      <c r="N5" s="13" t="s">
        <v>16</v>
      </c>
      <c r="O5" s="48">
        <v>6.9</v>
      </c>
    </row>
    <row r="6" spans="1:15" x14ac:dyDescent="0.25">
      <c r="D6" t="s">
        <v>11</v>
      </c>
      <c r="E6" s="22">
        <f t="shared" si="2"/>
        <v>0</v>
      </c>
      <c r="F6" s="23">
        <v>0</v>
      </c>
      <c r="G6" s="6">
        <v>6.9809999999999999</v>
      </c>
      <c r="H6" s="6">
        <f t="shared" si="0"/>
        <v>6.77</v>
      </c>
      <c r="I6" s="29">
        <f t="shared" si="1"/>
        <v>0</v>
      </c>
      <c r="J6" s="81"/>
      <c r="K6" s="81"/>
      <c r="L6" s="81"/>
      <c r="N6" s="13" t="s">
        <v>11</v>
      </c>
      <c r="O6" s="48">
        <v>6.77</v>
      </c>
    </row>
    <row r="7" spans="1:15" x14ac:dyDescent="0.25">
      <c r="D7" t="s">
        <v>12</v>
      </c>
      <c r="E7" s="22">
        <f t="shared" si="2"/>
        <v>13560</v>
      </c>
      <c r="F7" s="23">
        <v>800</v>
      </c>
      <c r="G7" s="6">
        <v>14.92</v>
      </c>
      <c r="H7" s="6">
        <f t="shared" si="0"/>
        <v>16.95</v>
      </c>
      <c r="I7" s="29">
        <f t="shared" si="1"/>
        <v>1.0659834394127047E-2</v>
      </c>
      <c r="J7" s="81"/>
      <c r="K7" s="81"/>
      <c r="L7" s="81"/>
      <c r="N7" s="13" t="s">
        <v>7</v>
      </c>
      <c r="O7" s="48">
        <v>0.54700000000000004</v>
      </c>
    </row>
    <row r="8" spans="1:15" x14ac:dyDescent="0.25">
      <c r="D8" t="s">
        <v>13</v>
      </c>
      <c r="E8" s="22">
        <f t="shared" si="2"/>
        <v>343682</v>
      </c>
      <c r="F8" s="60">
        <v>47800</v>
      </c>
      <c r="G8" s="61">
        <v>5.0979999999999999</v>
      </c>
      <c r="H8" s="6">
        <f t="shared" si="0"/>
        <v>7.19</v>
      </c>
      <c r="I8" s="62">
        <f t="shared" si="1"/>
        <v>0.27017648998837551</v>
      </c>
      <c r="J8" s="81"/>
      <c r="K8" s="81"/>
      <c r="L8" s="81"/>
      <c r="N8" s="13" t="s">
        <v>12</v>
      </c>
      <c r="O8" s="48">
        <v>16.95</v>
      </c>
    </row>
    <row r="9" spans="1:15" x14ac:dyDescent="0.25">
      <c r="D9" t="s">
        <v>35</v>
      </c>
      <c r="E9" s="22">
        <f t="shared" si="2"/>
        <v>72036</v>
      </c>
      <c r="F9" s="23">
        <v>1800</v>
      </c>
      <c r="G9" s="6">
        <f>O16</f>
        <v>40.020000000000003</v>
      </c>
      <c r="H9" s="6">
        <f t="shared" si="0"/>
        <v>40.020000000000003</v>
      </c>
      <c r="I9" s="29">
        <f t="shared" si="1"/>
        <v>5.662919103357935E-2</v>
      </c>
      <c r="J9" s="81"/>
      <c r="K9" s="81"/>
      <c r="L9" s="81"/>
      <c r="N9" s="13" t="s">
        <v>22</v>
      </c>
      <c r="O9" s="48">
        <v>4.53</v>
      </c>
    </row>
    <row r="10" spans="1:15" x14ac:dyDescent="0.25">
      <c r="D10" t="s">
        <v>16</v>
      </c>
      <c r="E10" s="22">
        <f t="shared" si="2"/>
        <v>0</v>
      </c>
      <c r="F10" s="60">
        <v>0</v>
      </c>
      <c r="G10" s="61">
        <v>6.97</v>
      </c>
      <c r="H10" s="6">
        <f t="shared" si="0"/>
        <v>6.9</v>
      </c>
      <c r="I10" s="29">
        <f t="shared" si="1"/>
        <v>0</v>
      </c>
      <c r="J10" s="81"/>
      <c r="K10" s="81"/>
      <c r="L10" s="81"/>
      <c r="N10" s="13" t="s">
        <v>10</v>
      </c>
      <c r="O10" s="48">
        <v>8.17</v>
      </c>
    </row>
    <row r="11" spans="1:15" x14ac:dyDescent="0.25">
      <c r="D11" t="s">
        <v>33</v>
      </c>
      <c r="E11" s="22">
        <f t="shared" si="2"/>
        <v>106140.00000000001</v>
      </c>
      <c r="F11" s="60">
        <v>6000</v>
      </c>
      <c r="G11" s="61">
        <f>O12</f>
        <v>17.690000000000001</v>
      </c>
      <c r="H11" s="6">
        <f t="shared" si="0"/>
        <v>17.690000000000001</v>
      </c>
      <c r="I11" s="29">
        <f t="shared" si="1"/>
        <v>8.3439146208897114E-2</v>
      </c>
      <c r="J11" s="81"/>
      <c r="K11" s="81"/>
      <c r="L11" s="81"/>
      <c r="N11" s="13"/>
      <c r="O11" s="48"/>
    </row>
    <row r="12" spans="1:15" x14ac:dyDescent="0.25">
      <c r="E12" s="22">
        <v>0</v>
      </c>
      <c r="F12" s="22"/>
      <c r="I12" s="29">
        <f t="shared" si="1"/>
        <v>0</v>
      </c>
      <c r="J12" s="81"/>
      <c r="K12" s="81"/>
      <c r="L12" s="81"/>
      <c r="N12" s="13" t="s">
        <v>33</v>
      </c>
      <c r="O12" s="48">
        <v>17.690000000000001</v>
      </c>
    </row>
    <row r="13" spans="1:15" x14ac:dyDescent="0.25">
      <c r="A13" t="s">
        <v>14</v>
      </c>
      <c r="B13" s="1" t="s">
        <v>15</v>
      </c>
      <c r="C13" t="s">
        <v>5</v>
      </c>
      <c r="D13" t="s">
        <v>35</v>
      </c>
      <c r="E13" s="22">
        <f t="shared" si="2"/>
        <v>40020</v>
      </c>
      <c r="F13" s="60">
        <v>1000</v>
      </c>
      <c r="G13" s="6">
        <v>14.92</v>
      </c>
      <c r="H13" s="6">
        <f t="shared" si="0"/>
        <v>40.020000000000003</v>
      </c>
      <c r="I13" s="29">
        <f t="shared" si="1"/>
        <v>3.1460661685321863E-2</v>
      </c>
      <c r="J13" s="81">
        <f>SUM(E13:E19)</f>
        <v>137256.79999999999</v>
      </c>
      <c r="K13" s="82">
        <v>43355.53</v>
      </c>
      <c r="L13" s="81">
        <f>J13+K13</f>
        <v>180612.33</v>
      </c>
      <c r="N13" s="13" t="s">
        <v>21</v>
      </c>
      <c r="O13" s="48">
        <v>10.78</v>
      </c>
    </row>
    <row r="14" spans="1:15" x14ac:dyDescent="0.25">
      <c r="D14" t="s">
        <v>13</v>
      </c>
      <c r="E14" s="22">
        <f t="shared" si="2"/>
        <v>63272</v>
      </c>
      <c r="F14" s="60">
        <v>8800</v>
      </c>
      <c r="G14" s="61">
        <v>5.07</v>
      </c>
      <c r="H14" s="6">
        <f t="shared" si="0"/>
        <v>7.19</v>
      </c>
      <c r="I14" s="62">
        <f t="shared" si="1"/>
        <v>4.9739604851416409E-2</v>
      </c>
      <c r="J14" s="81"/>
      <c r="K14" s="82"/>
      <c r="L14" s="81"/>
      <c r="N14" s="13" t="s">
        <v>26</v>
      </c>
      <c r="O14" s="48">
        <v>5.58</v>
      </c>
    </row>
    <row r="15" spans="1:15" x14ac:dyDescent="0.25">
      <c r="D15" t="s">
        <v>10</v>
      </c>
      <c r="E15" s="39">
        <f t="shared" si="2"/>
        <v>0</v>
      </c>
      <c r="F15" s="40">
        <v>0</v>
      </c>
      <c r="G15" s="12">
        <v>7.2009999999999996</v>
      </c>
      <c r="H15" s="6">
        <f t="shared" si="0"/>
        <v>8.17</v>
      </c>
      <c r="I15" s="32">
        <f t="shared" si="1"/>
        <v>0</v>
      </c>
      <c r="J15" s="81"/>
      <c r="K15" s="82"/>
      <c r="L15" s="81"/>
      <c r="N15" t="s">
        <v>34</v>
      </c>
      <c r="O15" s="48"/>
    </row>
    <row r="16" spans="1:15" x14ac:dyDescent="0.25">
      <c r="D16" t="s">
        <v>11</v>
      </c>
      <c r="E16" s="59">
        <f t="shared" si="2"/>
        <v>0</v>
      </c>
      <c r="F16" s="60">
        <v>0</v>
      </c>
      <c r="G16" s="61">
        <v>3.91</v>
      </c>
      <c r="H16" s="6">
        <f t="shared" si="0"/>
        <v>6.77</v>
      </c>
      <c r="I16" s="62">
        <f t="shared" si="1"/>
        <v>0</v>
      </c>
      <c r="J16" s="81"/>
      <c r="K16" s="82"/>
      <c r="L16" s="81"/>
      <c r="N16" t="s">
        <v>35</v>
      </c>
      <c r="O16" s="48">
        <v>40.020000000000003</v>
      </c>
    </row>
    <row r="17" spans="1:15" x14ac:dyDescent="0.25">
      <c r="D17" t="s">
        <v>16</v>
      </c>
      <c r="E17" s="67">
        <f t="shared" si="2"/>
        <v>0</v>
      </c>
      <c r="F17" s="60">
        <v>0</v>
      </c>
      <c r="G17" s="61">
        <v>6.97</v>
      </c>
      <c r="H17" s="6">
        <f t="shared" si="0"/>
        <v>6.9</v>
      </c>
      <c r="I17" s="62">
        <f t="shared" si="1"/>
        <v>0</v>
      </c>
      <c r="J17" s="81"/>
      <c r="K17" s="82"/>
      <c r="L17" s="81"/>
      <c r="N17" t="s">
        <v>95</v>
      </c>
      <c r="O17" s="48"/>
    </row>
    <row r="18" spans="1:15" x14ac:dyDescent="0.25">
      <c r="D18" t="s">
        <v>33</v>
      </c>
      <c r="E18" s="22">
        <f>F18*H18</f>
        <v>33964.800000000003</v>
      </c>
      <c r="F18" s="60">
        <v>1920</v>
      </c>
      <c r="G18" s="12">
        <f>O12</f>
        <v>17.690000000000001</v>
      </c>
      <c r="H18" s="6">
        <f t="shared" si="0"/>
        <v>17.690000000000001</v>
      </c>
      <c r="I18" s="32">
        <f t="shared" si="1"/>
        <v>2.6700526786847076E-2</v>
      </c>
      <c r="J18" s="81"/>
      <c r="K18" s="82"/>
      <c r="L18" s="81"/>
      <c r="N18" t="s">
        <v>102</v>
      </c>
    </row>
    <row r="19" spans="1:15" x14ac:dyDescent="0.25">
      <c r="E19" s="59"/>
      <c r="F19" s="60"/>
      <c r="G19" s="61"/>
      <c r="I19" s="62">
        <f t="shared" si="1"/>
        <v>0</v>
      </c>
      <c r="J19" s="81"/>
      <c r="K19" s="82"/>
      <c r="L19" s="81"/>
    </row>
    <row r="20" spans="1:15" x14ac:dyDescent="0.25">
      <c r="A20" t="s">
        <v>18</v>
      </c>
      <c r="B20" s="1" t="s">
        <v>19</v>
      </c>
      <c r="C20" t="s">
        <v>20</v>
      </c>
      <c r="D20" t="s">
        <v>13</v>
      </c>
      <c r="E20" s="59">
        <f t="shared" si="2"/>
        <v>503307.19</v>
      </c>
      <c r="F20" s="60">
        <v>70001</v>
      </c>
      <c r="G20" s="61">
        <f>G8</f>
        <v>5.0979999999999999</v>
      </c>
      <c r="H20" s="6">
        <f t="shared" si="0"/>
        <v>7.19</v>
      </c>
      <c r="I20" s="62">
        <f t="shared" si="1"/>
        <v>0.39566159990954547</v>
      </c>
      <c r="J20" s="79">
        <f>SUM(E20:E29)</f>
        <v>599389.99</v>
      </c>
      <c r="K20" s="79">
        <v>0</v>
      </c>
      <c r="L20" s="79">
        <f>J20+K20</f>
        <v>599389.99</v>
      </c>
      <c r="O20" s="65">
        <f>K8+K16</f>
        <v>0</v>
      </c>
    </row>
    <row r="21" spans="1:15" x14ac:dyDescent="0.25">
      <c r="D21" s="58" t="s">
        <v>21</v>
      </c>
      <c r="E21" s="59">
        <f t="shared" si="2"/>
        <v>0</v>
      </c>
      <c r="F21" s="60">
        <v>0</v>
      </c>
      <c r="G21" s="61">
        <f>G33</f>
        <v>5.2510000000000003</v>
      </c>
      <c r="H21" s="6">
        <f t="shared" si="0"/>
        <v>10.78</v>
      </c>
      <c r="I21" s="62">
        <f t="shared" si="1"/>
        <v>0</v>
      </c>
      <c r="J21" s="79"/>
      <c r="K21" s="79"/>
      <c r="L21" s="79"/>
    </row>
    <row r="22" spans="1:15" x14ac:dyDescent="0.25">
      <c r="D22" s="58" t="s">
        <v>22</v>
      </c>
      <c r="E22" s="59">
        <f t="shared" si="2"/>
        <v>30849.300000000003</v>
      </c>
      <c r="F22" s="60">
        <v>6810</v>
      </c>
      <c r="G22" s="61"/>
      <c r="H22" s="6">
        <f t="shared" si="0"/>
        <v>4.53</v>
      </c>
      <c r="I22" s="62">
        <f t="shared" si="1"/>
        <v>2.4251359083683154E-2</v>
      </c>
      <c r="J22" s="79"/>
      <c r="K22" s="79"/>
      <c r="L22" s="79"/>
    </row>
    <row r="23" spans="1:15" x14ac:dyDescent="0.25">
      <c r="D23" s="58" t="s">
        <v>11</v>
      </c>
      <c r="E23" s="59">
        <f t="shared" si="2"/>
        <v>0</v>
      </c>
      <c r="F23" s="60">
        <v>0</v>
      </c>
      <c r="G23" s="61">
        <v>5.5</v>
      </c>
      <c r="H23" s="6">
        <f t="shared" si="0"/>
        <v>6.77</v>
      </c>
      <c r="I23" s="62">
        <f t="shared" si="1"/>
        <v>0</v>
      </c>
      <c r="J23" s="79"/>
      <c r="K23" s="79"/>
      <c r="L23" s="79"/>
      <c r="N23" t="s">
        <v>97</v>
      </c>
      <c r="O23" s="14">
        <f>L37</f>
        <v>1636427.73</v>
      </c>
    </row>
    <row r="24" spans="1:15" x14ac:dyDescent="0.25">
      <c r="D24" t="s">
        <v>12</v>
      </c>
      <c r="E24" s="22">
        <f t="shared" si="2"/>
        <v>12034.5</v>
      </c>
      <c r="F24" s="23">
        <v>710</v>
      </c>
      <c r="H24" s="6">
        <f t="shared" si="0"/>
        <v>16.95</v>
      </c>
      <c r="I24" s="29">
        <f t="shared" si="1"/>
        <v>9.4606030247877549E-3</v>
      </c>
      <c r="J24" s="79"/>
      <c r="K24" s="79"/>
      <c r="L24" s="79"/>
      <c r="N24" s="4" t="s">
        <v>38</v>
      </c>
      <c r="O24" s="14">
        <f>L37+O26+O27+O28+O29+O30</f>
        <v>2499372.1799999997</v>
      </c>
    </row>
    <row r="25" spans="1:15" x14ac:dyDescent="0.25">
      <c r="D25" s="13" t="s">
        <v>16</v>
      </c>
      <c r="E25" s="22">
        <f t="shared" si="2"/>
        <v>53199</v>
      </c>
      <c r="F25" s="23">
        <v>7710</v>
      </c>
      <c r="H25" s="6">
        <f t="shared" si="0"/>
        <v>6.9</v>
      </c>
      <c r="I25" s="29">
        <f t="shared" si="1"/>
        <v>4.1820983033419232E-2</v>
      </c>
      <c r="J25" s="79"/>
      <c r="K25" s="79"/>
      <c r="L25" s="79"/>
      <c r="N25" s="4" t="s">
        <v>39</v>
      </c>
    </row>
    <row r="26" spans="1:15" x14ac:dyDescent="0.25">
      <c r="D26" s="58" t="s">
        <v>101</v>
      </c>
      <c r="E26" s="22">
        <f t="shared" si="2"/>
        <v>0</v>
      </c>
      <c r="F26" s="23">
        <v>0</v>
      </c>
      <c r="I26" s="29">
        <f t="shared" si="1"/>
        <v>0</v>
      </c>
      <c r="J26" s="79"/>
      <c r="K26" s="79"/>
      <c r="L26" s="79"/>
      <c r="N26" t="s">
        <v>40</v>
      </c>
      <c r="O26" s="19">
        <v>164752.47</v>
      </c>
    </row>
    <row r="27" spans="1:15" x14ac:dyDescent="0.25">
      <c r="I27" s="29">
        <f t="shared" si="1"/>
        <v>0</v>
      </c>
      <c r="J27" s="79"/>
      <c r="K27" s="79"/>
      <c r="L27" s="79"/>
      <c r="N27" t="s">
        <v>41</v>
      </c>
      <c r="O27" s="19">
        <f>585873.86+33063.32</f>
        <v>618937.17999999993</v>
      </c>
    </row>
    <row r="28" spans="1:15" x14ac:dyDescent="0.25">
      <c r="J28" s="79"/>
      <c r="K28" s="79"/>
      <c r="L28" s="79"/>
      <c r="N28" t="s">
        <v>36</v>
      </c>
      <c r="O28" s="19">
        <v>24007.15</v>
      </c>
    </row>
    <row r="29" spans="1:15" x14ac:dyDescent="0.25">
      <c r="E29" s="22">
        <f t="shared" si="2"/>
        <v>0</v>
      </c>
      <c r="I29" s="29">
        <f t="shared" ref="I29:I36" si="3">E29/$E$37</f>
        <v>0</v>
      </c>
      <c r="J29" s="79"/>
      <c r="K29" s="79"/>
      <c r="L29" s="79"/>
      <c r="N29" s="66" t="s">
        <v>37</v>
      </c>
      <c r="O29" s="69">
        <f>19630.78+30000.1+5616.77</f>
        <v>55247.649999999994</v>
      </c>
    </row>
    <row r="30" spans="1:15" x14ac:dyDescent="0.25">
      <c r="A30" t="s">
        <v>27</v>
      </c>
      <c r="B30" s="1" t="s">
        <v>23</v>
      </c>
      <c r="C30" t="s">
        <v>5</v>
      </c>
      <c r="D30" s="58" t="s">
        <v>16</v>
      </c>
      <c r="E30" s="59">
        <f t="shared" si="2"/>
        <v>0</v>
      </c>
      <c r="F30" s="60">
        <v>0</v>
      </c>
      <c r="G30" s="61">
        <v>7.6210000000000004</v>
      </c>
      <c r="H30" s="61">
        <f>VLOOKUP(D30,N:O,2,FALSE)</f>
        <v>6.9</v>
      </c>
      <c r="I30" s="62">
        <f t="shared" si="3"/>
        <v>0</v>
      </c>
      <c r="J30" s="79">
        <f>SUM(E30:E32)</f>
        <v>0</v>
      </c>
      <c r="K30" s="79">
        <v>0</v>
      </c>
      <c r="L30" s="79">
        <f>J30+K30</f>
        <v>0</v>
      </c>
      <c r="N30" t="s">
        <v>14</v>
      </c>
      <c r="O30" s="19">
        <v>0</v>
      </c>
    </row>
    <row r="31" spans="1:15" x14ac:dyDescent="0.25">
      <c r="D31" s="58"/>
      <c r="E31" s="59">
        <f t="shared" si="2"/>
        <v>0</v>
      </c>
      <c r="F31" s="60"/>
      <c r="G31" s="61"/>
      <c r="H31" s="61"/>
      <c r="I31" s="62">
        <f t="shared" si="3"/>
        <v>0</v>
      </c>
      <c r="J31" s="79"/>
      <c r="K31" s="79"/>
      <c r="L31" s="79"/>
      <c r="N31" t="s">
        <v>104</v>
      </c>
      <c r="O31" s="14">
        <v>3280000</v>
      </c>
    </row>
    <row r="32" spans="1:15" x14ac:dyDescent="0.25">
      <c r="D32" s="58"/>
      <c r="E32" s="59">
        <f t="shared" si="2"/>
        <v>0</v>
      </c>
      <c r="F32" s="60"/>
      <c r="G32" s="61"/>
      <c r="H32" s="61"/>
      <c r="I32" s="62">
        <f t="shared" si="3"/>
        <v>0</v>
      </c>
      <c r="J32" s="79"/>
      <c r="K32" s="79"/>
      <c r="L32" s="79"/>
    </row>
    <row r="33" spans="1:12" x14ac:dyDescent="0.25">
      <c r="A33" t="s">
        <v>24</v>
      </c>
      <c r="B33" s="1" t="s">
        <v>25</v>
      </c>
      <c r="C33" t="s">
        <v>20</v>
      </c>
      <c r="D33" s="58" t="s">
        <v>21</v>
      </c>
      <c r="E33" s="59">
        <f t="shared" si="2"/>
        <v>0</v>
      </c>
      <c r="F33" s="60">
        <v>0</v>
      </c>
      <c r="G33" s="61">
        <v>5.2510000000000003</v>
      </c>
      <c r="H33" s="61">
        <f>VLOOKUP(D33,N:O,2,FALSE)</f>
        <v>10.78</v>
      </c>
      <c r="I33" s="62">
        <f t="shared" si="3"/>
        <v>0</v>
      </c>
      <c r="J33" s="79">
        <f>SUM(E33:E36)</f>
        <v>0</v>
      </c>
      <c r="K33" s="79">
        <v>0</v>
      </c>
      <c r="L33" s="79">
        <f>J33+K33</f>
        <v>0</v>
      </c>
    </row>
    <row r="34" spans="1:12" x14ac:dyDescent="0.25">
      <c r="D34" s="58" t="s">
        <v>26</v>
      </c>
      <c r="E34" s="59">
        <f t="shared" si="2"/>
        <v>0</v>
      </c>
      <c r="F34" s="60">
        <v>0</v>
      </c>
      <c r="G34" s="61">
        <v>5.9580000000000002</v>
      </c>
      <c r="H34" s="61">
        <f>VLOOKUP(D34,N:O,2,FALSE)</f>
        <v>5.58</v>
      </c>
      <c r="I34" s="62">
        <f t="shared" si="3"/>
        <v>0</v>
      </c>
      <c r="J34" s="79"/>
      <c r="K34" s="79"/>
      <c r="L34" s="79"/>
    </row>
    <row r="35" spans="1:12" x14ac:dyDescent="0.25">
      <c r="D35" s="13"/>
      <c r="E35" s="22">
        <f t="shared" si="2"/>
        <v>0</v>
      </c>
      <c r="I35" s="29">
        <f t="shared" si="3"/>
        <v>0</v>
      </c>
      <c r="J35" s="79"/>
      <c r="K35" s="79"/>
      <c r="L35" s="79"/>
    </row>
    <row r="36" spans="1:12" x14ac:dyDescent="0.25">
      <c r="E36" s="22">
        <f t="shared" si="2"/>
        <v>0</v>
      </c>
      <c r="I36" s="29">
        <f t="shared" si="3"/>
        <v>0</v>
      </c>
      <c r="J36" s="79"/>
      <c r="K36" s="79"/>
      <c r="L36" s="79"/>
    </row>
    <row r="37" spans="1:12" x14ac:dyDescent="0.25">
      <c r="A37" s="80" t="s">
        <v>17</v>
      </c>
      <c r="B37" s="80"/>
      <c r="C37" s="80"/>
      <c r="D37" s="80"/>
      <c r="E37" s="33">
        <f>SUM(E4:E36)</f>
        <v>1272064.79</v>
      </c>
      <c r="F37" s="34"/>
      <c r="G37" s="5"/>
      <c r="H37" s="5"/>
      <c r="I37" s="28"/>
      <c r="J37" s="24">
        <f>J4+J13+J20+J30+J33</f>
        <v>1272064.79</v>
      </c>
      <c r="K37" s="24">
        <f>K4+K13+K20+K30+K33</f>
        <v>364362.93999999994</v>
      </c>
      <c r="L37" s="18">
        <f>E37+K37</f>
        <v>1636427.73</v>
      </c>
    </row>
    <row r="38" spans="1:12" x14ac:dyDescent="0.25">
      <c r="E38" s="71"/>
    </row>
    <row r="39" spans="1:12" x14ac:dyDescent="0.25">
      <c r="E39" s="71"/>
    </row>
    <row r="40" spans="1:12" x14ac:dyDescent="0.25">
      <c r="E40" s="71"/>
    </row>
    <row r="41" spans="1:12" x14ac:dyDescent="0.25">
      <c r="B41" s="6"/>
      <c r="C41" s="6"/>
      <c r="D41" s="29"/>
      <c r="E41" s="16"/>
      <c r="F41"/>
      <c r="G41"/>
      <c r="H41"/>
      <c r="I41"/>
      <c r="J41"/>
    </row>
    <row r="42" spans="1:12" x14ac:dyDescent="0.25">
      <c r="B42" s="6"/>
      <c r="C42" s="6"/>
      <c r="D42" s="29"/>
      <c r="E42" s="16"/>
      <c r="F42"/>
      <c r="G42"/>
      <c r="H42"/>
      <c r="I42"/>
      <c r="J42"/>
    </row>
    <row r="43" spans="1:12" x14ac:dyDescent="0.25">
      <c r="B43" s="6"/>
      <c r="C43" s="6"/>
      <c r="D43" s="29"/>
      <c r="E43" s="16"/>
      <c r="F43"/>
      <c r="G43"/>
      <c r="H43"/>
      <c r="I43"/>
      <c r="J43"/>
    </row>
    <row r="44" spans="1:12" x14ac:dyDescent="0.25">
      <c r="B44" s="6"/>
      <c r="C44" s="6"/>
      <c r="D44" s="29"/>
      <c r="E44" s="16"/>
      <c r="F44"/>
      <c r="G44"/>
      <c r="H44"/>
      <c r="I44"/>
      <c r="J44"/>
    </row>
    <row r="45" spans="1:12" x14ac:dyDescent="0.25">
      <c r="B45" s="6"/>
      <c r="C45" s="6"/>
      <c r="D45" s="29"/>
      <c r="E45" s="16"/>
      <c r="F45"/>
      <c r="G45"/>
      <c r="H45"/>
      <c r="I45"/>
      <c r="J45"/>
    </row>
    <row r="46" spans="1:12" x14ac:dyDescent="0.25">
      <c r="B46" s="6"/>
      <c r="C46" s="6"/>
      <c r="D46" s="29"/>
      <c r="E46" s="16"/>
      <c r="F46"/>
      <c r="G46"/>
      <c r="H46"/>
      <c r="I46"/>
      <c r="J46"/>
    </row>
    <row r="47" spans="1:12" x14ac:dyDescent="0.25">
      <c r="B47" s="6"/>
      <c r="C47" s="6"/>
      <c r="D47" s="29"/>
      <c r="E47" s="16"/>
      <c r="F47"/>
      <c r="G47"/>
      <c r="H47"/>
      <c r="I47"/>
      <c r="J47"/>
    </row>
    <row r="48" spans="1:12" x14ac:dyDescent="0.25">
      <c r="B48" s="6"/>
      <c r="C48" s="6"/>
      <c r="D48" s="29"/>
      <c r="E48" s="16"/>
      <c r="F48"/>
      <c r="G48"/>
      <c r="H48"/>
      <c r="I48"/>
      <c r="J48"/>
    </row>
    <row r="49" spans="2:10" x14ac:dyDescent="0.25">
      <c r="B49" s="6"/>
      <c r="C49" s="6"/>
      <c r="D49" s="29"/>
      <c r="E49" s="16"/>
      <c r="F49"/>
      <c r="G49"/>
      <c r="H49"/>
      <c r="I49"/>
      <c r="J49"/>
    </row>
    <row r="50" spans="2:10" x14ac:dyDescent="0.25">
      <c r="B50" s="6"/>
      <c r="C50" s="6"/>
      <c r="D50" s="29"/>
      <c r="E50" s="16"/>
      <c r="F50"/>
      <c r="G50"/>
      <c r="H50"/>
      <c r="I50"/>
      <c r="J50"/>
    </row>
    <row r="51" spans="2:10" x14ac:dyDescent="0.25">
      <c r="B51" s="6"/>
      <c r="C51" s="6"/>
      <c r="D51" s="29"/>
      <c r="E51" s="16"/>
      <c r="F51"/>
      <c r="G51"/>
      <c r="H51"/>
      <c r="I51"/>
      <c r="J51"/>
    </row>
    <row r="52" spans="2:10" x14ac:dyDescent="0.25">
      <c r="B52" s="6"/>
      <c r="C52" s="6"/>
      <c r="D52" s="29"/>
      <c r="E52" s="16"/>
      <c r="F52"/>
      <c r="G52"/>
      <c r="H52"/>
      <c r="I52"/>
      <c r="J52"/>
    </row>
    <row r="53" spans="2:10" x14ac:dyDescent="0.25">
      <c r="B53" s="6"/>
      <c r="C53" s="6"/>
      <c r="D53" s="29"/>
      <c r="E53" s="16"/>
      <c r="F53"/>
      <c r="G53"/>
      <c r="H53"/>
      <c r="I53"/>
      <c r="J53"/>
    </row>
    <row r="54" spans="2:10" x14ac:dyDescent="0.25">
      <c r="B54" s="6"/>
      <c r="C54" s="6"/>
      <c r="D54" s="29"/>
      <c r="E54" s="16"/>
      <c r="F54"/>
      <c r="G54"/>
      <c r="H54"/>
      <c r="I54"/>
      <c r="J54"/>
    </row>
    <row r="55" spans="2:10" x14ac:dyDescent="0.25">
      <c r="B55" s="6"/>
      <c r="C55" s="6"/>
      <c r="D55" s="29"/>
      <c r="E55" s="16"/>
      <c r="F55"/>
      <c r="G55"/>
      <c r="H55"/>
      <c r="I55"/>
      <c r="J55"/>
    </row>
    <row r="56" spans="2:10" x14ac:dyDescent="0.25">
      <c r="B56" s="6"/>
      <c r="C56" s="6"/>
      <c r="D56" s="29"/>
      <c r="E56" s="16"/>
      <c r="F56"/>
      <c r="G56"/>
      <c r="H56"/>
      <c r="I56"/>
      <c r="J56"/>
    </row>
    <row r="57" spans="2:10" x14ac:dyDescent="0.25">
      <c r="E57" s="71"/>
    </row>
    <row r="58" spans="2:10" x14ac:dyDescent="0.25">
      <c r="E58" s="71"/>
    </row>
  </sheetData>
  <mergeCells count="18">
    <mergeCell ref="J33:J36"/>
    <mergeCell ref="K33:K36"/>
    <mergeCell ref="L33:L36"/>
    <mergeCell ref="A37:D37"/>
    <mergeCell ref="J20:J29"/>
    <mergeCell ref="K20:K29"/>
    <mergeCell ref="L20:L29"/>
    <mergeCell ref="J30:J32"/>
    <mergeCell ref="K30:K32"/>
    <mergeCell ref="L30:L32"/>
    <mergeCell ref="A1:L1"/>
    <mergeCell ref="A2:L2"/>
    <mergeCell ref="J4:J12"/>
    <mergeCell ref="K4:K12"/>
    <mergeCell ref="L4:L12"/>
    <mergeCell ref="J13:J19"/>
    <mergeCell ref="K13:K19"/>
    <mergeCell ref="L13:L19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11A9B-2F6E-43C4-B6BE-660009723AD9}">
  <dimension ref="A1:O58"/>
  <sheetViews>
    <sheetView topLeftCell="A19" zoomScaleNormal="100" workbookViewId="0">
      <selection activeCell="O24" sqref="O24"/>
    </sheetView>
  </sheetViews>
  <sheetFormatPr defaultRowHeight="13.8" x14ac:dyDescent="0.25"/>
  <cols>
    <col min="2" max="2" width="16.21875" style="1" customWidth="1"/>
    <col min="3" max="3" width="10.77734375" bestFit="1" customWidth="1"/>
    <col min="4" max="4" width="12.88671875" bestFit="1" customWidth="1"/>
    <col min="5" max="5" width="15" style="22" bestFit="1" customWidth="1"/>
    <col min="6" max="6" width="9.77734375" style="23" customWidth="1"/>
    <col min="7" max="7" width="11.33203125" style="6" customWidth="1"/>
    <col min="8" max="8" width="12.109375" style="6" customWidth="1"/>
    <col min="9" max="9" width="11" style="29" customWidth="1"/>
    <col min="10" max="10" width="15.44140625" style="16" bestFit="1" customWidth="1"/>
    <col min="11" max="11" width="12.88671875" customWidth="1"/>
    <col min="12" max="12" width="15.77734375" bestFit="1" customWidth="1"/>
    <col min="14" max="14" width="15" customWidth="1"/>
    <col min="15" max="15" width="17" bestFit="1" customWidth="1"/>
    <col min="16" max="16" width="13.5546875" customWidth="1"/>
  </cols>
  <sheetData>
    <row r="1" spans="1:15" ht="27.6" customHeight="1" x14ac:dyDescent="0.25">
      <c r="A1" s="83" t="s">
        <v>59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26"/>
      <c r="N1" s="26"/>
      <c r="O1" s="26"/>
    </row>
    <row r="2" spans="1:15" ht="18.600000000000001" customHeight="1" x14ac:dyDescent="0.25">
      <c r="A2" s="84" t="s">
        <v>60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27"/>
      <c r="N2" s="27"/>
      <c r="O2" s="27"/>
    </row>
    <row r="3" spans="1:15" x14ac:dyDescent="0.25">
      <c r="A3" s="3" t="s">
        <v>2</v>
      </c>
      <c r="B3" s="4" t="s">
        <v>3</v>
      </c>
      <c r="C3" s="3" t="s">
        <v>4</v>
      </c>
      <c r="D3" s="3" t="s">
        <v>6</v>
      </c>
      <c r="E3" s="33" t="s">
        <v>42</v>
      </c>
      <c r="F3" s="34" t="s">
        <v>8</v>
      </c>
      <c r="G3" s="5" t="s">
        <v>9</v>
      </c>
      <c r="H3" s="5" t="s">
        <v>31</v>
      </c>
      <c r="I3" s="28" t="s">
        <v>30</v>
      </c>
      <c r="J3" s="15" t="s">
        <v>44</v>
      </c>
      <c r="K3" s="3" t="s">
        <v>28</v>
      </c>
      <c r="L3" s="5" t="s">
        <v>29</v>
      </c>
      <c r="N3" s="3" t="s">
        <v>43</v>
      </c>
      <c r="O3" s="3" t="s">
        <v>31</v>
      </c>
    </row>
    <row r="4" spans="1:15" x14ac:dyDescent="0.25">
      <c r="A4" t="s">
        <v>0</v>
      </c>
      <c r="B4" s="2" t="s">
        <v>1</v>
      </c>
      <c r="C4" t="s">
        <v>5</v>
      </c>
      <c r="D4" s="68" t="s">
        <v>7</v>
      </c>
      <c r="E4" s="67">
        <f>F4*H4</f>
        <v>0</v>
      </c>
      <c r="F4" s="23">
        <v>0</v>
      </c>
      <c r="G4" s="6">
        <v>0.41199999999999998</v>
      </c>
      <c r="H4" s="6">
        <f t="shared" ref="H4:H10" si="0">VLOOKUP(D4,N:O,2,FALSE)</f>
        <v>0.53400000000000003</v>
      </c>
      <c r="I4" s="29">
        <f t="shared" ref="I4:I27" si="1">E4/$E$37</f>
        <v>0</v>
      </c>
      <c r="J4" s="81">
        <f>SUM(E4:E11)</f>
        <v>462890</v>
      </c>
      <c r="K4" s="81">
        <v>343699.25</v>
      </c>
      <c r="L4" s="81">
        <f>J4+K4</f>
        <v>806589.25</v>
      </c>
      <c r="N4" s="13" t="s">
        <v>13</v>
      </c>
      <c r="O4" s="48">
        <v>5.55</v>
      </c>
    </row>
    <row r="5" spans="1:15" x14ac:dyDescent="0.25">
      <c r="D5" t="s">
        <v>10</v>
      </c>
      <c r="E5" s="22">
        <f t="shared" ref="E5:E36" si="2">F5*H5</f>
        <v>0</v>
      </c>
      <c r="F5" s="23">
        <v>0</v>
      </c>
      <c r="H5" s="6">
        <f t="shared" si="0"/>
        <v>7.29</v>
      </c>
      <c r="I5" s="29">
        <f t="shared" si="1"/>
        <v>0</v>
      </c>
      <c r="J5" s="81"/>
      <c r="K5" s="81"/>
      <c r="L5" s="81"/>
      <c r="N5" s="13" t="s">
        <v>16</v>
      </c>
      <c r="O5" s="48">
        <v>7.24</v>
      </c>
    </row>
    <row r="6" spans="1:15" x14ac:dyDescent="0.25">
      <c r="D6" t="s">
        <v>11</v>
      </c>
      <c r="E6" s="22">
        <f t="shared" si="2"/>
        <v>349440</v>
      </c>
      <c r="F6" s="23">
        <v>48000</v>
      </c>
      <c r="G6" s="6">
        <v>6.9809999999999999</v>
      </c>
      <c r="H6" s="6">
        <f t="shared" si="0"/>
        <v>7.28</v>
      </c>
      <c r="I6" s="29">
        <f t="shared" si="1"/>
        <v>0.31996122081723882</v>
      </c>
      <c r="J6" s="81"/>
      <c r="K6" s="81"/>
      <c r="L6" s="81"/>
      <c r="N6" s="13" t="s">
        <v>11</v>
      </c>
      <c r="O6" s="48">
        <v>7.28</v>
      </c>
    </row>
    <row r="7" spans="1:15" x14ac:dyDescent="0.25">
      <c r="D7" t="s">
        <v>12</v>
      </c>
      <c r="E7" s="22">
        <f t="shared" si="2"/>
        <v>13600</v>
      </c>
      <c r="F7" s="23">
        <v>800</v>
      </c>
      <c r="G7" s="6">
        <v>14.92</v>
      </c>
      <c r="H7" s="6">
        <f t="shared" si="0"/>
        <v>17</v>
      </c>
      <c r="I7" s="29">
        <f t="shared" si="1"/>
        <v>1.2452703191147116E-2</v>
      </c>
      <c r="J7" s="81"/>
      <c r="K7" s="81"/>
      <c r="L7" s="81"/>
      <c r="N7" s="13" t="s">
        <v>7</v>
      </c>
      <c r="O7" s="48">
        <v>0.53400000000000003</v>
      </c>
    </row>
    <row r="8" spans="1:15" x14ac:dyDescent="0.25">
      <c r="D8" t="s">
        <v>13</v>
      </c>
      <c r="E8" s="22">
        <f t="shared" si="2"/>
        <v>0</v>
      </c>
      <c r="F8" s="60">
        <v>0</v>
      </c>
      <c r="G8" s="61">
        <v>5.0979999999999999</v>
      </c>
      <c r="H8" s="61">
        <f t="shared" si="0"/>
        <v>5.55</v>
      </c>
      <c r="I8" s="62">
        <f t="shared" si="1"/>
        <v>0</v>
      </c>
      <c r="J8" s="81"/>
      <c r="K8" s="81"/>
      <c r="L8" s="81"/>
      <c r="N8" s="13" t="s">
        <v>12</v>
      </c>
      <c r="O8" s="48">
        <v>17</v>
      </c>
    </row>
    <row r="9" spans="1:15" x14ac:dyDescent="0.25">
      <c r="D9" t="s">
        <v>21</v>
      </c>
      <c r="E9" s="22">
        <f t="shared" si="2"/>
        <v>0</v>
      </c>
      <c r="F9" s="23">
        <v>0</v>
      </c>
      <c r="H9" s="6">
        <f t="shared" si="0"/>
        <v>13</v>
      </c>
      <c r="I9" s="29">
        <f t="shared" si="1"/>
        <v>0</v>
      </c>
      <c r="J9" s="81"/>
      <c r="K9" s="81"/>
      <c r="L9" s="81"/>
      <c r="N9" s="13" t="s">
        <v>22</v>
      </c>
      <c r="O9" s="48">
        <v>4.84</v>
      </c>
    </row>
    <row r="10" spans="1:15" x14ac:dyDescent="0.25">
      <c r="D10" t="s">
        <v>16</v>
      </c>
      <c r="E10" s="22">
        <f t="shared" si="2"/>
        <v>0</v>
      </c>
      <c r="F10" s="60">
        <v>0</v>
      </c>
      <c r="G10" s="61">
        <v>6.97</v>
      </c>
      <c r="H10" s="61">
        <f t="shared" si="0"/>
        <v>7.24</v>
      </c>
      <c r="I10" s="29">
        <f t="shared" si="1"/>
        <v>0</v>
      </c>
      <c r="J10" s="81"/>
      <c r="K10" s="81"/>
      <c r="L10" s="81"/>
      <c r="N10" s="13" t="s">
        <v>10</v>
      </c>
      <c r="O10" s="48">
        <v>7.29</v>
      </c>
    </row>
    <row r="11" spans="1:15" x14ac:dyDescent="0.25">
      <c r="D11" t="s">
        <v>33</v>
      </c>
      <c r="E11" s="22">
        <f t="shared" si="2"/>
        <v>99850</v>
      </c>
      <c r="F11" s="60">
        <v>5000</v>
      </c>
      <c r="G11" s="61"/>
      <c r="H11" s="61">
        <f>O12</f>
        <v>19.97</v>
      </c>
      <c r="I11" s="29">
        <f t="shared" si="1"/>
        <v>9.1426648061473492E-2</v>
      </c>
      <c r="J11" s="81"/>
      <c r="K11" s="81"/>
      <c r="L11" s="81"/>
      <c r="N11" s="13"/>
      <c r="O11" s="48"/>
    </row>
    <row r="12" spans="1:15" x14ac:dyDescent="0.25">
      <c r="E12" s="22">
        <v>0</v>
      </c>
      <c r="F12" s="22"/>
      <c r="I12" s="29">
        <f t="shared" si="1"/>
        <v>0</v>
      </c>
      <c r="J12" s="81"/>
      <c r="K12" s="81"/>
      <c r="L12" s="81"/>
      <c r="N12" s="13" t="s">
        <v>33</v>
      </c>
      <c r="O12" s="48">
        <v>19.97</v>
      </c>
    </row>
    <row r="13" spans="1:15" x14ac:dyDescent="0.25">
      <c r="A13" t="s">
        <v>14</v>
      </c>
      <c r="B13" s="1" t="s">
        <v>15</v>
      </c>
      <c r="C13" t="s">
        <v>5</v>
      </c>
      <c r="D13" t="s">
        <v>12</v>
      </c>
      <c r="E13" s="22">
        <f t="shared" si="2"/>
        <v>0</v>
      </c>
      <c r="F13" s="22">
        <v>0</v>
      </c>
      <c r="G13" s="6">
        <v>14.92</v>
      </c>
      <c r="H13" s="6">
        <f>VLOOKUP(D13,N:O,2,FALSE)</f>
        <v>17</v>
      </c>
      <c r="I13" s="29">
        <f t="shared" si="1"/>
        <v>0</v>
      </c>
      <c r="J13" s="81">
        <f>SUM(E13:E19)</f>
        <v>95856</v>
      </c>
      <c r="K13" s="82">
        <v>55.03</v>
      </c>
      <c r="L13" s="81">
        <f>J13+K13</f>
        <v>95911.03</v>
      </c>
      <c r="N13" s="13" t="s">
        <v>21</v>
      </c>
      <c r="O13" s="48">
        <v>13</v>
      </c>
    </row>
    <row r="14" spans="1:15" x14ac:dyDescent="0.25">
      <c r="D14" t="s">
        <v>13</v>
      </c>
      <c r="E14" s="67">
        <f t="shared" si="2"/>
        <v>0</v>
      </c>
      <c r="F14" s="22">
        <v>0</v>
      </c>
      <c r="G14" s="61">
        <v>5.07</v>
      </c>
      <c r="H14" s="61">
        <f>VLOOKUP(D14,N:O,2,FALSE)</f>
        <v>5.55</v>
      </c>
      <c r="I14" s="62">
        <f t="shared" si="1"/>
        <v>0</v>
      </c>
      <c r="J14" s="81"/>
      <c r="K14" s="82"/>
      <c r="L14" s="81"/>
      <c r="N14" s="13" t="s">
        <v>26</v>
      </c>
      <c r="O14" s="48">
        <v>5.65</v>
      </c>
    </row>
    <row r="15" spans="1:15" x14ac:dyDescent="0.25">
      <c r="D15" t="s">
        <v>10</v>
      </c>
      <c r="E15" s="39">
        <f t="shared" si="2"/>
        <v>0</v>
      </c>
      <c r="F15" s="40">
        <v>0</v>
      </c>
      <c r="G15" s="12">
        <v>7.2009999999999996</v>
      </c>
      <c r="H15" s="12">
        <f>VLOOKUP(D15,N:O,2,FALSE)</f>
        <v>7.29</v>
      </c>
      <c r="I15" s="32">
        <f t="shared" si="1"/>
        <v>0</v>
      </c>
      <c r="J15" s="81"/>
      <c r="K15" s="82"/>
      <c r="L15" s="81"/>
      <c r="N15" t="s">
        <v>34</v>
      </c>
      <c r="O15" s="48"/>
    </row>
    <row r="16" spans="1:15" x14ac:dyDescent="0.25">
      <c r="D16" t="s">
        <v>11</v>
      </c>
      <c r="E16" s="59">
        <f t="shared" si="2"/>
        <v>0</v>
      </c>
      <c r="F16" s="60">
        <v>0</v>
      </c>
      <c r="G16" s="61">
        <v>3.91</v>
      </c>
      <c r="H16" s="61">
        <f>VLOOKUP(D16,N:O,2,FALSE)</f>
        <v>7.28</v>
      </c>
      <c r="I16" s="62">
        <f t="shared" si="1"/>
        <v>0</v>
      </c>
      <c r="J16" s="81"/>
      <c r="K16" s="82"/>
      <c r="L16" s="81"/>
      <c r="N16" t="s">
        <v>35</v>
      </c>
      <c r="O16" s="48"/>
    </row>
    <row r="17" spans="1:15" x14ac:dyDescent="0.25">
      <c r="D17" t="s">
        <v>16</v>
      </c>
      <c r="E17" s="67">
        <f t="shared" si="2"/>
        <v>0</v>
      </c>
      <c r="F17" s="60">
        <v>0</v>
      </c>
      <c r="G17" s="61">
        <v>6.97</v>
      </c>
      <c r="H17" s="61">
        <f>VLOOKUP(D17,N:O,2,FALSE)</f>
        <v>7.24</v>
      </c>
      <c r="I17" s="62">
        <f t="shared" si="1"/>
        <v>0</v>
      </c>
      <c r="J17" s="81"/>
      <c r="K17" s="82"/>
      <c r="L17" s="81"/>
      <c r="N17" t="s">
        <v>95</v>
      </c>
      <c r="O17" s="48"/>
    </row>
    <row r="18" spans="1:15" x14ac:dyDescent="0.25">
      <c r="D18" t="s">
        <v>33</v>
      </c>
      <c r="E18" s="39">
        <f>F18*H18</f>
        <v>95856</v>
      </c>
      <c r="F18" s="40">
        <v>4800</v>
      </c>
      <c r="G18" s="12">
        <v>22.696999999999999</v>
      </c>
      <c r="H18" s="12">
        <f>O12</f>
        <v>19.97</v>
      </c>
      <c r="I18" s="32">
        <f t="shared" si="1"/>
        <v>8.7769582139014549E-2</v>
      </c>
      <c r="J18" s="81"/>
      <c r="K18" s="82"/>
      <c r="L18" s="81"/>
      <c r="N18" t="s">
        <v>102</v>
      </c>
      <c r="O18">
        <v>7.63</v>
      </c>
    </row>
    <row r="19" spans="1:15" x14ac:dyDescent="0.25">
      <c r="E19" s="59"/>
      <c r="F19" s="60"/>
      <c r="G19" s="61"/>
      <c r="H19" s="61"/>
      <c r="I19" s="62">
        <f t="shared" si="1"/>
        <v>0</v>
      </c>
      <c r="J19" s="81"/>
      <c r="K19" s="82"/>
      <c r="L19" s="81"/>
    </row>
    <row r="20" spans="1:15" x14ac:dyDescent="0.25">
      <c r="A20" t="s">
        <v>18</v>
      </c>
      <c r="B20" s="1" t="s">
        <v>19</v>
      </c>
      <c r="C20" t="s">
        <v>20</v>
      </c>
      <c r="D20" t="s">
        <v>13</v>
      </c>
      <c r="E20" s="59">
        <f t="shared" si="2"/>
        <v>388505.55</v>
      </c>
      <c r="F20" s="60">
        <v>70001</v>
      </c>
      <c r="G20" s="61">
        <f>G8</f>
        <v>5.0979999999999999</v>
      </c>
      <c r="H20" s="61">
        <f t="shared" ref="H20:H24" si="3">VLOOKUP(D20,N:O,2,FALSE)</f>
        <v>5.55</v>
      </c>
      <c r="I20" s="62">
        <f t="shared" si="1"/>
        <v>0.35573119869583569</v>
      </c>
      <c r="J20" s="79">
        <f>SUM(E20:E29)</f>
        <v>533386.35</v>
      </c>
      <c r="K20" s="79">
        <v>0</v>
      </c>
      <c r="L20" s="79">
        <f>J20+K20</f>
        <v>533386.35</v>
      </c>
      <c r="O20" s="65">
        <f>K8+K16</f>
        <v>0</v>
      </c>
    </row>
    <row r="21" spans="1:15" x14ac:dyDescent="0.25">
      <c r="D21" s="58" t="s">
        <v>21</v>
      </c>
      <c r="E21" s="59">
        <f t="shared" si="2"/>
        <v>0</v>
      </c>
      <c r="F21" s="60">
        <v>0</v>
      </c>
      <c r="G21" s="61">
        <f>G33</f>
        <v>5.2510000000000003</v>
      </c>
      <c r="H21" s="61">
        <f t="shared" si="3"/>
        <v>13</v>
      </c>
      <c r="I21" s="62">
        <f t="shared" si="1"/>
        <v>0</v>
      </c>
      <c r="J21" s="79"/>
      <c r="K21" s="79"/>
      <c r="L21" s="79"/>
      <c r="O21" s="65"/>
    </row>
    <row r="22" spans="1:15" x14ac:dyDescent="0.25">
      <c r="D22" s="58" t="s">
        <v>22</v>
      </c>
      <c r="E22" s="59">
        <f t="shared" si="2"/>
        <v>32960.400000000001</v>
      </c>
      <c r="F22" s="60">
        <v>6810</v>
      </c>
      <c r="G22" s="61"/>
      <c r="H22" s="61">
        <f t="shared" si="3"/>
        <v>4.84</v>
      </c>
      <c r="I22" s="62">
        <f t="shared" si="1"/>
        <v>3.0179858695697458E-2</v>
      </c>
      <c r="J22" s="79"/>
      <c r="K22" s="79"/>
      <c r="L22" s="79"/>
      <c r="N22" t="s">
        <v>104</v>
      </c>
      <c r="O22" s="14">
        <v>3280000</v>
      </c>
    </row>
    <row r="23" spans="1:15" x14ac:dyDescent="0.25">
      <c r="D23" s="58" t="s">
        <v>11</v>
      </c>
      <c r="E23" s="59">
        <f t="shared" si="2"/>
        <v>36400</v>
      </c>
      <c r="F23" s="60">
        <v>5000</v>
      </c>
      <c r="G23" s="61">
        <v>5.5</v>
      </c>
      <c r="H23" s="61">
        <f t="shared" si="3"/>
        <v>7.28</v>
      </c>
      <c r="I23" s="62">
        <f t="shared" si="1"/>
        <v>3.3329293835129045E-2</v>
      </c>
      <c r="J23" s="79"/>
      <c r="K23" s="79"/>
      <c r="L23" s="79"/>
      <c r="N23" t="s">
        <v>97</v>
      </c>
      <c r="O23" s="14">
        <f>L37</f>
        <v>1435886.6300000001</v>
      </c>
    </row>
    <row r="24" spans="1:15" x14ac:dyDescent="0.25">
      <c r="D24" t="s">
        <v>12</v>
      </c>
      <c r="E24" s="22">
        <f t="shared" si="2"/>
        <v>12070</v>
      </c>
      <c r="F24" s="23">
        <v>710</v>
      </c>
      <c r="H24" s="6">
        <f t="shared" si="3"/>
        <v>17</v>
      </c>
      <c r="I24" s="29">
        <f t="shared" si="1"/>
        <v>1.1051774082143065E-2</v>
      </c>
      <c r="J24" s="79"/>
      <c r="K24" s="79"/>
      <c r="L24" s="79"/>
      <c r="N24" s="4" t="s">
        <v>38</v>
      </c>
      <c r="O24" s="14">
        <f>L37+O26+O27+O28+O29+O30</f>
        <v>3659314.18</v>
      </c>
    </row>
    <row r="25" spans="1:15" x14ac:dyDescent="0.25">
      <c r="D25" s="13" t="s">
        <v>16</v>
      </c>
      <c r="E25" s="22">
        <f t="shared" si="2"/>
        <v>55820.4</v>
      </c>
      <c r="F25" s="23">
        <v>7710</v>
      </c>
      <c r="H25" s="6">
        <f>O5</f>
        <v>7.24</v>
      </c>
      <c r="I25" s="29">
        <f t="shared" si="1"/>
        <v>5.1111387736110916E-2</v>
      </c>
      <c r="J25" s="79"/>
      <c r="K25" s="79"/>
      <c r="L25" s="79"/>
      <c r="N25" s="4" t="s">
        <v>39</v>
      </c>
    </row>
    <row r="26" spans="1:15" x14ac:dyDescent="0.25">
      <c r="D26" s="58" t="s">
        <v>101</v>
      </c>
      <c r="E26" s="22">
        <f t="shared" si="2"/>
        <v>7630</v>
      </c>
      <c r="F26" s="23">
        <v>1000</v>
      </c>
      <c r="H26" s="6">
        <f>O18</f>
        <v>7.63</v>
      </c>
      <c r="I26" s="29">
        <f t="shared" si="1"/>
        <v>6.986332746209742E-3</v>
      </c>
      <c r="J26" s="79"/>
      <c r="K26" s="79"/>
      <c r="L26" s="79"/>
      <c r="N26" t="s">
        <v>40</v>
      </c>
      <c r="O26" s="19">
        <v>136136.65</v>
      </c>
    </row>
    <row r="27" spans="1:15" x14ac:dyDescent="0.25">
      <c r="I27" s="29">
        <f t="shared" si="1"/>
        <v>0</v>
      </c>
      <c r="J27" s="79"/>
      <c r="K27" s="79"/>
      <c r="L27" s="79"/>
      <c r="N27" t="s">
        <v>41</v>
      </c>
      <c r="O27" s="19">
        <v>2000000</v>
      </c>
    </row>
    <row r="28" spans="1:15" x14ac:dyDescent="0.25">
      <c r="J28" s="79"/>
      <c r="K28" s="79"/>
      <c r="L28" s="79"/>
      <c r="N28" t="s">
        <v>36</v>
      </c>
      <c r="O28" s="19">
        <v>87175.51</v>
      </c>
    </row>
    <row r="29" spans="1:15" x14ac:dyDescent="0.25">
      <c r="E29" s="22">
        <f t="shared" si="2"/>
        <v>0</v>
      </c>
      <c r="I29" s="29">
        <f t="shared" ref="I29:I36" si="4">E29/$E$37</f>
        <v>0</v>
      </c>
      <c r="J29" s="79"/>
      <c r="K29" s="79"/>
      <c r="L29" s="79"/>
      <c r="N29" s="66" t="s">
        <v>37</v>
      </c>
      <c r="O29" s="69">
        <v>115.39</v>
      </c>
    </row>
    <row r="30" spans="1:15" x14ac:dyDescent="0.25">
      <c r="A30" t="s">
        <v>27</v>
      </c>
      <c r="B30" s="1" t="s">
        <v>23</v>
      </c>
      <c r="C30" t="s">
        <v>5</v>
      </c>
      <c r="D30" s="58" t="s">
        <v>16</v>
      </c>
      <c r="E30" s="59">
        <f t="shared" si="2"/>
        <v>0</v>
      </c>
      <c r="F30" s="60">
        <v>0</v>
      </c>
      <c r="G30" s="61">
        <v>7.6210000000000004</v>
      </c>
      <c r="H30" s="61">
        <f>VLOOKUP(D30,N:O,2,FALSE)</f>
        <v>7.24</v>
      </c>
      <c r="I30" s="62">
        <f t="shared" si="4"/>
        <v>0</v>
      </c>
      <c r="J30" s="79">
        <f>SUM(E30:E32)</f>
        <v>0</v>
      </c>
      <c r="K30" s="79">
        <v>0</v>
      </c>
      <c r="L30" s="79">
        <f>J30+K30</f>
        <v>0</v>
      </c>
      <c r="N30" t="s">
        <v>14</v>
      </c>
      <c r="O30" s="19">
        <v>0</v>
      </c>
    </row>
    <row r="31" spans="1:15" x14ac:dyDescent="0.25">
      <c r="D31" s="58"/>
      <c r="E31" s="59">
        <f t="shared" si="2"/>
        <v>0</v>
      </c>
      <c r="F31" s="60"/>
      <c r="G31" s="61"/>
      <c r="H31" s="61"/>
      <c r="I31" s="62">
        <f t="shared" si="4"/>
        <v>0</v>
      </c>
      <c r="J31" s="79"/>
      <c r="K31" s="79"/>
      <c r="L31" s="79"/>
      <c r="N31" t="s">
        <v>105</v>
      </c>
      <c r="O31" s="14">
        <f>O24-O22</f>
        <v>379314.18000000017</v>
      </c>
    </row>
    <row r="32" spans="1:15" x14ac:dyDescent="0.25">
      <c r="D32" s="58"/>
      <c r="E32" s="59">
        <f t="shared" si="2"/>
        <v>0</v>
      </c>
      <c r="F32" s="60"/>
      <c r="G32" s="61"/>
      <c r="H32" s="61"/>
      <c r="I32" s="62">
        <f t="shared" si="4"/>
        <v>0</v>
      </c>
      <c r="J32" s="79"/>
      <c r="K32" s="79"/>
      <c r="L32" s="79"/>
    </row>
    <row r="33" spans="1:12" x14ac:dyDescent="0.25">
      <c r="A33" t="s">
        <v>24</v>
      </c>
      <c r="B33" s="1" t="s">
        <v>25</v>
      </c>
      <c r="C33" t="s">
        <v>20</v>
      </c>
      <c r="D33" s="58" t="s">
        <v>21</v>
      </c>
      <c r="E33" s="59">
        <f t="shared" si="2"/>
        <v>0</v>
      </c>
      <c r="F33" s="60">
        <v>0</v>
      </c>
      <c r="G33" s="61">
        <v>5.2510000000000003</v>
      </c>
      <c r="H33" s="61">
        <f>VLOOKUP(D33,N:O,2,FALSE)</f>
        <v>13</v>
      </c>
      <c r="I33" s="62">
        <f t="shared" si="4"/>
        <v>0</v>
      </c>
      <c r="J33" s="79">
        <f>SUM(E33:E36)</f>
        <v>0</v>
      </c>
      <c r="K33" s="79">
        <v>0</v>
      </c>
      <c r="L33" s="79">
        <f>J33+K33</f>
        <v>0</v>
      </c>
    </row>
    <row r="34" spans="1:12" x14ac:dyDescent="0.25">
      <c r="D34" s="58" t="s">
        <v>26</v>
      </c>
      <c r="E34" s="59">
        <f t="shared" si="2"/>
        <v>0</v>
      </c>
      <c r="F34" s="60">
        <v>0</v>
      </c>
      <c r="G34" s="61">
        <v>5.9580000000000002</v>
      </c>
      <c r="H34" s="61">
        <f>VLOOKUP(D34,N:O,2,FALSE)</f>
        <v>5.65</v>
      </c>
      <c r="I34" s="62">
        <f t="shared" si="4"/>
        <v>0</v>
      </c>
      <c r="J34" s="79"/>
      <c r="K34" s="79"/>
      <c r="L34" s="79"/>
    </row>
    <row r="35" spans="1:12" x14ac:dyDescent="0.25">
      <c r="D35" s="13"/>
      <c r="E35" s="22">
        <f t="shared" si="2"/>
        <v>0</v>
      </c>
      <c r="I35" s="29">
        <f t="shared" si="4"/>
        <v>0</v>
      </c>
      <c r="J35" s="79"/>
      <c r="K35" s="79"/>
      <c r="L35" s="79"/>
    </row>
    <row r="36" spans="1:12" x14ac:dyDescent="0.25">
      <c r="E36" s="22">
        <f t="shared" si="2"/>
        <v>0</v>
      </c>
      <c r="I36" s="29">
        <f t="shared" si="4"/>
        <v>0</v>
      </c>
      <c r="J36" s="79"/>
      <c r="K36" s="79"/>
      <c r="L36" s="79"/>
    </row>
    <row r="37" spans="1:12" x14ac:dyDescent="0.25">
      <c r="A37" s="80" t="s">
        <v>17</v>
      </c>
      <c r="B37" s="80"/>
      <c r="C37" s="80"/>
      <c r="D37" s="80"/>
      <c r="E37" s="33">
        <f>SUM(E4:E36)</f>
        <v>1092132.3500000001</v>
      </c>
      <c r="F37" s="34"/>
      <c r="G37" s="5"/>
      <c r="H37" s="5"/>
      <c r="I37" s="28"/>
      <c r="J37" s="24">
        <f>J4+J13+J20+J30+J33</f>
        <v>1092132.3500000001</v>
      </c>
      <c r="K37" s="24">
        <f>K4+K13+K20+K30+K33</f>
        <v>343754.28</v>
      </c>
      <c r="L37" s="18">
        <f>E37+K37</f>
        <v>1435886.6300000001</v>
      </c>
    </row>
    <row r="38" spans="1:12" x14ac:dyDescent="0.25">
      <c r="E38" s="70"/>
    </row>
    <row r="39" spans="1:12" x14ac:dyDescent="0.25">
      <c r="E39" s="70"/>
    </row>
    <row r="40" spans="1:12" x14ac:dyDescent="0.25">
      <c r="E40" s="70"/>
    </row>
    <row r="41" spans="1:12" x14ac:dyDescent="0.25">
      <c r="B41" s="6"/>
      <c r="C41" s="6"/>
      <c r="D41" s="29"/>
      <c r="E41" s="16"/>
      <c r="F41"/>
      <c r="G41"/>
      <c r="H41"/>
      <c r="I41"/>
      <c r="J41"/>
    </row>
    <row r="42" spans="1:12" x14ac:dyDescent="0.25">
      <c r="B42" s="6"/>
      <c r="C42" s="6"/>
      <c r="D42" s="29"/>
      <c r="E42" s="16"/>
      <c r="F42"/>
      <c r="G42"/>
      <c r="H42"/>
      <c r="I42"/>
      <c r="J42"/>
    </row>
    <row r="43" spans="1:12" x14ac:dyDescent="0.25">
      <c r="B43" s="6"/>
      <c r="C43" s="6"/>
      <c r="D43" s="29"/>
      <c r="E43" s="16"/>
      <c r="F43"/>
      <c r="G43"/>
      <c r="H43"/>
      <c r="I43"/>
      <c r="J43"/>
    </row>
    <row r="44" spans="1:12" x14ac:dyDescent="0.25">
      <c r="B44" s="6"/>
      <c r="C44" s="6"/>
      <c r="D44" s="29"/>
      <c r="E44" s="16"/>
      <c r="F44"/>
      <c r="G44"/>
      <c r="H44"/>
      <c r="I44"/>
      <c r="J44"/>
    </row>
    <row r="45" spans="1:12" x14ac:dyDescent="0.25">
      <c r="B45" s="6"/>
      <c r="C45" s="6"/>
      <c r="D45" s="29"/>
      <c r="E45" s="16"/>
      <c r="F45"/>
      <c r="G45"/>
      <c r="H45"/>
      <c r="I45"/>
      <c r="J45"/>
    </row>
    <row r="46" spans="1:12" x14ac:dyDescent="0.25">
      <c r="B46" s="6"/>
      <c r="C46" s="6"/>
      <c r="D46" s="29"/>
      <c r="E46" s="16"/>
      <c r="F46"/>
      <c r="G46"/>
      <c r="H46"/>
      <c r="I46"/>
      <c r="J46"/>
    </row>
    <row r="47" spans="1:12" x14ac:dyDescent="0.25">
      <c r="B47" s="6"/>
      <c r="C47" s="6"/>
      <c r="D47" s="29"/>
      <c r="E47" s="16"/>
      <c r="F47"/>
      <c r="G47"/>
      <c r="H47"/>
      <c r="I47"/>
      <c r="J47"/>
    </row>
    <row r="48" spans="1:12" x14ac:dyDescent="0.25">
      <c r="B48" s="6"/>
      <c r="C48" s="6"/>
      <c r="D48" s="29"/>
      <c r="E48" s="16"/>
      <c r="F48"/>
      <c r="G48"/>
      <c r="H48"/>
      <c r="I48"/>
      <c r="J48"/>
    </row>
    <row r="49" spans="2:10" x14ac:dyDescent="0.25">
      <c r="B49" s="6"/>
      <c r="C49" s="6"/>
      <c r="D49" s="29"/>
      <c r="E49" s="16"/>
      <c r="F49"/>
      <c r="G49"/>
      <c r="H49"/>
      <c r="I49"/>
      <c r="J49"/>
    </row>
    <row r="50" spans="2:10" x14ac:dyDescent="0.25">
      <c r="B50" s="6"/>
      <c r="C50" s="6"/>
      <c r="D50" s="29"/>
      <c r="E50" s="16"/>
      <c r="F50"/>
      <c r="G50"/>
      <c r="H50"/>
      <c r="I50"/>
      <c r="J50"/>
    </row>
    <row r="51" spans="2:10" x14ac:dyDescent="0.25">
      <c r="B51" s="6"/>
      <c r="C51" s="6"/>
      <c r="D51" s="29"/>
      <c r="E51" s="16"/>
      <c r="F51"/>
      <c r="G51"/>
      <c r="H51"/>
      <c r="I51"/>
      <c r="J51"/>
    </row>
    <row r="52" spans="2:10" x14ac:dyDescent="0.25">
      <c r="B52" s="6"/>
      <c r="C52" s="6"/>
      <c r="D52" s="29"/>
      <c r="E52" s="16"/>
      <c r="F52"/>
      <c r="G52"/>
      <c r="H52"/>
      <c r="I52"/>
      <c r="J52"/>
    </row>
    <row r="53" spans="2:10" x14ac:dyDescent="0.25">
      <c r="B53" s="6"/>
      <c r="C53" s="6"/>
      <c r="D53" s="29"/>
      <c r="E53" s="16"/>
      <c r="F53"/>
      <c r="G53"/>
      <c r="H53"/>
      <c r="I53"/>
      <c r="J53"/>
    </row>
    <row r="54" spans="2:10" x14ac:dyDescent="0.25">
      <c r="B54" s="6"/>
      <c r="C54" s="6"/>
      <c r="D54" s="29"/>
      <c r="E54" s="16"/>
      <c r="F54"/>
      <c r="G54"/>
      <c r="H54"/>
      <c r="I54"/>
      <c r="J54"/>
    </row>
    <row r="55" spans="2:10" x14ac:dyDescent="0.25">
      <c r="B55" s="6"/>
      <c r="C55" s="6"/>
      <c r="D55" s="29"/>
      <c r="E55" s="16"/>
      <c r="F55"/>
      <c r="G55"/>
      <c r="H55"/>
      <c r="I55"/>
      <c r="J55"/>
    </row>
    <row r="56" spans="2:10" x14ac:dyDescent="0.25">
      <c r="B56" s="6"/>
      <c r="C56" s="6"/>
      <c r="D56" s="29"/>
      <c r="E56" s="16"/>
      <c r="F56"/>
      <c r="G56"/>
      <c r="H56"/>
      <c r="I56"/>
      <c r="J56"/>
    </row>
    <row r="57" spans="2:10" x14ac:dyDescent="0.25">
      <c r="E57" s="70"/>
    </row>
    <row r="58" spans="2:10" x14ac:dyDescent="0.25">
      <c r="E58" s="70"/>
    </row>
  </sheetData>
  <mergeCells count="18">
    <mergeCell ref="J13:J19"/>
    <mergeCell ref="K13:K19"/>
    <mergeCell ref="L13:L19"/>
    <mergeCell ref="A1:L1"/>
    <mergeCell ref="A2:L2"/>
    <mergeCell ref="J4:J12"/>
    <mergeCell ref="K4:K12"/>
    <mergeCell ref="L4:L12"/>
    <mergeCell ref="J33:J36"/>
    <mergeCell ref="K33:K36"/>
    <mergeCell ref="L33:L36"/>
    <mergeCell ref="A37:D37"/>
    <mergeCell ref="J20:J29"/>
    <mergeCell ref="K20:K29"/>
    <mergeCell ref="L20:L29"/>
    <mergeCell ref="J30:J32"/>
    <mergeCell ref="K30:K32"/>
    <mergeCell ref="L30:L32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52D4C-4B0F-476C-BBAB-1ADC379A5EFE}">
  <dimension ref="A1:O58"/>
  <sheetViews>
    <sheetView zoomScaleNormal="100" workbookViewId="0">
      <selection activeCell="P28" sqref="P28"/>
    </sheetView>
  </sheetViews>
  <sheetFormatPr defaultRowHeight="13.8" x14ac:dyDescent="0.25"/>
  <cols>
    <col min="2" max="2" width="16.21875" style="1" customWidth="1"/>
    <col min="3" max="3" width="10.77734375" bestFit="1" customWidth="1"/>
    <col min="4" max="4" width="12.88671875" bestFit="1" customWidth="1"/>
    <col min="5" max="5" width="15" style="22" bestFit="1" customWidth="1"/>
    <col min="6" max="6" width="9.77734375" style="23" customWidth="1"/>
    <col min="7" max="7" width="11.33203125" style="6" customWidth="1"/>
    <col min="8" max="8" width="12.109375" style="6" customWidth="1"/>
    <col min="9" max="9" width="11" style="29" customWidth="1"/>
    <col min="10" max="10" width="15.44140625" style="16" bestFit="1" customWidth="1"/>
    <col min="11" max="11" width="12.88671875" customWidth="1"/>
    <col min="12" max="12" width="15.77734375" bestFit="1" customWidth="1"/>
    <col min="14" max="14" width="15" customWidth="1"/>
    <col min="15" max="15" width="17" bestFit="1" customWidth="1"/>
    <col min="16" max="16" width="13.5546875" customWidth="1"/>
  </cols>
  <sheetData>
    <row r="1" spans="1:15" ht="27.6" customHeight="1" x14ac:dyDescent="0.25">
      <c r="A1" s="83" t="s">
        <v>59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26"/>
      <c r="N1" s="26"/>
      <c r="O1" s="26"/>
    </row>
    <row r="2" spans="1:15" ht="18.600000000000001" customHeight="1" x14ac:dyDescent="0.25">
      <c r="A2" s="84" t="s">
        <v>60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27"/>
      <c r="N2" s="27"/>
      <c r="O2" s="27"/>
    </row>
    <row r="3" spans="1:15" x14ac:dyDescent="0.25">
      <c r="A3" s="3" t="s">
        <v>2</v>
      </c>
      <c r="B3" s="4" t="s">
        <v>3</v>
      </c>
      <c r="C3" s="3" t="s">
        <v>4</v>
      </c>
      <c r="D3" s="3" t="s">
        <v>6</v>
      </c>
      <c r="E3" s="33" t="s">
        <v>42</v>
      </c>
      <c r="F3" s="34" t="s">
        <v>8</v>
      </c>
      <c r="G3" s="5" t="s">
        <v>9</v>
      </c>
      <c r="H3" s="5" t="s">
        <v>31</v>
      </c>
      <c r="I3" s="28" t="s">
        <v>30</v>
      </c>
      <c r="J3" s="15" t="s">
        <v>44</v>
      </c>
      <c r="K3" s="3" t="s">
        <v>28</v>
      </c>
      <c r="L3" s="5" t="s">
        <v>29</v>
      </c>
      <c r="N3" s="3" t="s">
        <v>43</v>
      </c>
      <c r="O3" s="3" t="s">
        <v>31</v>
      </c>
    </row>
    <row r="4" spans="1:15" x14ac:dyDescent="0.25">
      <c r="A4" t="s">
        <v>0</v>
      </c>
      <c r="B4" s="2" t="s">
        <v>1</v>
      </c>
      <c r="C4" t="s">
        <v>5</v>
      </c>
      <c r="D4" s="68" t="s">
        <v>7</v>
      </c>
      <c r="E4" s="67">
        <f>F4*H4</f>
        <v>139230</v>
      </c>
      <c r="F4" s="23">
        <v>238000</v>
      </c>
      <c r="G4" s="6">
        <v>0.41199999999999998</v>
      </c>
      <c r="H4" s="6">
        <f t="shared" ref="H4:H10" si="0">VLOOKUP(D4,N:O,2,FALSE)</f>
        <v>0.58499999999999996</v>
      </c>
      <c r="I4" s="29">
        <f t="shared" ref="I4:I27" si="1">E4/$E$37</f>
        <v>0.10472922677019549</v>
      </c>
      <c r="J4" s="81">
        <f>SUM(E4:E11)</f>
        <v>429524.24</v>
      </c>
      <c r="K4" s="81">
        <v>121163.63</v>
      </c>
      <c r="L4" s="81">
        <f>J4+K4</f>
        <v>550687.87</v>
      </c>
      <c r="N4" s="13" t="s">
        <v>13</v>
      </c>
      <c r="O4" s="48">
        <v>5.24</v>
      </c>
    </row>
    <row r="5" spans="1:15" x14ac:dyDescent="0.25">
      <c r="D5" t="s">
        <v>10</v>
      </c>
      <c r="E5" s="22">
        <f t="shared" ref="E5:E36" si="2">F5*H5</f>
        <v>0</v>
      </c>
      <c r="F5" s="23">
        <v>0</v>
      </c>
      <c r="H5" s="6">
        <f t="shared" si="0"/>
        <v>7.17</v>
      </c>
      <c r="I5" s="29">
        <f t="shared" si="1"/>
        <v>0</v>
      </c>
      <c r="J5" s="81"/>
      <c r="K5" s="81"/>
      <c r="L5" s="81"/>
      <c r="N5" s="13" t="s">
        <v>16</v>
      </c>
      <c r="O5" s="48">
        <v>7.83</v>
      </c>
    </row>
    <row r="6" spans="1:15" x14ac:dyDescent="0.25">
      <c r="D6" t="s">
        <v>11</v>
      </c>
      <c r="E6" s="22">
        <f t="shared" si="2"/>
        <v>0</v>
      </c>
      <c r="F6" s="23">
        <v>0</v>
      </c>
      <c r="H6" s="6">
        <f t="shared" si="0"/>
        <v>6</v>
      </c>
      <c r="I6" s="29">
        <f t="shared" si="1"/>
        <v>0</v>
      </c>
      <c r="J6" s="81"/>
      <c r="K6" s="81"/>
      <c r="L6" s="81"/>
      <c r="N6" s="13" t="s">
        <v>11</v>
      </c>
      <c r="O6" s="48">
        <v>6</v>
      </c>
    </row>
    <row r="7" spans="1:15" x14ac:dyDescent="0.25">
      <c r="D7" t="s">
        <v>12</v>
      </c>
      <c r="E7" s="22">
        <f t="shared" si="2"/>
        <v>13712</v>
      </c>
      <c r="F7" s="23">
        <v>800</v>
      </c>
      <c r="G7" s="6">
        <v>14.92</v>
      </c>
      <c r="H7" s="6">
        <f t="shared" si="0"/>
        <v>17.14</v>
      </c>
      <c r="I7" s="29">
        <f t="shared" si="1"/>
        <v>1.031420783935158E-2</v>
      </c>
      <c r="J7" s="81"/>
      <c r="K7" s="81"/>
      <c r="L7" s="81"/>
      <c r="N7" s="13" t="s">
        <v>7</v>
      </c>
      <c r="O7" s="48">
        <v>0.58499999999999996</v>
      </c>
    </row>
    <row r="8" spans="1:15" x14ac:dyDescent="0.25">
      <c r="D8" s="66" t="s">
        <v>13</v>
      </c>
      <c r="E8" s="67">
        <f>F8*H8</f>
        <v>183405.24000000002</v>
      </c>
      <c r="F8" s="60">
        <v>35001</v>
      </c>
      <c r="G8" s="61">
        <v>5.0979999999999999</v>
      </c>
      <c r="H8" s="61">
        <f t="shared" si="0"/>
        <v>5.24</v>
      </c>
      <c r="I8" s="62">
        <f t="shared" si="1"/>
        <v>0.13795797580120758</v>
      </c>
      <c r="J8" s="81"/>
      <c r="K8" s="81"/>
      <c r="L8" s="81"/>
      <c r="N8" s="13" t="s">
        <v>12</v>
      </c>
      <c r="O8" s="48">
        <v>17.14</v>
      </c>
    </row>
    <row r="9" spans="1:15" x14ac:dyDescent="0.25">
      <c r="D9" s="13" t="s">
        <v>21</v>
      </c>
      <c r="E9" s="22">
        <f t="shared" si="2"/>
        <v>0</v>
      </c>
      <c r="F9" s="23">
        <v>0</v>
      </c>
      <c r="H9" s="6">
        <f t="shared" si="0"/>
        <v>10.06</v>
      </c>
      <c r="I9" s="29">
        <f t="shared" si="1"/>
        <v>0</v>
      </c>
      <c r="J9" s="81"/>
      <c r="K9" s="81"/>
      <c r="L9" s="81"/>
      <c r="N9" s="13" t="s">
        <v>22</v>
      </c>
      <c r="O9" s="48">
        <v>5.09</v>
      </c>
    </row>
    <row r="10" spans="1:15" x14ac:dyDescent="0.25">
      <c r="D10" s="66" t="s">
        <v>16</v>
      </c>
      <c r="E10" s="67">
        <f t="shared" si="2"/>
        <v>93177</v>
      </c>
      <c r="F10" s="60">
        <v>11900</v>
      </c>
      <c r="G10" s="61">
        <v>6.97</v>
      </c>
      <c r="H10" s="61">
        <f t="shared" si="0"/>
        <v>7.83</v>
      </c>
      <c r="I10" s="29">
        <f t="shared" si="1"/>
        <v>7.0088020992361597E-2</v>
      </c>
      <c r="J10" s="81"/>
      <c r="K10" s="81"/>
      <c r="L10" s="81"/>
      <c r="N10" s="13" t="s">
        <v>10</v>
      </c>
      <c r="O10" s="48">
        <v>7.17</v>
      </c>
    </row>
    <row r="11" spans="1:15" x14ac:dyDescent="0.25">
      <c r="D11" s="58"/>
      <c r="E11" s="59"/>
      <c r="F11" s="60"/>
      <c r="G11" s="61"/>
      <c r="H11" s="61"/>
      <c r="I11" s="29">
        <f t="shared" si="1"/>
        <v>0</v>
      </c>
      <c r="J11" s="81"/>
      <c r="K11" s="81"/>
      <c r="L11" s="81"/>
      <c r="N11" s="13"/>
      <c r="O11" s="48"/>
    </row>
    <row r="12" spans="1:15" x14ac:dyDescent="0.25">
      <c r="D12" s="7"/>
      <c r="E12" s="22">
        <v>0</v>
      </c>
      <c r="I12" s="29">
        <f t="shared" si="1"/>
        <v>0</v>
      </c>
      <c r="J12" s="81"/>
      <c r="K12" s="81"/>
      <c r="L12" s="81"/>
      <c r="N12" s="13" t="s">
        <v>33</v>
      </c>
      <c r="O12" s="48">
        <v>21.99</v>
      </c>
    </row>
    <row r="13" spans="1:15" x14ac:dyDescent="0.25">
      <c r="A13" t="s">
        <v>14</v>
      </c>
      <c r="B13" s="1" t="s">
        <v>15</v>
      </c>
      <c r="C13" t="s">
        <v>5</v>
      </c>
      <c r="D13" t="s">
        <v>12</v>
      </c>
      <c r="E13" s="22">
        <f t="shared" si="2"/>
        <v>0</v>
      </c>
      <c r="F13" s="23">
        <v>0</v>
      </c>
      <c r="G13" s="6">
        <v>14.92</v>
      </c>
      <c r="H13" s="6">
        <f>VLOOKUP(D13,N:O,2,FALSE)</f>
        <v>17.14</v>
      </c>
      <c r="I13" s="29">
        <f t="shared" si="1"/>
        <v>0</v>
      </c>
      <c r="J13" s="81">
        <f>SUM(E13:E19)</f>
        <v>374621.24</v>
      </c>
      <c r="K13" s="82">
        <v>47374.22</v>
      </c>
      <c r="L13" s="81">
        <f>J13+K13</f>
        <v>421995.45999999996</v>
      </c>
      <c r="N13" s="13" t="s">
        <v>21</v>
      </c>
      <c r="O13" s="48">
        <v>10.06</v>
      </c>
    </row>
    <row r="14" spans="1:15" x14ac:dyDescent="0.25">
      <c r="D14" s="66" t="s">
        <v>13</v>
      </c>
      <c r="E14" s="67">
        <f t="shared" si="2"/>
        <v>141485.24000000002</v>
      </c>
      <c r="F14" s="60">
        <v>27001</v>
      </c>
      <c r="G14" s="61">
        <v>5.07</v>
      </c>
      <c r="H14" s="61">
        <f>VLOOKUP(D14,N:O,2,FALSE)</f>
        <v>5.24</v>
      </c>
      <c r="I14" s="62">
        <f t="shared" si="1"/>
        <v>0.10642562511380835</v>
      </c>
      <c r="J14" s="81"/>
      <c r="K14" s="82"/>
      <c r="L14" s="81"/>
      <c r="N14" s="13" t="s">
        <v>26</v>
      </c>
      <c r="O14" s="48">
        <v>5.91</v>
      </c>
    </row>
    <row r="15" spans="1:15" x14ac:dyDescent="0.25">
      <c r="D15" s="64" t="s">
        <v>10</v>
      </c>
      <c r="E15" s="39">
        <f t="shared" si="2"/>
        <v>43020</v>
      </c>
      <c r="F15" s="40">
        <v>6000</v>
      </c>
      <c r="G15" s="12">
        <v>7.2009999999999996</v>
      </c>
      <c r="H15" s="12">
        <f>VLOOKUP(D15,N:O,2,FALSE)</f>
        <v>7.17</v>
      </c>
      <c r="I15" s="32">
        <f t="shared" si="1"/>
        <v>3.2359774011734614E-2</v>
      </c>
      <c r="J15" s="81"/>
      <c r="K15" s="82"/>
      <c r="L15" s="81"/>
      <c r="N15" t="s">
        <v>34</v>
      </c>
      <c r="O15" s="48"/>
    </row>
    <row r="16" spans="1:15" x14ac:dyDescent="0.25">
      <c r="D16" s="58" t="s">
        <v>11</v>
      </c>
      <c r="E16" s="59">
        <f t="shared" si="2"/>
        <v>0</v>
      </c>
      <c r="F16" s="60">
        <v>0</v>
      </c>
      <c r="G16" s="61">
        <v>3.91</v>
      </c>
      <c r="H16" s="61">
        <f>VLOOKUP(D16,N:O,2,FALSE)</f>
        <v>6</v>
      </c>
      <c r="I16" s="62">
        <f t="shared" si="1"/>
        <v>0</v>
      </c>
      <c r="J16" s="81"/>
      <c r="K16" s="82"/>
      <c r="L16" s="81"/>
      <c r="N16" t="s">
        <v>35</v>
      </c>
      <c r="O16" s="48"/>
    </row>
    <row r="17" spans="1:15" x14ac:dyDescent="0.25">
      <c r="D17" s="66" t="s">
        <v>16</v>
      </c>
      <c r="E17" s="67">
        <f t="shared" si="2"/>
        <v>84564</v>
      </c>
      <c r="F17" s="60">
        <v>10800</v>
      </c>
      <c r="G17" s="61">
        <v>6.97</v>
      </c>
      <c r="H17" s="61">
        <f>VLOOKUP(D17,N:O,2,FALSE)</f>
        <v>7.83</v>
      </c>
      <c r="I17" s="62">
        <f t="shared" si="1"/>
        <v>6.3609296362815565E-2</v>
      </c>
      <c r="J17" s="81"/>
      <c r="K17" s="82"/>
      <c r="L17" s="81"/>
      <c r="N17" t="s">
        <v>95</v>
      </c>
      <c r="O17" s="48"/>
    </row>
    <row r="18" spans="1:15" x14ac:dyDescent="0.25">
      <c r="D18" s="64" t="s">
        <v>33</v>
      </c>
      <c r="E18" s="39">
        <f>F18*H18</f>
        <v>105551.99999999999</v>
      </c>
      <c r="F18" s="40">
        <v>4800</v>
      </c>
      <c r="G18" s="12">
        <v>22.696999999999999</v>
      </c>
      <c r="H18" s="12">
        <f>O12</f>
        <v>21.99</v>
      </c>
      <c r="I18" s="32">
        <f t="shared" si="1"/>
        <v>7.9396533391134616E-2</v>
      </c>
      <c r="J18" s="81"/>
      <c r="K18" s="82"/>
      <c r="L18" s="81"/>
    </row>
    <row r="19" spans="1:15" x14ac:dyDescent="0.25">
      <c r="D19" s="58"/>
      <c r="E19" s="59"/>
      <c r="F19" s="60"/>
      <c r="G19" s="61"/>
      <c r="H19" s="61"/>
      <c r="I19" s="62">
        <f t="shared" si="1"/>
        <v>0</v>
      </c>
      <c r="J19" s="81"/>
      <c r="K19" s="82"/>
      <c r="L19" s="81"/>
    </row>
    <row r="20" spans="1:15" x14ac:dyDescent="0.25">
      <c r="A20" t="s">
        <v>18</v>
      </c>
      <c r="B20" s="1" t="s">
        <v>19</v>
      </c>
      <c r="C20" t="s">
        <v>20</v>
      </c>
      <c r="D20" s="58" t="s">
        <v>13</v>
      </c>
      <c r="E20" s="59">
        <f t="shared" si="2"/>
        <v>366805.24</v>
      </c>
      <c r="F20" s="60">
        <v>70001</v>
      </c>
      <c r="G20" s="61">
        <f>G8</f>
        <v>5.0979999999999999</v>
      </c>
      <c r="H20" s="61">
        <f t="shared" ref="H20:H24" si="3">VLOOKUP(D20,N:O,2,FALSE)</f>
        <v>5.24</v>
      </c>
      <c r="I20" s="62">
        <f t="shared" si="1"/>
        <v>0.27591201005857918</v>
      </c>
      <c r="J20" s="79">
        <f>SUM(E20:E29)</f>
        <v>504006.84</v>
      </c>
      <c r="K20" s="79">
        <v>25765.01</v>
      </c>
      <c r="L20" s="79">
        <f>J20+K20</f>
        <v>529771.85</v>
      </c>
      <c r="O20" s="65">
        <f>K8+K16</f>
        <v>0</v>
      </c>
    </row>
    <row r="21" spans="1:15" x14ac:dyDescent="0.25">
      <c r="D21" s="58" t="s">
        <v>21</v>
      </c>
      <c r="E21" s="59">
        <f t="shared" si="2"/>
        <v>0</v>
      </c>
      <c r="F21" s="60">
        <v>0</v>
      </c>
      <c r="G21" s="61">
        <f>G33</f>
        <v>5.2510000000000003</v>
      </c>
      <c r="H21" s="61">
        <f t="shared" si="3"/>
        <v>10.06</v>
      </c>
      <c r="I21" s="62">
        <f t="shared" si="1"/>
        <v>0</v>
      </c>
      <c r="J21" s="79"/>
      <c r="K21" s="79"/>
      <c r="L21" s="79"/>
      <c r="O21" s="65">
        <f>E8+E14+E10+E17+E4+K37</f>
        <v>836164.34</v>
      </c>
    </row>
    <row r="22" spans="1:15" x14ac:dyDescent="0.25">
      <c r="D22" s="58" t="s">
        <v>22</v>
      </c>
      <c r="E22" s="59">
        <f t="shared" si="2"/>
        <v>34662.9</v>
      </c>
      <c r="F22" s="60">
        <v>6810</v>
      </c>
      <c r="G22" s="61"/>
      <c r="H22" s="61">
        <f t="shared" si="3"/>
        <v>5.09</v>
      </c>
      <c r="I22" s="62">
        <f t="shared" si="1"/>
        <v>2.6073538135549877E-2</v>
      </c>
      <c r="J22" s="79"/>
      <c r="K22" s="79"/>
      <c r="L22" s="79"/>
    </row>
    <row r="23" spans="1:15" x14ac:dyDescent="0.25">
      <c r="D23" s="58" t="s">
        <v>11</v>
      </c>
      <c r="E23" s="59">
        <f t="shared" si="2"/>
        <v>30000</v>
      </c>
      <c r="F23" s="60">
        <v>5000</v>
      </c>
      <c r="G23" s="61">
        <v>5.5</v>
      </c>
      <c r="H23" s="61">
        <f t="shared" si="3"/>
        <v>6</v>
      </c>
      <c r="I23" s="62">
        <f t="shared" si="1"/>
        <v>2.2566090663692199E-2</v>
      </c>
      <c r="J23" s="79"/>
      <c r="K23" s="79"/>
      <c r="L23" s="79"/>
      <c r="N23" t="s">
        <v>97</v>
      </c>
      <c r="O23" s="14">
        <f>L37</f>
        <v>1523731.18</v>
      </c>
    </row>
    <row r="24" spans="1:15" x14ac:dyDescent="0.25">
      <c r="D24" t="s">
        <v>12</v>
      </c>
      <c r="E24" s="22">
        <f t="shared" si="2"/>
        <v>12169.4</v>
      </c>
      <c r="F24" s="23">
        <v>710</v>
      </c>
      <c r="H24" s="6">
        <f t="shared" si="3"/>
        <v>17.14</v>
      </c>
      <c r="I24" s="29">
        <f t="shared" si="1"/>
        <v>9.1538594574245274E-3</v>
      </c>
      <c r="J24" s="79"/>
      <c r="K24" s="79"/>
      <c r="L24" s="79"/>
      <c r="N24" s="4" t="s">
        <v>38</v>
      </c>
      <c r="O24" s="14">
        <f>L37+O26+O27+O28+O29+O30</f>
        <v>1749227.16</v>
      </c>
    </row>
    <row r="25" spans="1:15" x14ac:dyDescent="0.25">
      <c r="D25" s="13" t="s">
        <v>16</v>
      </c>
      <c r="E25" s="22">
        <f t="shared" si="2"/>
        <v>60369.3</v>
      </c>
      <c r="F25" s="23">
        <v>7710</v>
      </c>
      <c r="H25" s="6">
        <f>O5</f>
        <v>7.83</v>
      </c>
      <c r="I25" s="29">
        <f t="shared" si="1"/>
        <v>4.5409969903454452E-2</v>
      </c>
      <c r="J25" s="79"/>
      <c r="K25" s="79"/>
      <c r="L25" s="79"/>
      <c r="N25" s="4" t="s">
        <v>39</v>
      </c>
    </row>
    <row r="26" spans="1:15" x14ac:dyDescent="0.25">
      <c r="I26" s="29">
        <f t="shared" si="1"/>
        <v>0</v>
      </c>
      <c r="J26" s="79"/>
      <c r="K26" s="79"/>
      <c r="L26" s="79"/>
      <c r="N26" t="s">
        <v>40</v>
      </c>
      <c r="O26" s="19">
        <v>137858.93</v>
      </c>
    </row>
    <row r="27" spans="1:15" x14ac:dyDescent="0.25">
      <c r="I27" s="29">
        <f t="shared" si="1"/>
        <v>0</v>
      </c>
      <c r="J27" s="79"/>
      <c r="K27" s="79"/>
      <c r="L27" s="79"/>
      <c r="N27" t="s">
        <v>41</v>
      </c>
      <c r="O27" s="19">
        <v>26358.68</v>
      </c>
    </row>
    <row r="28" spans="1:15" x14ac:dyDescent="0.25">
      <c r="J28" s="79"/>
      <c r="K28" s="79"/>
      <c r="L28" s="79"/>
      <c r="N28" t="s">
        <v>36</v>
      </c>
      <c r="O28" s="19">
        <v>33278.370000000003</v>
      </c>
    </row>
    <row r="29" spans="1:15" x14ac:dyDescent="0.25">
      <c r="E29" s="22">
        <f t="shared" si="2"/>
        <v>0</v>
      </c>
      <c r="I29" s="29">
        <f t="shared" ref="I29:I36" si="4">E29/$E$37</f>
        <v>0</v>
      </c>
      <c r="J29" s="79"/>
      <c r="K29" s="79"/>
      <c r="L29" s="79"/>
      <c r="N29" s="66" t="s">
        <v>37</v>
      </c>
      <c r="O29" s="69">
        <v>118000</v>
      </c>
    </row>
    <row r="30" spans="1:15" x14ac:dyDescent="0.25">
      <c r="A30" t="s">
        <v>27</v>
      </c>
      <c r="B30" s="1" t="s">
        <v>23</v>
      </c>
      <c r="C30" t="s">
        <v>5</v>
      </c>
      <c r="D30" s="58" t="s">
        <v>16</v>
      </c>
      <c r="E30" s="59">
        <f t="shared" si="2"/>
        <v>0</v>
      </c>
      <c r="F30" s="60">
        <v>0</v>
      </c>
      <c r="G30" s="61">
        <v>7.6210000000000004</v>
      </c>
      <c r="H30" s="61">
        <f>VLOOKUP(D30,N:O,2,FALSE)</f>
        <v>7.83</v>
      </c>
      <c r="I30" s="62">
        <f t="shared" si="4"/>
        <v>0</v>
      </c>
      <c r="J30" s="79">
        <f>SUM(E30:E32)</f>
        <v>0</v>
      </c>
      <c r="K30" s="79">
        <v>0</v>
      </c>
      <c r="L30" s="79">
        <f>J30+K30</f>
        <v>0</v>
      </c>
      <c r="N30" t="s">
        <v>14</v>
      </c>
      <c r="O30" s="19">
        <v>-90000</v>
      </c>
    </row>
    <row r="31" spans="1:15" x14ac:dyDescent="0.25">
      <c r="D31" s="58"/>
      <c r="E31" s="59">
        <f t="shared" si="2"/>
        <v>0</v>
      </c>
      <c r="F31" s="60"/>
      <c r="G31" s="61"/>
      <c r="H31" s="61"/>
      <c r="I31" s="62">
        <f t="shared" si="4"/>
        <v>0</v>
      </c>
      <c r="J31" s="79"/>
      <c r="K31" s="79"/>
      <c r="L31" s="79"/>
    </row>
    <row r="32" spans="1:15" x14ac:dyDescent="0.25">
      <c r="D32" s="58"/>
      <c r="E32" s="59">
        <f t="shared" si="2"/>
        <v>0</v>
      </c>
      <c r="F32" s="60"/>
      <c r="G32" s="61"/>
      <c r="H32" s="61"/>
      <c r="I32" s="62">
        <f t="shared" si="4"/>
        <v>0</v>
      </c>
      <c r="J32" s="79"/>
      <c r="K32" s="79"/>
      <c r="L32" s="79"/>
    </row>
    <row r="33" spans="1:12" x14ac:dyDescent="0.25">
      <c r="A33" t="s">
        <v>24</v>
      </c>
      <c r="B33" s="1" t="s">
        <v>25</v>
      </c>
      <c r="C33" t="s">
        <v>20</v>
      </c>
      <c r="D33" s="58" t="s">
        <v>21</v>
      </c>
      <c r="E33" s="59">
        <f t="shared" si="2"/>
        <v>0</v>
      </c>
      <c r="F33" s="60">
        <v>0</v>
      </c>
      <c r="G33" s="61">
        <v>5.2510000000000003</v>
      </c>
      <c r="H33" s="61">
        <f>VLOOKUP(D33,N:O,2,FALSE)</f>
        <v>10.06</v>
      </c>
      <c r="I33" s="62">
        <f t="shared" si="4"/>
        <v>0</v>
      </c>
      <c r="J33" s="79">
        <f>SUM(E33:E36)</f>
        <v>21276</v>
      </c>
      <c r="K33" s="79">
        <v>0</v>
      </c>
      <c r="L33" s="79">
        <f>J33+K33</f>
        <v>21276</v>
      </c>
    </row>
    <row r="34" spans="1:12" x14ac:dyDescent="0.25">
      <c r="D34" s="58" t="s">
        <v>26</v>
      </c>
      <c r="E34" s="59">
        <f t="shared" si="2"/>
        <v>21276</v>
      </c>
      <c r="F34" s="60">
        <v>3600</v>
      </c>
      <c r="G34" s="61">
        <v>5.9580000000000002</v>
      </c>
      <c r="H34" s="61">
        <f>VLOOKUP(D34,N:O,2,FALSE)</f>
        <v>5.91</v>
      </c>
      <c r="I34" s="62">
        <f t="shared" si="4"/>
        <v>1.6003871498690508E-2</v>
      </c>
      <c r="J34" s="79"/>
      <c r="K34" s="79"/>
      <c r="L34" s="79"/>
    </row>
    <row r="35" spans="1:12" x14ac:dyDescent="0.25">
      <c r="D35" s="13"/>
      <c r="E35" s="22">
        <f t="shared" si="2"/>
        <v>0</v>
      </c>
      <c r="I35" s="29">
        <f t="shared" si="4"/>
        <v>0</v>
      </c>
      <c r="J35" s="79"/>
      <c r="K35" s="79"/>
      <c r="L35" s="79"/>
    </row>
    <row r="36" spans="1:12" x14ac:dyDescent="0.25">
      <c r="E36" s="22">
        <f t="shared" si="2"/>
        <v>0</v>
      </c>
      <c r="I36" s="29">
        <f t="shared" si="4"/>
        <v>0</v>
      </c>
      <c r="J36" s="79"/>
      <c r="K36" s="79"/>
      <c r="L36" s="79"/>
    </row>
    <row r="37" spans="1:12" x14ac:dyDescent="0.25">
      <c r="A37" s="80" t="s">
        <v>17</v>
      </c>
      <c r="B37" s="80"/>
      <c r="C37" s="80"/>
      <c r="D37" s="80"/>
      <c r="E37" s="33">
        <f>SUM(E4:E36)</f>
        <v>1329428.3199999998</v>
      </c>
      <c r="F37" s="34"/>
      <c r="G37" s="5"/>
      <c r="H37" s="5"/>
      <c r="I37" s="28"/>
      <c r="J37" s="24">
        <f>J4+J13+J20+J30+J33</f>
        <v>1329428.32</v>
      </c>
      <c r="K37" s="24">
        <f>K4+K13+K20+K30+K33</f>
        <v>194302.86000000002</v>
      </c>
      <c r="L37" s="18">
        <f>E37+K37</f>
        <v>1523731.18</v>
      </c>
    </row>
    <row r="38" spans="1:12" x14ac:dyDescent="0.25">
      <c r="E38" s="57"/>
    </row>
    <row r="39" spans="1:12" x14ac:dyDescent="0.25">
      <c r="E39" s="57"/>
    </row>
    <row r="40" spans="1:12" x14ac:dyDescent="0.25">
      <c r="E40" s="57"/>
    </row>
    <row r="41" spans="1:12" x14ac:dyDescent="0.25">
      <c r="B41" s="6"/>
      <c r="C41" s="6"/>
      <c r="D41" s="29"/>
      <c r="E41" s="16"/>
      <c r="F41"/>
      <c r="G41"/>
      <c r="H41"/>
      <c r="I41"/>
      <c r="J41"/>
    </row>
    <row r="42" spans="1:12" x14ac:dyDescent="0.25">
      <c r="B42" s="6"/>
      <c r="C42" s="6"/>
      <c r="D42" s="29"/>
      <c r="E42" s="16"/>
      <c r="F42"/>
      <c r="G42"/>
      <c r="H42"/>
      <c r="I42"/>
      <c r="J42"/>
    </row>
    <row r="43" spans="1:12" x14ac:dyDescent="0.25">
      <c r="B43" s="6"/>
      <c r="C43" s="6"/>
      <c r="D43" s="29"/>
      <c r="E43" s="16"/>
      <c r="F43"/>
      <c r="G43"/>
      <c r="H43"/>
      <c r="I43"/>
      <c r="J43"/>
    </row>
    <row r="44" spans="1:12" x14ac:dyDescent="0.25">
      <c r="B44" s="6"/>
      <c r="C44" s="6"/>
      <c r="D44" s="29"/>
      <c r="E44" s="16"/>
      <c r="F44"/>
      <c r="G44"/>
      <c r="H44"/>
      <c r="I44"/>
      <c r="J44"/>
    </row>
    <row r="45" spans="1:12" x14ac:dyDescent="0.25">
      <c r="B45" s="6"/>
      <c r="C45" s="6"/>
      <c r="D45" s="29"/>
      <c r="E45" s="16"/>
      <c r="F45"/>
      <c r="G45"/>
      <c r="H45"/>
      <c r="I45"/>
      <c r="J45"/>
    </row>
    <row r="46" spans="1:12" x14ac:dyDescent="0.25">
      <c r="B46" s="6"/>
      <c r="C46" s="6"/>
      <c r="D46" s="29"/>
      <c r="E46" s="16"/>
      <c r="F46"/>
      <c r="G46"/>
      <c r="H46"/>
      <c r="I46"/>
      <c r="J46"/>
    </row>
    <row r="47" spans="1:12" x14ac:dyDescent="0.25">
      <c r="B47" s="6"/>
      <c r="C47" s="6"/>
      <c r="D47" s="29"/>
      <c r="E47" s="16"/>
      <c r="F47"/>
      <c r="G47"/>
      <c r="H47"/>
      <c r="I47"/>
      <c r="J47"/>
    </row>
    <row r="48" spans="1:12" x14ac:dyDescent="0.25">
      <c r="B48" s="6"/>
      <c r="C48" s="6"/>
      <c r="D48" s="29"/>
      <c r="E48" s="16"/>
      <c r="F48"/>
      <c r="G48"/>
      <c r="H48"/>
      <c r="I48"/>
      <c r="J48"/>
    </row>
    <row r="49" spans="2:10" x14ac:dyDescent="0.25">
      <c r="B49" s="6"/>
      <c r="C49" s="6"/>
      <c r="D49" s="29"/>
      <c r="E49" s="16"/>
      <c r="F49"/>
      <c r="G49"/>
      <c r="H49"/>
      <c r="I49"/>
      <c r="J49"/>
    </row>
    <row r="50" spans="2:10" x14ac:dyDescent="0.25">
      <c r="B50" s="6"/>
      <c r="C50" s="6"/>
      <c r="D50" s="29"/>
      <c r="E50" s="16"/>
      <c r="F50"/>
      <c r="G50"/>
      <c r="H50"/>
      <c r="I50"/>
      <c r="J50"/>
    </row>
    <row r="51" spans="2:10" x14ac:dyDescent="0.25">
      <c r="B51" s="6"/>
      <c r="C51" s="6"/>
      <c r="D51" s="29"/>
      <c r="E51" s="16"/>
      <c r="F51"/>
      <c r="G51"/>
      <c r="H51"/>
      <c r="I51"/>
      <c r="J51"/>
    </row>
    <row r="52" spans="2:10" x14ac:dyDescent="0.25">
      <c r="B52" s="6"/>
      <c r="C52" s="6"/>
      <c r="D52" s="29"/>
      <c r="E52" s="16"/>
      <c r="F52"/>
      <c r="G52"/>
      <c r="H52"/>
      <c r="I52"/>
      <c r="J52"/>
    </row>
    <row r="53" spans="2:10" x14ac:dyDescent="0.25">
      <c r="B53" s="6"/>
      <c r="C53" s="6"/>
      <c r="D53" s="29"/>
      <c r="E53" s="16"/>
      <c r="F53"/>
      <c r="G53"/>
      <c r="H53"/>
      <c r="I53"/>
      <c r="J53"/>
    </row>
    <row r="54" spans="2:10" x14ac:dyDescent="0.25">
      <c r="B54" s="6"/>
      <c r="C54" s="6"/>
      <c r="D54" s="29"/>
      <c r="E54" s="16"/>
      <c r="F54"/>
      <c r="G54"/>
      <c r="H54"/>
      <c r="I54"/>
      <c r="J54"/>
    </row>
    <row r="55" spans="2:10" x14ac:dyDescent="0.25">
      <c r="B55" s="6"/>
      <c r="C55" s="6"/>
      <c r="D55" s="29"/>
      <c r="E55" s="16"/>
      <c r="F55"/>
      <c r="G55"/>
      <c r="H55"/>
      <c r="I55"/>
      <c r="J55"/>
    </row>
    <row r="56" spans="2:10" x14ac:dyDescent="0.25">
      <c r="B56" s="6"/>
      <c r="C56" s="6"/>
      <c r="D56" s="29"/>
      <c r="E56" s="16"/>
      <c r="F56"/>
      <c r="G56"/>
      <c r="H56"/>
      <c r="I56"/>
      <c r="J56"/>
    </row>
    <row r="57" spans="2:10" x14ac:dyDescent="0.25">
      <c r="E57" s="57"/>
    </row>
    <row r="58" spans="2:10" x14ac:dyDescent="0.25">
      <c r="E58" s="57"/>
    </row>
  </sheetData>
  <mergeCells count="18">
    <mergeCell ref="J13:J19"/>
    <mergeCell ref="K13:K19"/>
    <mergeCell ref="L13:L19"/>
    <mergeCell ref="A1:L1"/>
    <mergeCell ref="A2:L2"/>
    <mergeCell ref="J4:J12"/>
    <mergeCell ref="K4:K12"/>
    <mergeCell ref="L4:L12"/>
    <mergeCell ref="J33:J36"/>
    <mergeCell ref="K33:K36"/>
    <mergeCell ref="L33:L36"/>
    <mergeCell ref="A37:D37"/>
    <mergeCell ref="J20:J29"/>
    <mergeCell ref="K20:K29"/>
    <mergeCell ref="L20:L29"/>
    <mergeCell ref="J30:J32"/>
    <mergeCell ref="K30:K32"/>
    <mergeCell ref="L30:L3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483FD-CF61-4C67-9D70-91844E065045}">
  <dimension ref="A1:O58"/>
  <sheetViews>
    <sheetView topLeftCell="A16" zoomScaleNormal="100" workbookViewId="0">
      <selection activeCell="O27" sqref="O27"/>
    </sheetView>
  </sheetViews>
  <sheetFormatPr defaultRowHeight="13.8" x14ac:dyDescent="0.25"/>
  <cols>
    <col min="2" max="2" width="16.21875" style="1" customWidth="1"/>
    <col min="3" max="3" width="10.77734375" bestFit="1" customWidth="1"/>
    <col min="4" max="4" width="12.88671875" bestFit="1" customWidth="1"/>
    <col min="5" max="5" width="15" style="22" bestFit="1" customWidth="1"/>
    <col min="6" max="6" width="9.77734375" style="23" customWidth="1"/>
    <col min="7" max="7" width="11.33203125" style="6" customWidth="1"/>
    <col min="8" max="8" width="12.109375" style="6" customWidth="1"/>
    <col min="9" max="9" width="11" style="29" customWidth="1"/>
    <col min="10" max="10" width="15.44140625" style="16" bestFit="1" customWidth="1"/>
    <col min="11" max="11" width="12.88671875" customWidth="1"/>
    <col min="12" max="12" width="15.77734375" bestFit="1" customWidth="1"/>
    <col min="14" max="14" width="15" customWidth="1"/>
    <col min="15" max="15" width="17" bestFit="1" customWidth="1"/>
  </cols>
  <sheetData>
    <row r="1" spans="1:15" ht="27.6" customHeight="1" x14ac:dyDescent="0.25">
      <c r="A1" s="83" t="s">
        <v>59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26"/>
      <c r="N1" s="26"/>
      <c r="O1" s="26"/>
    </row>
    <row r="2" spans="1:15" ht="18.600000000000001" customHeight="1" x14ac:dyDescent="0.25">
      <c r="A2" s="84" t="s">
        <v>60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27"/>
      <c r="N2" s="27"/>
      <c r="O2" s="27"/>
    </row>
    <row r="3" spans="1:15" x14ac:dyDescent="0.25">
      <c r="A3" s="3" t="s">
        <v>2</v>
      </c>
      <c r="B3" s="4" t="s">
        <v>3</v>
      </c>
      <c r="C3" s="3" t="s">
        <v>4</v>
      </c>
      <c r="D3" s="3" t="s">
        <v>6</v>
      </c>
      <c r="E3" s="33" t="s">
        <v>42</v>
      </c>
      <c r="F3" s="34" t="s">
        <v>8</v>
      </c>
      <c r="G3" s="5" t="s">
        <v>9</v>
      </c>
      <c r="H3" s="5" t="s">
        <v>31</v>
      </c>
      <c r="I3" s="28" t="s">
        <v>30</v>
      </c>
      <c r="J3" s="15" t="s">
        <v>44</v>
      </c>
      <c r="K3" s="3" t="s">
        <v>28</v>
      </c>
      <c r="L3" s="5" t="s">
        <v>29</v>
      </c>
      <c r="N3" s="3" t="s">
        <v>43</v>
      </c>
      <c r="O3" s="3" t="s">
        <v>31</v>
      </c>
    </row>
    <row r="4" spans="1:15" x14ac:dyDescent="0.25">
      <c r="A4" t="s">
        <v>0</v>
      </c>
      <c r="B4" s="2" t="s">
        <v>1</v>
      </c>
      <c r="C4" t="s">
        <v>5</v>
      </c>
      <c r="D4" t="s">
        <v>7</v>
      </c>
      <c r="E4" s="22">
        <f>F4*H4</f>
        <v>135184</v>
      </c>
      <c r="F4" s="23">
        <v>238000</v>
      </c>
      <c r="G4" s="6">
        <v>0.41199999999999998</v>
      </c>
      <c r="H4" s="6">
        <f t="shared" ref="H4:H10" si="0">VLOOKUP(D4,N:O,2,FALSE)</f>
        <v>0.56799999999999995</v>
      </c>
      <c r="I4" s="29">
        <f t="shared" ref="I4:I27" si="1">E4/$E$37</f>
        <v>9.0555581509260852E-2</v>
      </c>
      <c r="J4" s="81">
        <f>SUM(E4:E11)</f>
        <v>536360.15</v>
      </c>
      <c r="K4" s="81">
        <v>852.73</v>
      </c>
      <c r="L4" s="81">
        <f>J4+K4</f>
        <v>537212.88</v>
      </c>
      <c r="N4" s="13" t="s">
        <v>13</v>
      </c>
      <c r="O4" s="48">
        <v>5.15</v>
      </c>
    </row>
    <row r="5" spans="1:15" x14ac:dyDescent="0.25">
      <c r="D5" t="s">
        <v>10</v>
      </c>
      <c r="E5" s="22">
        <f t="shared" ref="E5:E36" si="2">F5*H5</f>
        <v>0</v>
      </c>
      <c r="F5" s="23">
        <v>0</v>
      </c>
      <c r="G5" s="6">
        <v>5.98</v>
      </c>
      <c r="H5" s="6">
        <f t="shared" si="0"/>
        <v>7.18</v>
      </c>
      <c r="I5" s="29">
        <f t="shared" si="1"/>
        <v>0</v>
      </c>
      <c r="J5" s="81"/>
      <c r="K5" s="81"/>
      <c r="L5" s="81"/>
      <c r="N5" s="13" t="s">
        <v>16</v>
      </c>
      <c r="O5" s="48">
        <v>8.09</v>
      </c>
    </row>
    <row r="6" spans="1:15" x14ac:dyDescent="0.25">
      <c r="D6" t="s">
        <v>11</v>
      </c>
      <c r="E6" s="22">
        <f t="shared" si="2"/>
        <v>83266</v>
      </c>
      <c r="F6" s="23">
        <v>15800</v>
      </c>
      <c r="G6" s="6">
        <v>3.9</v>
      </c>
      <c r="H6" s="6">
        <f t="shared" si="0"/>
        <v>5.27</v>
      </c>
      <c r="I6" s="29">
        <f t="shared" si="1"/>
        <v>5.577731869119211E-2</v>
      </c>
      <c r="J6" s="81"/>
      <c r="K6" s="81"/>
      <c r="L6" s="81"/>
      <c r="N6" s="13" t="s">
        <v>11</v>
      </c>
      <c r="O6" s="48">
        <v>5.27</v>
      </c>
    </row>
    <row r="7" spans="1:15" x14ac:dyDescent="0.25">
      <c r="D7" t="s">
        <v>12</v>
      </c>
      <c r="E7" s="22">
        <f t="shared" si="2"/>
        <v>13384</v>
      </c>
      <c r="F7" s="23">
        <v>800</v>
      </c>
      <c r="G7" s="6">
        <v>14.92</v>
      </c>
      <c r="H7" s="6">
        <f t="shared" si="0"/>
        <v>16.73</v>
      </c>
      <c r="I7" s="29">
        <f t="shared" si="1"/>
        <v>8.9655277467743759E-3</v>
      </c>
      <c r="J7" s="81"/>
      <c r="K7" s="81"/>
      <c r="L7" s="81"/>
      <c r="N7" s="13" t="s">
        <v>7</v>
      </c>
      <c r="O7" s="48">
        <v>0.56799999999999995</v>
      </c>
    </row>
    <row r="8" spans="1:15" x14ac:dyDescent="0.25">
      <c r="D8" s="58" t="s">
        <v>13</v>
      </c>
      <c r="E8" s="59">
        <f>F8*H8</f>
        <v>180255.15000000002</v>
      </c>
      <c r="F8" s="60">
        <v>35001</v>
      </c>
      <c r="G8" s="61">
        <v>5.0979999999999999</v>
      </c>
      <c r="H8" s="61">
        <f t="shared" si="0"/>
        <v>5.15</v>
      </c>
      <c r="I8" s="62">
        <f t="shared" si="1"/>
        <v>0.12074735122713519</v>
      </c>
      <c r="J8" s="81"/>
      <c r="K8" s="81"/>
      <c r="L8" s="81"/>
      <c r="N8" s="13" t="s">
        <v>12</v>
      </c>
      <c r="O8" s="48">
        <v>16.73</v>
      </c>
    </row>
    <row r="9" spans="1:15" x14ac:dyDescent="0.25">
      <c r="D9" s="13" t="s">
        <v>21</v>
      </c>
      <c r="E9" s="22">
        <f t="shared" si="2"/>
        <v>0</v>
      </c>
      <c r="F9" s="23">
        <v>0</v>
      </c>
      <c r="H9" s="6">
        <f t="shared" si="0"/>
        <v>10.73</v>
      </c>
      <c r="I9" s="29">
        <f t="shared" si="1"/>
        <v>0</v>
      </c>
      <c r="J9" s="81"/>
      <c r="K9" s="81"/>
      <c r="L9" s="81"/>
      <c r="N9" s="13" t="s">
        <v>22</v>
      </c>
      <c r="O9" s="48">
        <v>5.04</v>
      </c>
    </row>
    <row r="10" spans="1:15" x14ac:dyDescent="0.25">
      <c r="D10" s="63" t="s">
        <v>16</v>
      </c>
      <c r="E10" s="59">
        <f t="shared" si="2"/>
        <v>96271</v>
      </c>
      <c r="F10" s="60">
        <v>11900</v>
      </c>
      <c r="G10" s="61">
        <v>6.97</v>
      </c>
      <c r="H10" s="61">
        <f t="shared" si="0"/>
        <v>8.09</v>
      </c>
      <c r="I10" s="29">
        <f t="shared" si="1"/>
        <v>6.44889660572113E-2</v>
      </c>
      <c r="J10" s="81"/>
      <c r="K10" s="81"/>
      <c r="L10" s="81"/>
      <c r="N10" s="13" t="s">
        <v>10</v>
      </c>
      <c r="O10" s="48">
        <v>7.18</v>
      </c>
    </row>
    <row r="11" spans="1:15" x14ac:dyDescent="0.25">
      <c r="D11" s="58" t="s">
        <v>96</v>
      </c>
      <c r="E11" s="59">
        <v>28000</v>
      </c>
      <c r="F11" s="60"/>
      <c r="G11" s="61"/>
      <c r="H11" s="61"/>
      <c r="I11" s="29">
        <f t="shared" si="1"/>
        <v>1.8756334198272752E-2</v>
      </c>
      <c r="J11" s="81"/>
      <c r="K11" s="81"/>
      <c r="L11" s="81"/>
      <c r="N11" s="13"/>
      <c r="O11" s="48"/>
    </row>
    <row r="12" spans="1:15" x14ac:dyDescent="0.25">
      <c r="D12" s="7"/>
      <c r="E12" s="22">
        <v>0</v>
      </c>
      <c r="I12" s="29">
        <f t="shared" si="1"/>
        <v>0</v>
      </c>
      <c r="J12" s="81"/>
      <c r="K12" s="81"/>
      <c r="L12" s="81"/>
      <c r="N12" s="13" t="s">
        <v>33</v>
      </c>
      <c r="O12" s="48">
        <v>21.66</v>
      </c>
    </row>
    <row r="13" spans="1:15" x14ac:dyDescent="0.25">
      <c r="A13" t="s">
        <v>14</v>
      </c>
      <c r="B13" s="1" t="s">
        <v>15</v>
      </c>
      <c r="C13" t="s">
        <v>5</v>
      </c>
      <c r="D13" t="s">
        <v>12</v>
      </c>
      <c r="E13" s="22">
        <f t="shared" si="2"/>
        <v>0</v>
      </c>
      <c r="F13" s="23">
        <v>0</v>
      </c>
      <c r="G13" s="6">
        <v>14.92</v>
      </c>
      <c r="H13" s="6">
        <f>VLOOKUP(D13,N:O,2,FALSE)</f>
        <v>16.73</v>
      </c>
      <c r="I13" s="29">
        <f t="shared" si="1"/>
        <v>0</v>
      </c>
      <c r="J13" s="81">
        <f>SUM(E13:E19)</f>
        <v>415859.42000000004</v>
      </c>
      <c r="K13" s="82">
        <v>618.20000000000005</v>
      </c>
      <c r="L13" s="81">
        <f>J13+K13</f>
        <v>416477.62000000005</v>
      </c>
      <c r="N13" s="13" t="s">
        <v>21</v>
      </c>
      <c r="O13" s="48">
        <v>10.73</v>
      </c>
    </row>
    <row r="14" spans="1:15" x14ac:dyDescent="0.25">
      <c r="D14" s="58" t="s">
        <v>13</v>
      </c>
      <c r="E14" s="59">
        <f t="shared" si="2"/>
        <v>139055.15000000002</v>
      </c>
      <c r="F14" s="60">
        <v>27001</v>
      </c>
      <c r="G14" s="61">
        <v>5.07</v>
      </c>
      <c r="H14" s="61">
        <f>VLOOKUP(D14,N:O,2,FALSE)</f>
        <v>5.15</v>
      </c>
      <c r="I14" s="62">
        <f t="shared" si="1"/>
        <v>9.3148745192533855E-2</v>
      </c>
      <c r="J14" s="81"/>
      <c r="K14" s="82"/>
      <c r="L14" s="81"/>
      <c r="N14" s="13" t="s">
        <v>26</v>
      </c>
      <c r="O14" s="48">
        <v>5.97</v>
      </c>
    </row>
    <row r="15" spans="1:15" x14ac:dyDescent="0.25">
      <c r="D15" s="58" t="s">
        <v>10</v>
      </c>
      <c r="E15" s="59">
        <f t="shared" si="2"/>
        <v>43080</v>
      </c>
      <c r="F15" s="60">
        <v>6000</v>
      </c>
      <c r="G15" s="61">
        <v>5.98</v>
      </c>
      <c r="H15" s="61">
        <f>VLOOKUP(D15,N:O,2,FALSE)</f>
        <v>7.18</v>
      </c>
      <c r="I15" s="62">
        <f t="shared" si="1"/>
        <v>2.8857959902199651E-2</v>
      </c>
      <c r="J15" s="81"/>
      <c r="K15" s="82"/>
      <c r="L15" s="81"/>
      <c r="N15" t="s">
        <v>34</v>
      </c>
      <c r="O15" s="48">
        <v>5.4</v>
      </c>
    </row>
    <row r="16" spans="1:15" x14ac:dyDescent="0.25">
      <c r="D16" s="58" t="s">
        <v>11</v>
      </c>
      <c r="E16" s="59">
        <f t="shared" si="2"/>
        <v>30044.269999999997</v>
      </c>
      <c r="F16" s="60">
        <v>5701</v>
      </c>
      <c r="G16" s="61">
        <v>3.91</v>
      </c>
      <c r="H16" s="61">
        <f>VLOOKUP(D16,N:O,2,FALSE)</f>
        <v>5.27</v>
      </c>
      <c r="I16" s="62">
        <f t="shared" si="1"/>
        <v>2.012572745939786E-2</v>
      </c>
      <c r="J16" s="81"/>
      <c r="K16" s="82"/>
      <c r="L16" s="81"/>
      <c r="N16" t="s">
        <v>35</v>
      </c>
      <c r="O16" s="48">
        <v>34.950000000000003</v>
      </c>
    </row>
    <row r="17" spans="1:15" x14ac:dyDescent="0.25">
      <c r="D17" s="58" t="s">
        <v>16</v>
      </c>
      <c r="E17" s="59">
        <f t="shared" si="2"/>
        <v>87372</v>
      </c>
      <c r="F17" s="60">
        <v>10800</v>
      </c>
      <c r="G17" s="61">
        <v>6.97</v>
      </c>
      <c r="H17" s="61">
        <f>VLOOKUP(D17,N:O,2,FALSE)</f>
        <v>8.09</v>
      </c>
      <c r="I17" s="62">
        <f t="shared" si="1"/>
        <v>5.8527801127553104E-2</v>
      </c>
      <c r="J17" s="81"/>
      <c r="K17" s="82"/>
      <c r="L17" s="81"/>
      <c r="N17" t="s">
        <v>95</v>
      </c>
      <c r="O17" s="48">
        <v>11.88</v>
      </c>
    </row>
    <row r="18" spans="1:15" x14ac:dyDescent="0.25">
      <c r="D18" s="64" t="s">
        <v>33</v>
      </c>
      <c r="E18" s="39">
        <f>F18*H18</f>
        <v>82308</v>
      </c>
      <c r="F18" s="40">
        <v>3800</v>
      </c>
      <c r="G18" s="12"/>
      <c r="H18" s="12">
        <f>O12</f>
        <v>21.66</v>
      </c>
      <c r="I18" s="32">
        <f t="shared" si="1"/>
        <v>5.5135584113979778E-2</v>
      </c>
      <c r="J18" s="81"/>
      <c r="K18" s="82"/>
      <c r="L18" s="81"/>
    </row>
    <row r="19" spans="1:15" x14ac:dyDescent="0.25">
      <c r="D19" s="58" t="s">
        <v>96</v>
      </c>
      <c r="E19" s="59">
        <v>34000</v>
      </c>
      <c r="F19" s="60"/>
      <c r="G19" s="61"/>
      <c r="H19" s="61"/>
      <c r="I19" s="62">
        <f t="shared" si="1"/>
        <v>2.2775548669331201E-2</v>
      </c>
      <c r="J19" s="81"/>
      <c r="K19" s="82"/>
      <c r="L19" s="81"/>
    </row>
    <row r="20" spans="1:15" x14ac:dyDescent="0.25">
      <c r="A20" t="s">
        <v>18</v>
      </c>
      <c r="B20" s="1" t="s">
        <v>19</v>
      </c>
      <c r="C20" t="s">
        <v>20</v>
      </c>
      <c r="D20" s="58" t="s">
        <v>13</v>
      </c>
      <c r="E20" s="59">
        <f t="shared" si="2"/>
        <v>360505.15</v>
      </c>
      <c r="F20" s="60">
        <v>70001</v>
      </c>
      <c r="G20" s="61">
        <f>G8</f>
        <v>5.0979999999999999</v>
      </c>
      <c r="H20" s="61">
        <f t="shared" ref="H20:H24" si="3">VLOOKUP(D20,N:O,2,FALSE)</f>
        <v>5.15</v>
      </c>
      <c r="I20" s="62">
        <f t="shared" si="1"/>
        <v>0.24149125262851603</v>
      </c>
      <c r="J20" s="79">
        <f>SUM(E20:E29)</f>
        <v>519117.45000000007</v>
      </c>
      <c r="K20" s="79">
        <v>909</v>
      </c>
      <c r="L20" s="79">
        <f>J20+K20</f>
        <v>520026.45000000007</v>
      </c>
    </row>
    <row r="21" spans="1:15" x14ac:dyDescent="0.25">
      <c r="D21" s="58" t="s">
        <v>21</v>
      </c>
      <c r="E21" s="59">
        <f t="shared" si="2"/>
        <v>0</v>
      </c>
      <c r="F21" s="60">
        <v>0</v>
      </c>
      <c r="G21" s="61">
        <f>G33</f>
        <v>5.2510000000000003</v>
      </c>
      <c r="H21" s="61">
        <f t="shared" si="3"/>
        <v>10.73</v>
      </c>
      <c r="I21" s="62">
        <f t="shared" si="1"/>
        <v>0</v>
      </c>
      <c r="J21" s="79"/>
      <c r="K21" s="79"/>
      <c r="L21" s="79"/>
    </row>
    <row r="22" spans="1:15" x14ac:dyDescent="0.25">
      <c r="D22" s="58" t="s">
        <v>22</v>
      </c>
      <c r="E22" s="59">
        <f t="shared" si="2"/>
        <v>34322.400000000001</v>
      </c>
      <c r="F22" s="60">
        <v>6810</v>
      </c>
      <c r="G22" s="61"/>
      <c r="H22" s="61">
        <f t="shared" si="3"/>
        <v>5.04</v>
      </c>
      <c r="I22" s="62">
        <f t="shared" si="1"/>
        <v>2.2991514460242741E-2</v>
      </c>
      <c r="J22" s="79"/>
      <c r="K22" s="79"/>
      <c r="L22" s="79"/>
    </row>
    <row r="23" spans="1:15" x14ac:dyDescent="0.25">
      <c r="D23" s="58" t="s">
        <v>11</v>
      </c>
      <c r="E23" s="59">
        <f t="shared" si="2"/>
        <v>29037.699999999997</v>
      </c>
      <c r="F23" s="60">
        <v>5510</v>
      </c>
      <c r="G23" s="61"/>
      <c r="H23" s="61">
        <f t="shared" si="3"/>
        <v>5.27</v>
      </c>
      <c r="I23" s="62">
        <f t="shared" si="1"/>
        <v>1.9451457341042311E-2</v>
      </c>
      <c r="J23" s="79"/>
      <c r="K23" s="79"/>
      <c r="L23" s="79"/>
    </row>
    <row r="24" spans="1:15" x14ac:dyDescent="0.25">
      <c r="D24" t="s">
        <v>12</v>
      </c>
      <c r="E24" s="22">
        <f t="shared" si="2"/>
        <v>11878.300000000001</v>
      </c>
      <c r="F24" s="23">
        <v>710</v>
      </c>
      <c r="H24" s="6">
        <f t="shared" si="3"/>
        <v>16.73</v>
      </c>
      <c r="I24" s="29">
        <f t="shared" si="1"/>
        <v>7.9569058752622587E-3</v>
      </c>
      <c r="J24" s="79"/>
      <c r="K24" s="79"/>
      <c r="L24" s="79"/>
      <c r="N24" s="4" t="s">
        <v>38</v>
      </c>
      <c r="O24" s="14">
        <f>L37+O26+O27+O28+O29</f>
        <v>1698608.14</v>
      </c>
    </row>
    <row r="25" spans="1:15" x14ac:dyDescent="0.25">
      <c r="D25" s="13" t="s">
        <v>16</v>
      </c>
      <c r="E25" s="22">
        <f t="shared" si="2"/>
        <v>62373.9</v>
      </c>
      <c r="F25" s="23">
        <v>7710</v>
      </c>
      <c r="H25" s="6">
        <f>O5</f>
        <v>8.09</v>
      </c>
      <c r="I25" s="29">
        <f t="shared" si="1"/>
        <v>4.1782346916058748E-2</v>
      </c>
      <c r="J25" s="79"/>
      <c r="K25" s="79"/>
      <c r="L25" s="79"/>
      <c r="N25" s="4" t="s">
        <v>39</v>
      </c>
    </row>
    <row r="26" spans="1:15" x14ac:dyDescent="0.25">
      <c r="D26" t="s">
        <v>96</v>
      </c>
      <c r="E26" s="22">
        <v>21000</v>
      </c>
      <c r="I26" s="29">
        <f t="shared" si="1"/>
        <v>1.4067250648704566E-2</v>
      </c>
      <c r="J26" s="79"/>
      <c r="K26" s="79"/>
      <c r="L26" s="79"/>
      <c r="N26" t="s">
        <v>40</v>
      </c>
      <c r="O26" s="19">
        <v>137858.93</v>
      </c>
    </row>
    <row r="27" spans="1:15" x14ac:dyDescent="0.25">
      <c r="I27" s="29">
        <f t="shared" si="1"/>
        <v>0</v>
      </c>
      <c r="J27" s="79"/>
      <c r="K27" s="79"/>
      <c r="L27" s="79"/>
      <c r="N27" t="s">
        <v>41</v>
      </c>
      <c r="O27" s="19">
        <v>26358.68</v>
      </c>
    </row>
    <row r="28" spans="1:15" x14ac:dyDescent="0.25">
      <c r="J28" s="79"/>
      <c r="K28" s="79"/>
      <c r="L28" s="79"/>
      <c r="N28" t="s">
        <v>36</v>
      </c>
      <c r="O28" s="19">
        <v>39181.58</v>
      </c>
    </row>
    <row r="29" spans="1:15" x14ac:dyDescent="0.25">
      <c r="E29" s="22">
        <f t="shared" si="2"/>
        <v>0</v>
      </c>
      <c r="I29" s="29">
        <f t="shared" ref="I29:I36" si="4">E29/$E$37</f>
        <v>0</v>
      </c>
      <c r="J29" s="79"/>
      <c r="K29" s="79"/>
      <c r="L29" s="79"/>
      <c r="N29" t="s">
        <v>37</v>
      </c>
      <c r="O29" s="19">
        <v>0</v>
      </c>
    </row>
    <row r="30" spans="1:15" x14ac:dyDescent="0.25">
      <c r="A30" t="s">
        <v>27</v>
      </c>
      <c r="B30" s="1" t="s">
        <v>23</v>
      </c>
      <c r="C30" t="s">
        <v>5</v>
      </c>
      <c r="D30" s="58" t="s">
        <v>16</v>
      </c>
      <c r="E30" s="59">
        <f t="shared" si="2"/>
        <v>0</v>
      </c>
      <c r="F30" s="60">
        <v>0</v>
      </c>
      <c r="G30" s="61">
        <v>7.6210000000000004</v>
      </c>
      <c r="H30" s="61">
        <f>VLOOKUP(D30,N:O,2,FALSE)</f>
        <v>8.09</v>
      </c>
      <c r="I30" s="62">
        <f t="shared" si="4"/>
        <v>0</v>
      </c>
      <c r="J30" s="79">
        <f>SUM(E30:E32)</f>
        <v>0</v>
      </c>
      <c r="K30" s="79">
        <v>0</v>
      </c>
      <c r="L30" s="79">
        <f>J30+K30</f>
        <v>0</v>
      </c>
    </row>
    <row r="31" spans="1:15" x14ac:dyDescent="0.25">
      <c r="D31" s="58"/>
      <c r="E31" s="59">
        <f t="shared" si="2"/>
        <v>0</v>
      </c>
      <c r="F31" s="60"/>
      <c r="G31" s="61"/>
      <c r="H31" s="61"/>
      <c r="I31" s="62">
        <f t="shared" si="4"/>
        <v>0</v>
      </c>
      <c r="J31" s="79"/>
      <c r="K31" s="79"/>
      <c r="L31" s="79"/>
    </row>
    <row r="32" spans="1:15" x14ac:dyDescent="0.25">
      <c r="D32" s="58"/>
      <c r="E32" s="59">
        <f t="shared" si="2"/>
        <v>0</v>
      </c>
      <c r="F32" s="60"/>
      <c r="G32" s="61"/>
      <c r="H32" s="61"/>
      <c r="I32" s="62">
        <f t="shared" si="4"/>
        <v>0</v>
      </c>
      <c r="J32" s="79"/>
      <c r="K32" s="79"/>
      <c r="L32" s="79"/>
    </row>
    <row r="33" spans="1:12" x14ac:dyDescent="0.25">
      <c r="A33" t="s">
        <v>24</v>
      </c>
      <c r="B33" s="1" t="s">
        <v>25</v>
      </c>
      <c r="C33" t="s">
        <v>20</v>
      </c>
      <c r="D33" s="58" t="s">
        <v>21</v>
      </c>
      <c r="E33" s="59">
        <f t="shared" si="2"/>
        <v>0</v>
      </c>
      <c r="F33" s="60">
        <v>0</v>
      </c>
      <c r="G33" s="61">
        <v>5.2510000000000003</v>
      </c>
      <c r="H33" s="61">
        <f>VLOOKUP(D33,N:O,2,FALSE)</f>
        <v>10.73</v>
      </c>
      <c r="I33" s="62">
        <f t="shared" si="4"/>
        <v>0</v>
      </c>
      <c r="J33" s="79">
        <f>SUM(E33:E36)</f>
        <v>21492</v>
      </c>
      <c r="K33" s="79">
        <v>0</v>
      </c>
      <c r="L33" s="79">
        <f>J33+K33</f>
        <v>21492</v>
      </c>
    </row>
    <row r="34" spans="1:12" x14ac:dyDescent="0.25">
      <c r="D34" s="58" t="s">
        <v>26</v>
      </c>
      <c r="E34" s="59">
        <f t="shared" si="2"/>
        <v>21492</v>
      </c>
      <c r="F34" s="60">
        <v>3600</v>
      </c>
      <c r="G34" s="61">
        <v>5.9580000000000002</v>
      </c>
      <c r="H34" s="61">
        <f>VLOOKUP(D34,N:O,2,FALSE)</f>
        <v>5.97</v>
      </c>
      <c r="I34" s="62">
        <f t="shared" si="4"/>
        <v>1.4396826235331358E-2</v>
      </c>
      <c r="J34" s="79"/>
      <c r="K34" s="79"/>
      <c r="L34" s="79"/>
    </row>
    <row r="35" spans="1:12" x14ac:dyDescent="0.25">
      <c r="D35" s="13"/>
      <c r="E35" s="22">
        <f t="shared" si="2"/>
        <v>0</v>
      </c>
      <c r="I35" s="29">
        <f t="shared" si="4"/>
        <v>0</v>
      </c>
      <c r="J35" s="79"/>
      <c r="K35" s="79"/>
      <c r="L35" s="79"/>
    </row>
    <row r="36" spans="1:12" x14ac:dyDescent="0.25">
      <c r="E36" s="22">
        <f t="shared" si="2"/>
        <v>0</v>
      </c>
      <c r="I36" s="29">
        <f t="shared" si="4"/>
        <v>0</v>
      </c>
      <c r="J36" s="79"/>
      <c r="K36" s="79"/>
      <c r="L36" s="79"/>
    </row>
    <row r="37" spans="1:12" x14ac:dyDescent="0.25">
      <c r="A37" s="80" t="s">
        <v>17</v>
      </c>
      <c r="B37" s="80"/>
      <c r="C37" s="80"/>
      <c r="D37" s="80"/>
      <c r="E37" s="33">
        <f>SUM(E4:E36)</f>
        <v>1492829.02</v>
      </c>
      <c r="F37" s="34"/>
      <c r="G37" s="5"/>
      <c r="H37" s="5"/>
      <c r="I37" s="28"/>
      <c r="J37" s="24">
        <f>J4+J13+J20+J30+J33</f>
        <v>1492829.02</v>
      </c>
      <c r="K37" s="24">
        <f>K4+K13+K20+K30+K33</f>
        <v>2379.9300000000003</v>
      </c>
      <c r="L37" s="18">
        <f>E37+K37</f>
        <v>1495208.95</v>
      </c>
    </row>
    <row r="38" spans="1:12" x14ac:dyDescent="0.25">
      <c r="E38" s="55"/>
    </row>
    <row r="39" spans="1:12" x14ac:dyDescent="0.25">
      <c r="E39" s="55"/>
    </row>
    <row r="40" spans="1:12" x14ac:dyDescent="0.25">
      <c r="E40" s="55"/>
    </row>
    <row r="41" spans="1:12" x14ac:dyDescent="0.25">
      <c r="B41" s="6"/>
      <c r="C41" s="6"/>
      <c r="D41" s="29"/>
      <c r="E41" s="16"/>
      <c r="F41"/>
      <c r="G41"/>
      <c r="H41"/>
      <c r="I41"/>
      <c r="J41"/>
    </row>
    <row r="42" spans="1:12" x14ac:dyDescent="0.25">
      <c r="B42" s="6"/>
      <c r="C42" s="6"/>
      <c r="D42" s="29"/>
      <c r="E42" s="16"/>
      <c r="F42"/>
      <c r="G42"/>
      <c r="H42"/>
      <c r="I42"/>
      <c r="J42"/>
    </row>
    <row r="43" spans="1:12" x14ac:dyDescent="0.25">
      <c r="B43" s="6"/>
      <c r="C43" s="6"/>
      <c r="D43" s="29"/>
      <c r="E43" s="16"/>
      <c r="F43"/>
      <c r="G43"/>
      <c r="H43"/>
      <c r="I43"/>
      <c r="J43"/>
    </row>
    <row r="44" spans="1:12" x14ac:dyDescent="0.25">
      <c r="B44" s="6"/>
      <c r="C44" s="6"/>
      <c r="D44" s="29"/>
      <c r="E44" s="16"/>
      <c r="F44"/>
      <c r="G44"/>
      <c r="H44"/>
      <c r="I44"/>
      <c r="J44"/>
    </row>
    <row r="45" spans="1:12" x14ac:dyDescent="0.25">
      <c r="B45" s="6"/>
      <c r="C45" s="6"/>
      <c r="D45" s="29"/>
      <c r="E45" s="16"/>
      <c r="F45"/>
      <c r="G45"/>
      <c r="H45"/>
      <c r="I45"/>
      <c r="J45"/>
    </row>
    <row r="46" spans="1:12" x14ac:dyDescent="0.25">
      <c r="B46" s="6"/>
      <c r="C46" s="6"/>
      <c r="D46" s="29"/>
      <c r="E46" s="16"/>
      <c r="F46"/>
      <c r="G46"/>
      <c r="H46"/>
      <c r="I46"/>
      <c r="J46"/>
    </row>
    <row r="47" spans="1:12" x14ac:dyDescent="0.25">
      <c r="B47" s="6"/>
      <c r="C47" s="6"/>
      <c r="D47" s="29"/>
      <c r="E47" s="16"/>
      <c r="F47"/>
      <c r="G47"/>
      <c r="H47"/>
      <c r="I47"/>
      <c r="J47"/>
    </row>
    <row r="48" spans="1:12" x14ac:dyDescent="0.25">
      <c r="B48" s="6"/>
      <c r="C48" s="6"/>
      <c r="D48" s="29"/>
      <c r="E48" s="16"/>
      <c r="F48"/>
      <c r="G48"/>
      <c r="H48"/>
      <c r="I48"/>
      <c r="J48"/>
    </row>
    <row r="49" spans="2:10" x14ac:dyDescent="0.25">
      <c r="B49" s="6"/>
      <c r="C49" s="6"/>
      <c r="D49" s="29"/>
      <c r="E49" s="16"/>
      <c r="F49"/>
      <c r="G49"/>
      <c r="H49"/>
      <c r="I49"/>
      <c r="J49"/>
    </row>
    <row r="50" spans="2:10" x14ac:dyDescent="0.25">
      <c r="B50" s="6"/>
      <c r="C50" s="6"/>
      <c r="D50" s="29"/>
      <c r="E50" s="16"/>
      <c r="F50"/>
      <c r="G50"/>
      <c r="H50"/>
      <c r="I50"/>
      <c r="J50"/>
    </row>
    <row r="51" spans="2:10" x14ac:dyDescent="0.25">
      <c r="B51" s="6"/>
      <c r="C51" s="6"/>
      <c r="D51" s="29"/>
      <c r="E51" s="16"/>
      <c r="F51"/>
      <c r="G51"/>
      <c r="H51"/>
      <c r="I51"/>
      <c r="J51"/>
    </row>
    <row r="52" spans="2:10" x14ac:dyDescent="0.25">
      <c r="B52" s="6"/>
      <c r="C52" s="6"/>
      <c r="D52" s="29"/>
      <c r="E52" s="16"/>
      <c r="F52"/>
      <c r="G52"/>
      <c r="H52"/>
      <c r="I52"/>
      <c r="J52"/>
    </row>
    <row r="53" spans="2:10" x14ac:dyDescent="0.25">
      <c r="B53" s="6"/>
      <c r="C53" s="6"/>
      <c r="D53" s="29"/>
      <c r="E53" s="16"/>
      <c r="F53"/>
      <c r="G53"/>
      <c r="H53"/>
      <c r="I53"/>
      <c r="J53"/>
    </row>
    <row r="54" spans="2:10" x14ac:dyDescent="0.25">
      <c r="B54" s="6"/>
      <c r="C54" s="6"/>
      <c r="D54" s="29"/>
      <c r="E54" s="16"/>
      <c r="F54"/>
      <c r="G54"/>
      <c r="H54"/>
      <c r="I54"/>
      <c r="J54"/>
    </row>
    <row r="55" spans="2:10" x14ac:dyDescent="0.25">
      <c r="B55" s="6"/>
      <c r="C55" s="6"/>
      <c r="D55" s="29"/>
      <c r="E55" s="16"/>
      <c r="F55"/>
      <c r="G55"/>
      <c r="H55"/>
      <c r="I55"/>
      <c r="J55"/>
    </row>
    <row r="56" spans="2:10" x14ac:dyDescent="0.25">
      <c r="B56" s="6"/>
      <c r="C56" s="6"/>
      <c r="D56" s="29"/>
      <c r="E56" s="16"/>
      <c r="F56"/>
      <c r="G56"/>
      <c r="H56"/>
      <c r="I56"/>
      <c r="J56"/>
    </row>
    <row r="57" spans="2:10" x14ac:dyDescent="0.25">
      <c r="E57" s="55"/>
    </row>
    <row r="58" spans="2:10" x14ac:dyDescent="0.25">
      <c r="E58" s="55"/>
    </row>
  </sheetData>
  <mergeCells count="18">
    <mergeCell ref="J33:J36"/>
    <mergeCell ref="K33:K36"/>
    <mergeCell ref="L33:L36"/>
    <mergeCell ref="A37:D37"/>
    <mergeCell ref="J20:J29"/>
    <mergeCell ref="K20:K29"/>
    <mergeCell ref="L20:L29"/>
    <mergeCell ref="J30:J32"/>
    <mergeCell ref="K30:K32"/>
    <mergeCell ref="L30:L32"/>
    <mergeCell ref="J13:J19"/>
    <mergeCell ref="K13:K19"/>
    <mergeCell ref="L13:L19"/>
    <mergeCell ref="A1:L1"/>
    <mergeCell ref="A2:L2"/>
    <mergeCell ref="J4:J12"/>
    <mergeCell ref="K4:K12"/>
    <mergeCell ref="L4:L1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6CC41-7D0E-4307-B8DB-96A140F65921}">
  <dimension ref="A1:O58"/>
  <sheetViews>
    <sheetView zoomScaleNormal="100" workbookViewId="0">
      <selection activeCell="D18" sqref="D18"/>
    </sheetView>
  </sheetViews>
  <sheetFormatPr defaultRowHeight="13.8" x14ac:dyDescent="0.25"/>
  <cols>
    <col min="2" max="2" width="16.21875" style="1" customWidth="1"/>
    <col min="3" max="3" width="10.77734375" bestFit="1" customWidth="1"/>
    <col min="4" max="4" width="12.88671875" bestFit="1" customWidth="1"/>
    <col min="5" max="5" width="15" style="22" bestFit="1" customWidth="1"/>
    <col min="6" max="6" width="9.77734375" style="23" customWidth="1"/>
    <col min="7" max="7" width="11.33203125" style="6" customWidth="1"/>
    <col min="8" max="8" width="12.109375" style="6" customWidth="1"/>
    <col min="9" max="9" width="11" style="29" customWidth="1"/>
    <col min="10" max="10" width="15.44140625" style="16" bestFit="1" customWidth="1"/>
    <col min="11" max="11" width="12.88671875" customWidth="1"/>
    <col min="12" max="12" width="15.77734375" bestFit="1" customWidth="1"/>
    <col min="14" max="14" width="15" customWidth="1"/>
    <col min="15" max="15" width="17" bestFit="1" customWidth="1"/>
  </cols>
  <sheetData>
    <row r="1" spans="1:15" ht="27.6" customHeight="1" x14ac:dyDescent="0.25">
      <c r="A1" s="83" t="s">
        <v>59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26"/>
      <c r="N1" s="26"/>
      <c r="O1" s="26"/>
    </row>
    <row r="2" spans="1:15" ht="18.600000000000001" customHeight="1" x14ac:dyDescent="0.25">
      <c r="A2" s="84" t="s">
        <v>60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27"/>
      <c r="N2" s="27"/>
      <c r="O2" s="27"/>
    </row>
    <row r="3" spans="1:15" x14ac:dyDescent="0.25">
      <c r="A3" s="3" t="s">
        <v>2</v>
      </c>
      <c r="B3" s="4" t="s">
        <v>3</v>
      </c>
      <c r="C3" s="3" t="s">
        <v>4</v>
      </c>
      <c r="D3" s="3" t="s">
        <v>6</v>
      </c>
      <c r="E3" s="33" t="s">
        <v>42</v>
      </c>
      <c r="F3" s="34" t="s">
        <v>8</v>
      </c>
      <c r="G3" s="5" t="s">
        <v>9</v>
      </c>
      <c r="H3" s="5" t="s">
        <v>31</v>
      </c>
      <c r="I3" s="28" t="s">
        <v>30</v>
      </c>
      <c r="J3" s="15" t="s">
        <v>44</v>
      </c>
      <c r="K3" s="3" t="s">
        <v>28</v>
      </c>
      <c r="L3" s="5" t="s">
        <v>29</v>
      </c>
      <c r="N3" s="3" t="s">
        <v>43</v>
      </c>
      <c r="O3" s="3" t="s">
        <v>31</v>
      </c>
    </row>
    <row r="4" spans="1:15" x14ac:dyDescent="0.25">
      <c r="A4" t="s">
        <v>0</v>
      </c>
      <c r="B4" s="2" t="s">
        <v>1</v>
      </c>
      <c r="C4" t="s">
        <v>5</v>
      </c>
      <c r="D4" t="s">
        <v>7</v>
      </c>
      <c r="E4" s="22">
        <f>F4*H4</f>
        <v>118600</v>
      </c>
      <c r="F4" s="23">
        <v>200000</v>
      </c>
      <c r="G4" s="6">
        <v>0.41199999999999998</v>
      </c>
      <c r="H4" s="6">
        <f t="shared" ref="H4:H10" si="0">VLOOKUP(D4,N:O,2,FALSE)</f>
        <v>0.59299999999999997</v>
      </c>
      <c r="I4" s="29">
        <f t="shared" ref="I4:I27" si="1">E4/$E$37</f>
        <v>8.1611442568331638E-2</v>
      </c>
      <c r="J4" s="81">
        <f>SUM(E4:E11)</f>
        <v>509596.2</v>
      </c>
      <c r="K4" s="81">
        <v>26828.63</v>
      </c>
      <c r="L4" s="81">
        <f>J4+K4</f>
        <v>536424.82999999996</v>
      </c>
      <c r="N4" s="13" t="s">
        <v>13</v>
      </c>
      <c r="O4" s="48">
        <v>5.2</v>
      </c>
    </row>
    <row r="5" spans="1:15" x14ac:dyDescent="0.25">
      <c r="D5" t="s">
        <v>10</v>
      </c>
      <c r="E5" s="22">
        <f t="shared" ref="E5:E36" si="2">F5*H5</f>
        <v>0</v>
      </c>
      <c r="F5" s="23">
        <v>0</v>
      </c>
      <c r="G5" s="6">
        <v>5.98</v>
      </c>
      <c r="H5" s="6">
        <f t="shared" si="0"/>
        <v>6.75</v>
      </c>
      <c r="I5" s="29">
        <f t="shared" si="1"/>
        <v>0</v>
      </c>
      <c r="J5" s="81"/>
      <c r="K5" s="81"/>
      <c r="L5" s="81"/>
      <c r="N5" s="13" t="s">
        <v>16</v>
      </c>
      <c r="O5" s="48">
        <v>7.94</v>
      </c>
    </row>
    <row r="6" spans="1:15" x14ac:dyDescent="0.25">
      <c r="D6" t="s">
        <v>11</v>
      </c>
      <c r="E6" s="22">
        <f t="shared" si="2"/>
        <v>79474</v>
      </c>
      <c r="F6" s="23">
        <v>15800</v>
      </c>
      <c r="G6" s="6">
        <v>3.9</v>
      </c>
      <c r="H6" s="6">
        <f t="shared" si="0"/>
        <v>5.03</v>
      </c>
      <c r="I6" s="29">
        <f t="shared" si="1"/>
        <v>5.4687924002323682E-2</v>
      </c>
      <c r="J6" s="81"/>
      <c r="K6" s="81"/>
      <c r="L6" s="81"/>
      <c r="N6" s="13" t="s">
        <v>11</v>
      </c>
      <c r="O6" s="48">
        <v>5.03</v>
      </c>
    </row>
    <row r="7" spans="1:15" x14ac:dyDescent="0.25">
      <c r="D7" t="s">
        <v>12</v>
      </c>
      <c r="E7" s="22">
        <f t="shared" si="2"/>
        <v>13296</v>
      </c>
      <c r="F7" s="23">
        <v>800</v>
      </c>
      <c r="G7" s="6">
        <v>14.92</v>
      </c>
      <c r="H7" s="6">
        <f t="shared" si="0"/>
        <v>16.62</v>
      </c>
      <c r="I7" s="29">
        <f t="shared" si="1"/>
        <v>9.1492895479640592E-3</v>
      </c>
      <c r="J7" s="81"/>
      <c r="K7" s="81"/>
      <c r="L7" s="81"/>
      <c r="N7" s="13" t="s">
        <v>7</v>
      </c>
      <c r="O7" s="48">
        <v>0.59299999999999997</v>
      </c>
    </row>
    <row r="8" spans="1:15" x14ac:dyDescent="0.25">
      <c r="D8" s="9" t="s">
        <v>13</v>
      </c>
      <c r="E8" s="35">
        <f>F8*H8</f>
        <v>182005.2</v>
      </c>
      <c r="F8" s="36">
        <v>35001</v>
      </c>
      <c r="G8" s="10">
        <v>5.0979999999999999</v>
      </c>
      <c r="H8" s="6">
        <f t="shared" si="0"/>
        <v>5.2</v>
      </c>
      <c r="I8" s="30">
        <f t="shared" si="1"/>
        <v>0.12524204828783908</v>
      </c>
      <c r="J8" s="81"/>
      <c r="K8" s="81"/>
      <c r="L8" s="81"/>
      <c r="N8" s="13" t="s">
        <v>12</v>
      </c>
      <c r="O8" s="48">
        <v>16.62</v>
      </c>
    </row>
    <row r="9" spans="1:15" x14ac:dyDescent="0.25">
      <c r="D9" s="13" t="s">
        <v>21</v>
      </c>
      <c r="E9" s="22">
        <f t="shared" si="2"/>
        <v>0</v>
      </c>
      <c r="F9" s="23">
        <v>0</v>
      </c>
      <c r="H9" s="6">
        <f t="shared" si="0"/>
        <v>11.81</v>
      </c>
      <c r="I9" s="29">
        <f t="shared" si="1"/>
        <v>0</v>
      </c>
      <c r="J9" s="81"/>
      <c r="K9" s="81"/>
      <c r="L9" s="81"/>
      <c r="N9" s="13" t="s">
        <v>22</v>
      </c>
      <c r="O9" s="48">
        <v>4.76</v>
      </c>
    </row>
    <row r="10" spans="1:15" x14ac:dyDescent="0.25">
      <c r="D10" s="7" t="s">
        <v>16</v>
      </c>
      <c r="E10" s="22">
        <f t="shared" si="2"/>
        <v>94486</v>
      </c>
      <c r="F10" s="23">
        <v>11900</v>
      </c>
      <c r="G10" s="6">
        <v>6.97</v>
      </c>
      <c r="H10" s="6">
        <f t="shared" si="0"/>
        <v>7.94</v>
      </c>
      <c r="I10" s="29">
        <f t="shared" si="1"/>
        <v>6.5018033410719919E-2</v>
      </c>
      <c r="J10" s="81"/>
      <c r="K10" s="81"/>
      <c r="L10" s="81"/>
      <c r="N10" s="13" t="s">
        <v>10</v>
      </c>
      <c r="O10" s="48">
        <v>6.75</v>
      </c>
    </row>
    <row r="11" spans="1:15" x14ac:dyDescent="0.25">
      <c r="D11" s="7" t="s">
        <v>93</v>
      </c>
      <c r="E11" s="22">
        <f>F11*G11</f>
        <v>21735</v>
      </c>
      <c r="F11" s="23">
        <v>2300</v>
      </c>
      <c r="G11" s="6">
        <f>O11</f>
        <v>9.4499999999999993</v>
      </c>
      <c r="I11" s="29">
        <f t="shared" si="1"/>
        <v>1.4956363442012547E-2</v>
      </c>
      <c r="J11" s="81"/>
      <c r="K11" s="81"/>
      <c r="L11" s="81"/>
      <c r="N11" s="13" t="s">
        <v>92</v>
      </c>
      <c r="O11" s="48">
        <v>9.4499999999999993</v>
      </c>
    </row>
    <row r="12" spans="1:15" x14ac:dyDescent="0.25">
      <c r="D12" s="7"/>
      <c r="E12" s="22">
        <v>0</v>
      </c>
      <c r="I12" s="29">
        <f t="shared" si="1"/>
        <v>0</v>
      </c>
      <c r="J12" s="81"/>
      <c r="K12" s="81"/>
      <c r="L12" s="81"/>
      <c r="N12" s="13" t="s">
        <v>33</v>
      </c>
      <c r="O12" s="48">
        <v>23.36</v>
      </c>
    </row>
    <row r="13" spans="1:15" x14ac:dyDescent="0.25">
      <c r="A13" t="s">
        <v>14</v>
      </c>
      <c r="B13" s="1" t="s">
        <v>15</v>
      </c>
      <c r="C13" t="s">
        <v>5</v>
      </c>
      <c r="D13" t="s">
        <v>12</v>
      </c>
      <c r="E13" s="22">
        <f t="shared" si="2"/>
        <v>0</v>
      </c>
      <c r="F13" s="23">
        <v>0</v>
      </c>
      <c r="G13" s="6">
        <v>14.92</v>
      </c>
      <c r="H13" s="6">
        <f>VLOOKUP(D13,N:O,2,FALSE)</f>
        <v>16.62</v>
      </c>
      <c r="I13" s="29">
        <f t="shared" si="1"/>
        <v>0</v>
      </c>
      <c r="J13" s="81">
        <f>SUM(E13:E19)</f>
        <v>334537.08999999997</v>
      </c>
      <c r="K13" s="82">
        <v>1900.39</v>
      </c>
      <c r="L13" s="81">
        <f>J13+K13</f>
        <v>336437.48</v>
      </c>
      <c r="N13" s="13" t="s">
        <v>21</v>
      </c>
      <c r="O13" s="48">
        <v>11.81</v>
      </c>
    </row>
    <row r="14" spans="1:15" x14ac:dyDescent="0.25">
      <c r="D14" s="9" t="s">
        <v>13</v>
      </c>
      <c r="E14" s="35">
        <f t="shared" si="2"/>
        <v>140405.20000000001</v>
      </c>
      <c r="F14" s="36">
        <v>27001</v>
      </c>
      <c r="G14" s="10">
        <v>5.07</v>
      </c>
      <c r="H14" s="6">
        <f>VLOOKUP(D14,N:O,2,FALSE)</f>
        <v>5.2</v>
      </c>
      <c r="I14" s="30">
        <f t="shared" si="1"/>
        <v>9.6616112277361874E-2</v>
      </c>
      <c r="J14" s="81"/>
      <c r="K14" s="82"/>
      <c r="L14" s="81"/>
      <c r="N14" s="13" t="s">
        <v>26</v>
      </c>
      <c r="O14" s="48">
        <v>6.15</v>
      </c>
    </row>
    <row r="15" spans="1:15" x14ac:dyDescent="0.25">
      <c r="D15" t="s">
        <v>10</v>
      </c>
      <c r="E15" s="22">
        <f t="shared" si="2"/>
        <v>0</v>
      </c>
      <c r="F15" s="23">
        <v>0</v>
      </c>
      <c r="G15" s="6">
        <v>5.98</v>
      </c>
      <c r="H15" s="6">
        <f>VLOOKUP(D15,N:O,2,FALSE)</f>
        <v>6.75</v>
      </c>
      <c r="I15" s="29">
        <f t="shared" si="1"/>
        <v>0</v>
      </c>
      <c r="J15" s="81"/>
      <c r="K15" s="82"/>
      <c r="L15" s="81"/>
      <c r="N15" t="s">
        <v>34</v>
      </c>
      <c r="O15" s="48">
        <v>5.31</v>
      </c>
    </row>
    <row r="16" spans="1:15" x14ac:dyDescent="0.25">
      <c r="D16" t="s">
        <v>11</v>
      </c>
      <c r="E16" s="22">
        <f t="shared" si="2"/>
        <v>28676.030000000002</v>
      </c>
      <c r="F16" s="23">
        <v>5701</v>
      </c>
      <c r="G16" s="6">
        <v>3.91</v>
      </c>
      <c r="H16" s="6">
        <f>VLOOKUP(D16,N:O,2,FALSE)</f>
        <v>5.03</v>
      </c>
      <c r="I16" s="29">
        <f t="shared" si="1"/>
        <v>1.9732649034002996E-2</v>
      </c>
      <c r="J16" s="81"/>
      <c r="K16" s="82"/>
      <c r="L16" s="81"/>
      <c r="N16" t="s">
        <v>35</v>
      </c>
      <c r="O16" s="48">
        <v>34.950000000000003</v>
      </c>
    </row>
    <row r="17" spans="1:15" x14ac:dyDescent="0.25">
      <c r="D17" s="7" t="s">
        <v>16</v>
      </c>
      <c r="E17" s="37">
        <f t="shared" si="2"/>
        <v>85752</v>
      </c>
      <c r="F17" s="38">
        <v>10800</v>
      </c>
      <c r="G17" s="8">
        <v>6.97</v>
      </c>
      <c r="H17" s="6">
        <f>VLOOKUP(D17,N:O,2,FALSE)</f>
        <v>7.94</v>
      </c>
      <c r="I17" s="31">
        <f t="shared" si="1"/>
        <v>5.9007963095443289E-2</v>
      </c>
      <c r="J17" s="81"/>
      <c r="K17" s="82"/>
      <c r="L17" s="81"/>
      <c r="N17" t="s">
        <v>95</v>
      </c>
      <c r="O17" s="48">
        <v>11.88</v>
      </c>
    </row>
    <row r="18" spans="1:15" x14ac:dyDescent="0.25">
      <c r="D18" t="s">
        <v>95</v>
      </c>
      <c r="E18" s="22">
        <f t="shared" si="2"/>
        <v>11880</v>
      </c>
      <c r="F18" s="23">
        <v>1000</v>
      </c>
      <c r="G18" s="6">
        <v>8.25</v>
      </c>
      <c r="H18" s="6">
        <f>O17</f>
        <v>11.88</v>
      </c>
      <c r="I18" s="29">
        <f t="shared" si="1"/>
        <v>8.1749067260689697E-3</v>
      </c>
      <c r="J18" s="81"/>
      <c r="K18" s="82"/>
      <c r="L18" s="81"/>
    </row>
    <row r="19" spans="1:15" x14ac:dyDescent="0.25">
      <c r="D19" t="s">
        <v>94</v>
      </c>
      <c r="E19" s="22">
        <v>67823.86</v>
      </c>
      <c r="I19" s="29">
        <f t="shared" si="1"/>
        <v>4.6671189335181835E-2</v>
      </c>
      <c r="J19" s="81"/>
      <c r="K19" s="82"/>
      <c r="L19" s="81"/>
    </row>
    <row r="20" spans="1:15" x14ac:dyDescent="0.25">
      <c r="A20" t="s">
        <v>18</v>
      </c>
      <c r="B20" s="1" t="s">
        <v>19</v>
      </c>
      <c r="C20" t="s">
        <v>20</v>
      </c>
      <c r="D20" s="9" t="s">
        <v>13</v>
      </c>
      <c r="E20" s="35">
        <f t="shared" si="2"/>
        <v>364005.2</v>
      </c>
      <c r="F20" s="36">
        <v>70001</v>
      </c>
      <c r="G20" s="10">
        <f>G8</f>
        <v>5.0979999999999999</v>
      </c>
      <c r="H20" s="6">
        <f t="shared" ref="H20:H27" si="3">VLOOKUP(D20,N:O,2,FALSE)</f>
        <v>5.2</v>
      </c>
      <c r="I20" s="30">
        <f t="shared" si="1"/>
        <v>0.25048051833367685</v>
      </c>
      <c r="J20" s="79">
        <f>SUM(E20:E29)</f>
        <v>563928.30000000005</v>
      </c>
      <c r="K20" s="79">
        <v>1825.23</v>
      </c>
      <c r="L20" s="79">
        <f>J20+K20</f>
        <v>565753.53</v>
      </c>
    </row>
    <row r="21" spans="1:15" x14ac:dyDescent="0.25">
      <c r="D21" s="11" t="s">
        <v>21</v>
      </c>
      <c r="E21" s="39">
        <f t="shared" si="2"/>
        <v>0</v>
      </c>
      <c r="F21" s="40">
        <v>0</v>
      </c>
      <c r="G21" s="12">
        <f>G33</f>
        <v>5.2510000000000003</v>
      </c>
      <c r="H21" s="6">
        <f t="shared" si="3"/>
        <v>11.81</v>
      </c>
      <c r="I21" s="32">
        <f t="shared" si="1"/>
        <v>0</v>
      </c>
      <c r="J21" s="79"/>
      <c r="K21" s="79"/>
      <c r="L21" s="79"/>
    </row>
    <row r="22" spans="1:15" x14ac:dyDescent="0.25">
      <c r="D22" t="s">
        <v>22</v>
      </c>
      <c r="E22" s="22">
        <f t="shared" si="2"/>
        <v>32415.599999999999</v>
      </c>
      <c r="F22" s="23">
        <v>6810</v>
      </c>
      <c r="H22" s="6">
        <f t="shared" si="3"/>
        <v>4.76</v>
      </c>
      <c r="I22" s="29">
        <f t="shared" si="1"/>
        <v>2.230593488801021E-2</v>
      </c>
      <c r="J22" s="79"/>
      <c r="K22" s="79"/>
      <c r="L22" s="79"/>
    </row>
    <row r="23" spans="1:15" x14ac:dyDescent="0.25">
      <c r="D23" t="s">
        <v>11</v>
      </c>
      <c r="E23" s="22">
        <f t="shared" si="2"/>
        <v>27715.300000000003</v>
      </c>
      <c r="F23" s="23">
        <v>5510</v>
      </c>
      <c r="H23" s="6">
        <f t="shared" si="3"/>
        <v>5.03</v>
      </c>
      <c r="I23" s="29">
        <f t="shared" si="1"/>
        <v>1.9071548180557184E-2</v>
      </c>
      <c r="J23" s="79"/>
      <c r="K23" s="79"/>
      <c r="L23" s="79"/>
    </row>
    <row r="24" spans="1:15" x14ac:dyDescent="0.25">
      <c r="D24" t="s">
        <v>12</v>
      </c>
      <c r="E24" s="22">
        <f t="shared" si="2"/>
        <v>11800.2</v>
      </c>
      <c r="F24" s="23">
        <v>710</v>
      </c>
      <c r="H24" s="6">
        <f t="shared" si="3"/>
        <v>16.62</v>
      </c>
      <c r="I24" s="29">
        <f t="shared" si="1"/>
        <v>8.119994473818103E-3</v>
      </c>
      <c r="J24" s="79"/>
      <c r="K24" s="79"/>
      <c r="L24" s="79"/>
      <c r="N24" s="4" t="s">
        <v>38</v>
      </c>
      <c r="O24" s="14">
        <f>L37+O26+O27+O28+O29</f>
        <v>1688076.0800000003</v>
      </c>
    </row>
    <row r="25" spans="1:15" x14ac:dyDescent="0.25">
      <c r="D25" s="13" t="s">
        <v>33</v>
      </c>
      <c r="E25" s="22">
        <f t="shared" si="2"/>
        <v>0</v>
      </c>
      <c r="F25" s="23">
        <v>0</v>
      </c>
      <c r="G25" s="6">
        <v>20.965</v>
      </c>
      <c r="H25" s="6">
        <f t="shared" si="3"/>
        <v>23.36</v>
      </c>
      <c r="I25" s="29">
        <f t="shared" si="1"/>
        <v>0</v>
      </c>
      <c r="J25" s="79"/>
      <c r="K25" s="79"/>
      <c r="L25" s="79"/>
      <c r="N25" s="4" t="s">
        <v>39</v>
      </c>
    </row>
    <row r="26" spans="1:15" x14ac:dyDescent="0.25">
      <c r="D26" t="s">
        <v>35</v>
      </c>
      <c r="E26" s="22">
        <f t="shared" si="2"/>
        <v>108345.00000000001</v>
      </c>
      <c r="F26" s="23">
        <v>3100</v>
      </c>
      <c r="G26" s="6">
        <v>34.085999999999999</v>
      </c>
      <c r="H26" s="6">
        <f t="shared" si="3"/>
        <v>34.950000000000003</v>
      </c>
      <c r="I26" s="29">
        <f t="shared" si="1"/>
        <v>7.4554736467671939E-2</v>
      </c>
      <c r="J26" s="79"/>
      <c r="K26" s="79"/>
      <c r="L26" s="79"/>
      <c r="N26" t="s">
        <v>40</v>
      </c>
      <c r="O26" s="19">
        <v>108852.52</v>
      </c>
    </row>
    <row r="27" spans="1:15" x14ac:dyDescent="0.25">
      <c r="D27" t="s">
        <v>34</v>
      </c>
      <c r="E27" s="22">
        <f t="shared" si="2"/>
        <v>19647</v>
      </c>
      <c r="F27" s="23">
        <v>3700</v>
      </c>
      <c r="G27" s="6">
        <v>5.4710000000000001</v>
      </c>
      <c r="H27" s="6">
        <f t="shared" si="3"/>
        <v>5.31</v>
      </c>
      <c r="I27" s="29">
        <f t="shared" si="1"/>
        <v>1.3519561653794365E-2</v>
      </c>
      <c r="J27" s="79"/>
      <c r="K27" s="79"/>
      <c r="L27" s="79"/>
      <c r="N27" t="s">
        <v>41</v>
      </c>
      <c r="O27" s="19">
        <v>27332.5</v>
      </c>
    </row>
    <row r="28" spans="1:15" x14ac:dyDescent="0.25">
      <c r="J28" s="79"/>
      <c r="K28" s="79"/>
      <c r="L28" s="79"/>
      <c r="N28" t="s">
        <v>36</v>
      </c>
      <c r="O28" s="19">
        <v>34178.620000000003</v>
      </c>
    </row>
    <row r="29" spans="1:15" x14ac:dyDescent="0.25">
      <c r="E29" s="22">
        <f t="shared" si="2"/>
        <v>0</v>
      </c>
      <c r="I29" s="29">
        <f t="shared" ref="I29:I36" si="4">E29/$E$37</f>
        <v>0</v>
      </c>
      <c r="J29" s="79"/>
      <c r="K29" s="79"/>
      <c r="L29" s="79"/>
      <c r="N29" t="s">
        <v>37</v>
      </c>
      <c r="O29" s="19">
        <v>33325.56</v>
      </c>
    </row>
    <row r="30" spans="1:15" x14ac:dyDescent="0.25">
      <c r="A30" t="s">
        <v>27</v>
      </c>
      <c r="B30" s="1" t="s">
        <v>23</v>
      </c>
      <c r="C30" t="s">
        <v>5</v>
      </c>
      <c r="D30" s="7" t="s">
        <v>16</v>
      </c>
      <c r="E30" s="37">
        <f t="shared" si="2"/>
        <v>23026</v>
      </c>
      <c r="F30" s="38">
        <v>2900</v>
      </c>
      <c r="G30" s="8">
        <v>7.6210000000000004</v>
      </c>
      <c r="H30" s="6">
        <f>VLOOKUP(D30,N:O,2,FALSE)</f>
        <v>7.94</v>
      </c>
      <c r="I30" s="31">
        <f t="shared" si="4"/>
        <v>1.5844730831183845E-2</v>
      </c>
      <c r="J30" s="79">
        <f>SUM(E30:E32)</f>
        <v>23026</v>
      </c>
      <c r="K30" s="79">
        <v>605.04</v>
      </c>
      <c r="L30" s="79">
        <f>J30+K30</f>
        <v>23631.040000000001</v>
      </c>
    </row>
    <row r="31" spans="1:15" x14ac:dyDescent="0.25">
      <c r="E31" s="22">
        <f t="shared" si="2"/>
        <v>0</v>
      </c>
      <c r="I31" s="29">
        <f t="shared" si="4"/>
        <v>0</v>
      </c>
      <c r="J31" s="79"/>
      <c r="K31" s="79"/>
      <c r="L31" s="79"/>
    </row>
    <row r="32" spans="1:15" x14ac:dyDescent="0.25">
      <c r="E32" s="22">
        <f t="shared" si="2"/>
        <v>0</v>
      </c>
      <c r="I32" s="29">
        <f t="shared" si="4"/>
        <v>0</v>
      </c>
      <c r="J32" s="79"/>
      <c r="K32" s="79"/>
      <c r="L32" s="79"/>
    </row>
    <row r="33" spans="1:12" x14ac:dyDescent="0.25">
      <c r="A33" t="s">
        <v>24</v>
      </c>
      <c r="B33" s="1" t="s">
        <v>25</v>
      </c>
      <c r="C33" t="s">
        <v>20</v>
      </c>
      <c r="D33" s="11" t="s">
        <v>21</v>
      </c>
      <c r="E33" s="39">
        <f t="shared" si="2"/>
        <v>0</v>
      </c>
      <c r="F33" s="40">
        <v>0</v>
      </c>
      <c r="G33" s="12">
        <v>5.2510000000000003</v>
      </c>
      <c r="H33" s="6">
        <f>VLOOKUP(D33,N:O,2,FALSE)</f>
        <v>11.81</v>
      </c>
      <c r="I33" s="32">
        <f t="shared" si="4"/>
        <v>0</v>
      </c>
      <c r="J33" s="79">
        <f>SUM(E33:E36)</f>
        <v>22140</v>
      </c>
      <c r="K33" s="79">
        <v>0</v>
      </c>
      <c r="L33" s="79">
        <f>J33+K33</f>
        <v>22140</v>
      </c>
    </row>
    <row r="34" spans="1:12" x14ac:dyDescent="0.25">
      <c r="D34" t="s">
        <v>26</v>
      </c>
      <c r="E34" s="22">
        <f t="shared" si="2"/>
        <v>22140</v>
      </c>
      <c r="F34" s="23">
        <v>3600</v>
      </c>
      <c r="G34" s="6">
        <v>5.9580000000000002</v>
      </c>
      <c r="H34" s="6">
        <f>VLOOKUP(D34,N:O,2,FALSE)</f>
        <v>6.15</v>
      </c>
      <c r="I34" s="29">
        <f t="shared" si="4"/>
        <v>1.5235053444037626E-2</v>
      </c>
      <c r="J34" s="79"/>
      <c r="K34" s="79"/>
      <c r="L34" s="79"/>
    </row>
    <row r="35" spans="1:12" x14ac:dyDescent="0.25">
      <c r="D35" s="13"/>
      <c r="E35" s="22">
        <f t="shared" si="2"/>
        <v>0</v>
      </c>
      <c r="I35" s="29">
        <f t="shared" si="4"/>
        <v>0</v>
      </c>
      <c r="J35" s="79"/>
      <c r="K35" s="79"/>
      <c r="L35" s="79"/>
    </row>
    <row r="36" spans="1:12" x14ac:dyDescent="0.25">
      <c r="E36" s="22">
        <f t="shared" si="2"/>
        <v>0</v>
      </c>
      <c r="I36" s="29">
        <f t="shared" si="4"/>
        <v>0</v>
      </c>
      <c r="J36" s="79"/>
      <c r="K36" s="79"/>
      <c r="L36" s="79"/>
    </row>
    <row r="37" spans="1:12" x14ac:dyDescent="0.25">
      <c r="A37" s="80" t="s">
        <v>17</v>
      </c>
      <c r="B37" s="80"/>
      <c r="C37" s="80"/>
      <c r="D37" s="80"/>
      <c r="E37" s="33">
        <f>SUM(E4:E36)</f>
        <v>1453227.59</v>
      </c>
      <c r="F37" s="34"/>
      <c r="G37" s="5"/>
      <c r="H37" s="5"/>
      <c r="I37" s="28"/>
      <c r="J37" s="24">
        <f>J4+J13+J20+J30+J33</f>
        <v>1453227.59</v>
      </c>
      <c r="K37" s="24">
        <f>K4+K13+K20+K30+K33</f>
        <v>31159.29</v>
      </c>
      <c r="L37" s="18">
        <f>E37+K37</f>
        <v>1484386.8800000001</v>
      </c>
    </row>
    <row r="38" spans="1:12" x14ac:dyDescent="0.25">
      <c r="E38" s="53"/>
    </row>
    <row r="39" spans="1:12" x14ac:dyDescent="0.25">
      <c r="E39" s="53"/>
    </row>
    <row r="40" spans="1:12" x14ac:dyDescent="0.25">
      <c r="E40" s="53"/>
    </row>
    <row r="41" spans="1:12" x14ac:dyDescent="0.25">
      <c r="B41" s="6"/>
      <c r="C41" s="6"/>
      <c r="D41" s="29"/>
      <c r="E41" s="16"/>
      <c r="F41"/>
      <c r="G41"/>
      <c r="H41"/>
      <c r="I41"/>
      <c r="J41"/>
    </row>
    <row r="42" spans="1:12" x14ac:dyDescent="0.25">
      <c r="B42" s="6"/>
      <c r="C42" s="6"/>
      <c r="D42" s="29"/>
      <c r="E42" s="16"/>
      <c r="F42"/>
      <c r="G42"/>
      <c r="H42"/>
      <c r="I42"/>
      <c r="J42"/>
    </row>
    <row r="43" spans="1:12" x14ac:dyDescent="0.25">
      <c r="B43" s="6"/>
      <c r="C43" s="6"/>
      <c r="D43" s="29"/>
      <c r="E43" s="16"/>
      <c r="F43"/>
      <c r="G43"/>
      <c r="H43"/>
      <c r="I43"/>
      <c r="J43"/>
    </row>
    <row r="44" spans="1:12" x14ac:dyDescent="0.25">
      <c r="B44" s="6"/>
      <c r="C44" s="6"/>
      <c r="D44" s="29"/>
      <c r="E44" s="16"/>
      <c r="F44"/>
      <c r="G44"/>
      <c r="H44"/>
      <c r="I44"/>
      <c r="J44"/>
    </row>
    <row r="45" spans="1:12" x14ac:dyDescent="0.25">
      <c r="B45" s="6"/>
      <c r="C45" s="6"/>
      <c r="D45" s="29"/>
      <c r="E45" s="16"/>
      <c r="F45"/>
      <c r="G45"/>
      <c r="H45"/>
      <c r="I45"/>
      <c r="J45"/>
    </row>
    <row r="46" spans="1:12" x14ac:dyDescent="0.25">
      <c r="B46" s="6"/>
      <c r="C46" s="6"/>
      <c r="D46" s="29"/>
      <c r="E46" s="16"/>
      <c r="F46"/>
      <c r="G46"/>
      <c r="H46"/>
      <c r="I46"/>
      <c r="J46"/>
    </row>
    <row r="47" spans="1:12" x14ac:dyDescent="0.25">
      <c r="B47" s="6"/>
      <c r="C47" s="6"/>
      <c r="D47" s="29"/>
      <c r="E47" s="16"/>
      <c r="F47"/>
      <c r="G47"/>
      <c r="H47"/>
      <c r="I47"/>
      <c r="J47"/>
    </row>
    <row r="48" spans="1:12" x14ac:dyDescent="0.25">
      <c r="B48" s="6"/>
      <c r="C48" s="6"/>
      <c r="D48" s="29"/>
      <c r="E48" s="16"/>
      <c r="F48"/>
      <c r="G48"/>
      <c r="H48"/>
      <c r="I48"/>
      <c r="J48"/>
    </row>
    <row r="49" spans="2:10" x14ac:dyDescent="0.25">
      <c r="B49" s="6"/>
      <c r="C49" s="6"/>
      <c r="D49" s="29"/>
      <c r="E49" s="16"/>
      <c r="F49"/>
      <c r="G49"/>
      <c r="H49"/>
      <c r="I49"/>
      <c r="J49"/>
    </row>
    <row r="50" spans="2:10" x14ac:dyDescent="0.25">
      <c r="B50" s="6"/>
      <c r="C50" s="6"/>
      <c r="D50" s="29"/>
      <c r="E50" s="16"/>
      <c r="F50"/>
      <c r="G50"/>
      <c r="H50"/>
      <c r="I50"/>
      <c r="J50"/>
    </row>
    <row r="51" spans="2:10" x14ac:dyDescent="0.25">
      <c r="B51" s="6"/>
      <c r="C51" s="6"/>
      <c r="D51" s="29"/>
      <c r="E51" s="16"/>
      <c r="F51"/>
      <c r="G51"/>
      <c r="H51"/>
      <c r="I51"/>
      <c r="J51"/>
    </row>
    <row r="52" spans="2:10" x14ac:dyDescent="0.25">
      <c r="B52" s="6"/>
      <c r="C52" s="6"/>
      <c r="D52" s="29"/>
      <c r="E52" s="16"/>
      <c r="F52"/>
      <c r="G52"/>
      <c r="H52"/>
      <c r="I52"/>
      <c r="J52"/>
    </row>
    <row r="53" spans="2:10" x14ac:dyDescent="0.25">
      <c r="B53" s="6"/>
      <c r="C53" s="6"/>
      <c r="D53" s="29"/>
      <c r="E53" s="16"/>
      <c r="F53"/>
      <c r="G53"/>
      <c r="H53"/>
      <c r="I53"/>
      <c r="J53"/>
    </row>
    <row r="54" spans="2:10" x14ac:dyDescent="0.25">
      <c r="B54" s="6"/>
      <c r="C54" s="6"/>
      <c r="D54" s="29"/>
      <c r="E54" s="16"/>
      <c r="F54"/>
      <c r="G54"/>
      <c r="H54"/>
      <c r="I54"/>
      <c r="J54"/>
    </row>
    <row r="55" spans="2:10" x14ac:dyDescent="0.25">
      <c r="B55" s="6"/>
      <c r="C55" s="6"/>
      <c r="D55" s="29"/>
      <c r="E55" s="16"/>
      <c r="F55"/>
      <c r="G55"/>
      <c r="H55"/>
      <c r="I55"/>
      <c r="J55"/>
    </row>
    <row r="56" spans="2:10" x14ac:dyDescent="0.25">
      <c r="B56" s="6"/>
      <c r="C56" s="6"/>
      <c r="D56" s="29"/>
      <c r="E56" s="16"/>
      <c r="F56"/>
      <c r="G56"/>
      <c r="H56"/>
      <c r="I56"/>
      <c r="J56"/>
    </row>
    <row r="57" spans="2:10" x14ac:dyDescent="0.25">
      <c r="E57" s="53"/>
    </row>
    <row r="58" spans="2:10" x14ac:dyDescent="0.25">
      <c r="E58" s="53"/>
    </row>
  </sheetData>
  <mergeCells count="18">
    <mergeCell ref="J13:J19"/>
    <mergeCell ref="K13:K19"/>
    <mergeCell ref="L13:L19"/>
    <mergeCell ref="A1:L1"/>
    <mergeCell ref="A2:L2"/>
    <mergeCell ref="J4:J12"/>
    <mergeCell ref="K4:K12"/>
    <mergeCell ref="L4:L12"/>
    <mergeCell ref="J33:J36"/>
    <mergeCell ref="K33:K36"/>
    <mergeCell ref="L33:L36"/>
    <mergeCell ref="A37:D37"/>
    <mergeCell ref="J20:J29"/>
    <mergeCell ref="K20:K29"/>
    <mergeCell ref="L20:L29"/>
    <mergeCell ref="J30:J32"/>
    <mergeCell ref="K30:K32"/>
    <mergeCell ref="L30:L3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988E6-D949-4440-B431-20F10E450873}">
  <dimension ref="A1:O58"/>
  <sheetViews>
    <sheetView zoomScaleNormal="100" workbookViewId="0">
      <selection activeCell="O4" sqref="O4"/>
    </sheetView>
  </sheetViews>
  <sheetFormatPr defaultRowHeight="13.8" x14ac:dyDescent="0.25"/>
  <cols>
    <col min="2" max="2" width="16.21875" style="1" customWidth="1"/>
    <col min="3" max="3" width="10.77734375" bestFit="1" customWidth="1"/>
    <col min="4" max="4" width="12.88671875" bestFit="1" customWidth="1"/>
    <col min="5" max="5" width="15" style="22" bestFit="1" customWidth="1"/>
    <col min="6" max="6" width="9.77734375" style="23" customWidth="1"/>
    <col min="7" max="7" width="11.33203125" style="6" customWidth="1"/>
    <col min="8" max="8" width="12.109375" style="6" customWidth="1"/>
    <col min="9" max="9" width="11" style="29" customWidth="1"/>
    <col min="10" max="10" width="15.44140625" style="16" bestFit="1" customWidth="1"/>
    <col min="11" max="11" width="12.88671875" customWidth="1"/>
    <col min="12" max="12" width="15.77734375" bestFit="1" customWidth="1"/>
    <col min="14" max="14" width="15" customWidth="1"/>
    <col min="15" max="15" width="17" bestFit="1" customWidth="1"/>
  </cols>
  <sheetData>
    <row r="1" spans="1:15" ht="27.6" customHeight="1" x14ac:dyDescent="0.25">
      <c r="A1" s="83" t="s">
        <v>59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26"/>
      <c r="N1" s="26"/>
      <c r="O1" s="26"/>
    </row>
    <row r="2" spans="1:15" ht="18.600000000000001" customHeight="1" x14ac:dyDescent="0.25">
      <c r="A2" s="84" t="s">
        <v>60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27"/>
      <c r="N2" s="27"/>
      <c r="O2" s="27"/>
    </row>
    <row r="3" spans="1:15" x14ac:dyDescent="0.25">
      <c r="A3" s="3" t="s">
        <v>2</v>
      </c>
      <c r="B3" s="4" t="s">
        <v>3</v>
      </c>
      <c r="C3" s="3" t="s">
        <v>4</v>
      </c>
      <c r="D3" s="3" t="s">
        <v>6</v>
      </c>
      <c r="E3" s="33" t="s">
        <v>42</v>
      </c>
      <c r="F3" s="34" t="s">
        <v>8</v>
      </c>
      <c r="G3" s="5" t="s">
        <v>9</v>
      </c>
      <c r="H3" s="5" t="s">
        <v>31</v>
      </c>
      <c r="I3" s="28" t="s">
        <v>30</v>
      </c>
      <c r="J3" s="15" t="s">
        <v>44</v>
      </c>
      <c r="K3" s="3" t="s">
        <v>28</v>
      </c>
      <c r="L3" s="5" t="s">
        <v>29</v>
      </c>
      <c r="N3" s="3" t="s">
        <v>43</v>
      </c>
      <c r="O3" s="3" t="s">
        <v>31</v>
      </c>
    </row>
    <row r="4" spans="1:15" x14ac:dyDescent="0.25">
      <c r="A4" t="s">
        <v>0</v>
      </c>
      <c r="B4" s="2" t="s">
        <v>1</v>
      </c>
      <c r="C4" t="s">
        <v>5</v>
      </c>
      <c r="D4" t="s">
        <v>7</v>
      </c>
      <c r="E4" s="22">
        <f>F4*H4</f>
        <v>141842.356</v>
      </c>
      <c r="F4" s="23">
        <v>245402</v>
      </c>
      <c r="G4" s="6">
        <v>0.41199999999999998</v>
      </c>
      <c r="H4" s="6">
        <f t="shared" ref="H4:H10" si="0">VLOOKUP(D4,N:O,2,FALSE)</f>
        <v>0.57799999999999996</v>
      </c>
      <c r="I4" s="29">
        <f t="shared" ref="I4:I27" si="1">E4/$E$37</f>
        <v>9.7250246547288616E-2</v>
      </c>
      <c r="J4" s="81">
        <f>SUM(E4:E11)</f>
        <v>527616.52599999995</v>
      </c>
      <c r="K4" s="81">
        <v>0</v>
      </c>
      <c r="L4" s="81">
        <f>J4+K4</f>
        <v>527616.52599999995</v>
      </c>
      <c r="N4" s="13" t="s">
        <v>13</v>
      </c>
      <c r="O4" s="48">
        <v>5.17</v>
      </c>
    </row>
    <row r="5" spans="1:15" x14ac:dyDescent="0.25">
      <c r="D5" t="s">
        <v>10</v>
      </c>
      <c r="E5" s="22">
        <f t="shared" ref="E5:E36" si="2">F5*H5</f>
        <v>0</v>
      </c>
      <c r="F5" s="23">
        <v>0</v>
      </c>
      <c r="G5" s="6">
        <v>5.98</v>
      </c>
      <c r="H5" s="6">
        <f t="shared" si="0"/>
        <v>6.69</v>
      </c>
      <c r="I5" s="29">
        <f t="shared" si="1"/>
        <v>0</v>
      </c>
      <c r="J5" s="81"/>
      <c r="K5" s="81"/>
      <c r="L5" s="81"/>
      <c r="N5" s="13" t="s">
        <v>16</v>
      </c>
      <c r="O5" s="48">
        <v>7.64</v>
      </c>
    </row>
    <row r="6" spans="1:15" x14ac:dyDescent="0.25">
      <c r="D6" t="s">
        <v>11</v>
      </c>
      <c r="E6" s="22">
        <f t="shared" si="2"/>
        <v>79000</v>
      </c>
      <c r="F6" s="23">
        <v>15800</v>
      </c>
      <c r="G6" s="6">
        <v>3.9</v>
      </c>
      <c r="H6" s="6">
        <f t="shared" si="0"/>
        <v>5</v>
      </c>
      <c r="I6" s="29">
        <f t="shared" si="1"/>
        <v>5.4164141754919806E-2</v>
      </c>
      <c r="J6" s="81"/>
      <c r="K6" s="81"/>
      <c r="L6" s="81"/>
      <c r="N6" s="13" t="s">
        <v>11</v>
      </c>
      <c r="O6" s="48">
        <v>5</v>
      </c>
    </row>
    <row r="7" spans="1:15" x14ac:dyDescent="0.25">
      <c r="D7" t="s">
        <v>12</v>
      </c>
      <c r="E7" s="22">
        <f t="shared" si="2"/>
        <v>13168</v>
      </c>
      <c r="F7" s="23">
        <v>800</v>
      </c>
      <c r="G7" s="6">
        <v>14.92</v>
      </c>
      <c r="H7" s="6">
        <f t="shared" si="0"/>
        <v>16.46</v>
      </c>
      <c r="I7" s="29">
        <f t="shared" si="1"/>
        <v>9.0282711218833429E-3</v>
      </c>
      <c r="J7" s="81"/>
      <c r="K7" s="81"/>
      <c r="L7" s="81"/>
      <c r="N7" s="13" t="s">
        <v>7</v>
      </c>
      <c r="O7" s="48">
        <v>0.57799999999999996</v>
      </c>
    </row>
    <row r="8" spans="1:15" x14ac:dyDescent="0.25">
      <c r="D8" s="9" t="s">
        <v>13</v>
      </c>
      <c r="E8" s="35">
        <f>F8*H8</f>
        <v>180955.16999999998</v>
      </c>
      <c r="F8" s="36">
        <v>35001</v>
      </c>
      <c r="G8" s="10">
        <v>5.0979999999999999</v>
      </c>
      <c r="H8" s="6">
        <f t="shared" si="0"/>
        <v>5.17</v>
      </c>
      <c r="I8" s="30">
        <f t="shared" si="1"/>
        <v>0.12406685416665331</v>
      </c>
      <c r="J8" s="81"/>
      <c r="K8" s="81"/>
      <c r="L8" s="81"/>
      <c r="N8" s="13" t="s">
        <v>12</v>
      </c>
      <c r="O8" s="48">
        <v>16.46</v>
      </c>
    </row>
    <row r="9" spans="1:15" x14ac:dyDescent="0.25">
      <c r="D9" s="13" t="s">
        <v>21</v>
      </c>
      <c r="E9" s="22">
        <f t="shared" si="2"/>
        <v>0</v>
      </c>
      <c r="F9" s="23">
        <v>0</v>
      </c>
      <c r="H9" s="6">
        <f t="shared" si="0"/>
        <v>12.18</v>
      </c>
      <c r="I9" s="29">
        <f t="shared" si="1"/>
        <v>0</v>
      </c>
      <c r="J9" s="81"/>
      <c r="K9" s="81"/>
      <c r="L9" s="81"/>
      <c r="N9" s="13" t="s">
        <v>22</v>
      </c>
      <c r="O9" s="48">
        <v>4.72</v>
      </c>
    </row>
    <row r="10" spans="1:15" x14ac:dyDescent="0.25">
      <c r="D10" s="7" t="s">
        <v>16</v>
      </c>
      <c r="E10" s="22">
        <f t="shared" si="2"/>
        <v>90916</v>
      </c>
      <c r="F10" s="23">
        <v>11900</v>
      </c>
      <c r="G10" s="6">
        <v>6.97</v>
      </c>
      <c r="H10" s="6">
        <f t="shared" si="0"/>
        <v>7.64</v>
      </c>
      <c r="I10" s="29">
        <f t="shared" si="1"/>
        <v>6.2334014073294801E-2</v>
      </c>
      <c r="J10" s="81"/>
      <c r="K10" s="81"/>
      <c r="L10" s="81"/>
      <c r="N10" s="13" t="s">
        <v>10</v>
      </c>
      <c r="O10" s="48">
        <v>6.69</v>
      </c>
    </row>
    <row r="11" spans="1:15" x14ac:dyDescent="0.25">
      <c r="D11" s="7" t="s">
        <v>93</v>
      </c>
      <c r="E11" s="22">
        <f>F11*G11</f>
        <v>21735</v>
      </c>
      <c r="F11" s="23">
        <v>2300</v>
      </c>
      <c r="G11" s="6">
        <f>O11</f>
        <v>9.4499999999999993</v>
      </c>
      <c r="I11" s="29">
        <f t="shared" si="1"/>
        <v>1.4901995203078253E-2</v>
      </c>
      <c r="J11" s="81"/>
      <c r="K11" s="81"/>
      <c r="L11" s="81"/>
      <c r="N11" s="13" t="s">
        <v>92</v>
      </c>
      <c r="O11" s="48">
        <v>9.4499999999999993</v>
      </c>
    </row>
    <row r="12" spans="1:15" x14ac:dyDescent="0.25">
      <c r="D12" s="7"/>
      <c r="E12" s="22">
        <v>0</v>
      </c>
      <c r="I12" s="29">
        <f t="shared" si="1"/>
        <v>0</v>
      </c>
      <c r="J12" s="81"/>
      <c r="K12" s="81"/>
      <c r="L12" s="81"/>
      <c r="N12" s="13" t="s">
        <v>33</v>
      </c>
      <c r="O12" s="48">
        <v>22.49</v>
      </c>
    </row>
    <row r="13" spans="1:15" x14ac:dyDescent="0.25">
      <c r="A13" t="s">
        <v>14</v>
      </c>
      <c r="B13" s="1" t="s">
        <v>15</v>
      </c>
      <c r="C13" t="s">
        <v>5</v>
      </c>
      <c r="D13" t="s">
        <v>12</v>
      </c>
      <c r="E13" s="22">
        <f t="shared" si="2"/>
        <v>0</v>
      </c>
      <c r="F13" s="23">
        <v>0</v>
      </c>
      <c r="G13" s="6">
        <v>14.92</v>
      </c>
      <c r="H13" s="6">
        <f>VLOOKUP(D13,N:O,2,FALSE)</f>
        <v>16.46</v>
      </c>
      <c r="I13" s="29">
        <f t="shared" si="1"/>
        <v>0</v>
      </c>
      <c r="J13" s="81">
        <f>SUM(E13:E19)</f>
        <v>326686.02999999997</v>
      </c>
      <c r="K13" s="82">
        <v>1900.39</v>
      </c>
      <c r="L13" s="81">
        <f>J13+K13</f>
        <v>328586.42</v>
      </c>
      <c r="N13" s="13" t="s">
        <v>21</v>
      </c>
      <c r="O13" s="48">
        <v>12.18</v>
      </c>
    </row>
    <row r="14" spans="1:15" x14ac:dyDescent="0.25">
      <c r="D14" s="9" t="s">
        <v>13</v>
      </c>
      <c r="E14" s="35">
        <f t="shared" si="2"/>
        <v>139595.16999999998</v>
      </c>
      <c r="F14" s="36">
        <v>27001</v>
      </c>
      <c r="G14" s="10">
        <v>5.07</v>
      </c>
      <c r="H14" s="6">
        <f>VLOOKUP(D14,N:O,2,FALSE)</f>
        <v>5.17</v>
      </c>
      <c r="I14" s="30">
        <f t="shared" si="1"/>
        <v>9.5709526280786425E-2</v>
      </c>
      <c r="J14" s="81"/>
      <c r="K14" s="82"/>
      <c r="L14" s="81"/>
      <c r="N14" s="13" t="s">
        <v>26</v>
      </c>
      <c r="O14" s="48">
        <v>5.99</v>
      </c>
    </row>
    <row r="15" spans="1:15" x14ac:dyDescent="0.25">
      <c r="D15" t="s">
        <v>10</v>
      </c>
      <c r="E15" s="22">
        <f t="shared" si="2"/>
        <v>0</v>
      </c>
      <c r="F15" s="23">
        <v>0</v>
      </c>
      <c r="G15" s="6">
        <v>5.98</v>
      </c>
      <c r="H15" s="6">
        <f>VLOOKUP(D15,N:O,2,FALSE)</f>
        <v>6.69</v>
      </c>
      <c r="I15" s="29">
        <f t="shared" si="1"/>
        <v>0</v>
      </c>
      <c r="J15" s="81"/>
      <c r="K15" s="82"/>
      <c r="L15" s="81"/>
      <c r="N15" t="s">
        <v>34</v>
      </c>
      <c r="O15" s="48">
        <v>5.37</v>
      </c>
    </row>
    <row r="16" spans="1:15" x14ac:dyDescent="0.25">
      <c r="D16" t="s">
        <v>11</v>
      </c>
      <c r="E16" s="22">
        <f t="shared" si="2"/>
        <v>28505</v>
      </c>
      <c r="F16" s="23">
        <v>5701</v>
      </c>
      <c r="G16" s="6">
        <v>3.91</v>
      </c>
      <c r="H16" s="6">
        <f>VLOOKUP(D16,N:O,2,FALSE)</f>
        <v>5</v>
      </c>
      <c r="I16" s="29">
        <f t="shared" si="1"/>
        <v>1.9543656464860622E-2</v>
      </c>
      <c r="J16" s="81"/>
      <c r="K16" s="82"/>
      <c r="L16" s="81"/>
      <c r="N16" t="s">
        <v>35</v>
      </c>
      <c r="O16" s="48">
        <v>34.630000000000003</v>
      </c>
    </row>
    <row r="17" spans="1:15" x14ac:dyDescent="0.25">
      <c r="D17" s="7" t="s">
        <v>16</v>
      </c>
      <c r="E17" s="37">
        <f t="shared" si="2"/>
        <v>82512</v>
      </c>
      <c r="F17" s="38">
        <v>10800</v>
      </c>
      <c r="G17" s="8">
        <v>6.97</v>
      </c>
      <c r="H17" s="6">
        <f>VLOOKUP(D17,N:O,2,FALSE)</f>
        <v>7.64</v>
      </c>
      <c r="I17" s="31">
        <f t="shared" si="1"/>
        <v>5.6572046385847383E-2</v>
      </c>
      <c r="J17" s="81"/>
      <c r="K17" s="82"/>
      <c r="L17" s="81"/>
      <c r="N17" t="s">
        <v>91</v>
      </c>
      <c r="O17" s="48">
        <v>8.25</v>
      </c>
    </row>
    <row r="18" spans="1:15" x14ac:dyDescent="0.25">
      <c r="D18" t="s">
        <v>91</v>
      </c>
      <c r="E18" s="22">
        <f t="shared" si="2"/>
        <v>8250</v>
      </c>
      <c r="F18" s="23">
        <v>1000</v>
      </c>
      <c r="G18" s="6">
        <v>8.25</v>
      </c>
      <c r="H18" s="6">
        <f>O17</f>
        <v>8.25</v>
      </c>
      <c r="I18" s="29">
        <f t="shared" si="1"/>
        <v>5.6563818921277018E-3</v>
      </c>
      <c r="J18" s="81"/>
      <c r="K18" s="82"/>
      <c r="L18" s="81"/>
    </row>
    <row r="19" spans="1:15" x14ac:dyDescent="0.25">
      <c r="D19" t="s">
        <v>94</v>
      </c>
      <c r="E19" s="22">
        <v>67823.86</v>
      </c>
      <c r="I19" s="29">
        <f t="shared" si="1"/>
        <v>4.6501533764630829E-2</v>
      </c>
      <c r="J19" s="81"/>
      <c r="K19" s="82"/>
      <c r="L19" s="81"/>
    </row>
    <row r="20" spans="1:15" x14ac:dyDescent="0.25">
      <c r="A20" t="s">
        <v>18</v>
      </c>
      <c r="B20" s="1" t="s">
        <v>19</v>
      </c>
      <c r="C20" t="s">
        <v>20</v>
      </c>
      <c r="D20" s="9" t="s">
        <v>13</v>
      </c>
      <c r="E20" s="35">
        <f t="shared" si="2"/>
        <v>361905.17</v>
      </c>
      <c r="F20" s="36">
        <v>70001</v>
      </c>
      <c r="G20" s="10">
        <f>G8</f>
        <v>5.0979999999999999</v>
      </c>
      <c r="H20" s="6">
        <f t="shared" ref="H20:H27" si="3">VLOOKUP(D20,N:O,2,FALSE)</f>
        <v>5.17</v>
      </c>
      <c r="I20" s="30">
        <f t="shared" si="1"/>
        <v>0.24813016366732091</v>
      </c>
      <c r="J20" s="79">
        <f>SUM(E20:E29)</f>
        <v>560506.97</v>
      </c>
      <c r="K20" s="79">
        <v>1825.23</v>
      </c>
      <c r="L20" s="79">
        <f>J20+K20</f>
        <v>562332.19999999995</v>
      </c>
    </row>
    <row r="21" spans="1:15" x14ac:dyDescent="0.25">
      <c r="D21" s="11" t="s">
        <v>21</v>
      </c>
      <c r="E21" s="39">
        <f t="shared" si="2"/>
        <v>0</v>
      </c>
      <c r="F21" s="40">
        <v>0</v>
      </c>
      <c r="G21" s="12">
        <f>G33</f>
        <v>5.2510000000000003</v>
      </c>
      <c r="H21" s="6">
        <f t="shared" si="3"/>
        <v>12.18</v>
      </c>
      <c r="I21" s="32">
        <f t="shared" si="1"/>
        <v>0</v>
      </c>
      <c r="J21" s="79"/>
      <c r="K21" s="79"/>
      <c r="L21" s="79"/>
    </row>
    <row r="22" spans="1:15" x14ac:dyDescent="0.25">
      <c r="D22" t="s">
        <v>22</v>
      </c>
      <c r="E22" s="22">
        <f t="shared" si="2"/>
        <v>32143.199999999997</v>
      </c>
      <c r="F22" s="23">
        <v>6810</v>
      </c>
      <c r="H22" s="6">
        <f t="shared" si="3"/>
        <v>4.72</v>
      </c>
      <c r="I22" s="29">
        <f t="shared" si="1"/>
        <v>2.2038086598186561E-2</v>
      </c>
      <c r="J22" s="79"/>
      <c r="K22" s="79"/>
      <c r="L22" s="79"/>
    </row>
    <row r="23" spans="1:15" x14ac:dyDescent="0.25">
      <c r="D23" t="s">
        <v>11</v>
      </c>
      <c r="E23" s="22">
        <f t="shared" si="2"/>
        <v>27550</v>
      </c>
      <c r="F23" s="23">
        <v>5510</v>
      </c>
      <c r="H23" s="6">
        <f t="shared" si="3"/>
        <v>5</v>
      </c>
      <c r="I23" s="29">
        <f t="shared" si="1"/>
        <v>1.8888887409468869E-2</v>
      </c>
      <c r="J23" s="79"/>
      <c r="K23" s="79"/>
      <c r="L23" s="79"/>
    </row>
    <row r="24" spans="1:15" x14ac:dyDescent="0.25">
      <c r="D24" t="s">
        <v>12</v>
      </c>
      <c r="E24" s="22">
        <f t="shared" si="2"/>
        <v>11686.6</v>
      </c>
      <c r="F24" s="23">
        <v>710</v>
      </c>
      <c r="H24" s="6">
        <f t="shared" si="3"/>
        <v>16.46</v>
      </c>
      <c r="I24" s="29">
        <f t="shared" si="1"/>
        <v>8.0125906206714673E-3</v>
      </c>
      <c r="J24" s="79"/>
      <c r="K24" s="79"/>
      <c r="L24" s="79"/>
      <c r="N24" s="4" t="s">
        <v>38</v>
      </c>
      <c r="O24" s="14">
        <f>L37+O26+O27+O28+O29</f>
        <v>1666549.3860000002</v>
      </c>
    </row>
    <row r="25" spans="1:15" x14ac:dyDescent="0.25">
      <c r="D25" s="13" t="s">
        <v>33</v>
      </c>
      <c r="E25" s="22">
        <f t="shared" si="2"/>
        <v>0</v>
      </c>
      <c r="F25" s="23">
        <v>0</v>
      </c>
      <c r="G25" s="6">
        <v>20.965</v>
      </c>
      <c r="H25" s="6">
        <f t="shared" si="3"/>
        <v>22.49</v>
      </c>
      <c r="I25" s="29">
        <f t="shared" si="1"/>
        <v>0</v>
      </c>
      <c r="J25" s="79"/>
      <c r="K25" s="79"/>
      <c r="L25" s="79"/>
      <c r="N25" s="4" t="s">
        <v>39</v>
      </c>
    </row>
    <row r="26" spans="1:15" x14ac:dyDescent="0.25">
      <c r="D26" t="s">
        <v>35</v>
      </c>
      <c r="E26" s="22">
        <f t="shared" si="2"/>
        <v>107353.00000000001</v>
      </c>
      <c r="F26" s="23">
        <v>3100</v>
      </c>
      <c r="G26" s="6">
        <v>34.085999999999999</v>
      </c>
      <c r="H26" s="6">
        <f t="shared" si="3"/>
        <v>34.630000000000003</v>
      </c>
      <c r="I26" s="29">
        <f t="shared" si="1"/>
        <v>7.360358366855578E-2</v>
      </c>
      <c r="J26" s="79"/>
      <c r="K26" s="79"/>
      <c r="L26" s="79"/>
      <c r="N26" t="s">
        <v>40</v>
      </c>
      <c r="O26" s="19">
        <v>108852.52</v>
      </c>
    </row>
    <row r="27" spans="1:15" x14ac:dyDescent="0.25">
      <c r="D27" t="s">
        <v>34</v>
      </c>
      <c r="E27" s="22">
        <f t="shared" si="2"/>
        <v>19869</v>
      </c>
      <c r="F27" s="23">
        <v>3700</v>
      </c>
      <c r="G27" s="6">
        <v>5.4710000000000001</v>
      </c>
      <c r="H27" s="6">
        <f t="shared" si="3"/>
        <v>5.37</v>
      </c>
      <c r="I27" s="29">
        <f t="shared" si="1"/>
        <v>1.3622624462386096E-2</v>
      </c>
      <c r="J27" s="79"/>
      <c r="K27" s="79"/>
      <c r="L27" s="79"/>
      <c r="N27" t="s">
        <v>41</v>
      </c>
      <c r="O27" s="19">
        <v>27332.5</v>
      </c>
    </row>
    <row r="28" spans="1:15" x14ac:dyDescent="0.25">
      <c r="J28" s="79"/>
      <c r="K28" s="79"/>
      <c r="L28" s="79"/>
      <c r="N28" t="s">
        <v>36</v>
      </c>
      <c r="O28" s="19">
        <v>34178.620000000003</v>
      </c>
    </row>
    <row r="29" spans="1:15" x14ac:dyDescent="0.25">
      <c r="E29" s="22">
        <f t="shared" si="2"/>
        <v>0</v>
      </c>
      <c r="I29" s="29">
        <f t="shared" ref="I29:I36" si="4">E29/$E$37</f>
        <v>0</v>
      </c>
      <c r="J29" s="79"/>
      <c r="K29" s="79"/>
      <c r="L29" s="79"/>
      <c r="N29" t="s">
        <v>37</v>
      </c>
      <c r="O29" s="19">
        <v>33325.56</v>
      </c>
    </row>
    <row r="30" spans="1:15" x14ac:dyDescent="0.25">
      <c r="A30" t="s">
        <v>27</v>
      </c>
      <c r="B30" s="1" t="s">
        <v>23</v>
      </c>
      <c r="C30" t="s">
        <v>5</v>
      </c>
      <c r="D30" s="7" t="s">
        <v>16</v>
      </c>
      <c r="E30" s="37">
        <f t="shared" si="2"/>
        <v>22156</v>
      </c>
      <c r="F30" s="38">
        <v>2900</v>
      </c>
      <c r="G30" s="8">
        <v>7.6210000000000004</v>
      </c>
      <c r="H30" s="6">
        <f>VLOOKUP(D30,N:O,2,FALSE)</f>
        <v>7.64</v>
      </c>
      <c r="I30" s="31">
        <f t="shared" si="4"/>
        <v>1.5190642085088649E-2</v>
      </c>
      <c r="J30" s="79">
        <f>SUM(E30:E32)</f>
        <v>22156</v>
      </c>
      <c r="K30" s="79">
        <v>605.04</v>
      </c>
      <c r="L30" s="79">
        <f>J30+K30</f>
        <v>22761.040000000001</v>
      </c>
    </row>
    <row r="31" spans="1:15" x14ac:dyDescent="0.25">
      <c r="E31" s="22">
        <f t="shared" si="2"/>
        <v>0</v>
      </c>
      <c r="I31" s="29">
        <f t="shared" si="4"/>
        <v>0</v>
      </c>
      <c r="J31" s="79"/>
      <c r="K31" s="79"/>
      <c r="L31" s="79"/>
    </row>
    <row r="32" spans="1:15" x14ac:dyDescent="0.25">
      <c r="E32" s="22">
        <f t="shared" si="2"/>
        <v>0</v>
      </c>
      <c r="I32" s="29">
        <f t="shared" si="4"/>
        <v>0</v>
      </c>
      <c r="J32" s="79"/>
      <c r="K32" s="79"/>
      <c r="L32" s="79"/>
    </row>
    <row r="33" spans="1:12" x14ac:dyDescent="0.25">
      <c r="A33" t="s">
        <v>24</v>
      </c>
      <c r="B33" s="1" t="s">
        <v>25</v>
      </c>
      <c r="C33" t="s">
        <v>20</v>
      </c>
      <c r="D33" s="11" t="s">
        <v>21</v>
      </c>
      <c r="E33" s="39">
        <f t="shared" si="2"/>
        <v>0</v>
      </c>
      <c r="F33" s="40">
        <v>0</v>
      </c>
      <c r="G33" s="12">
        <v>5.2510000000000003</v>
      </c>
      <c r="H33" s="6">
        <f>VLOOKUP(D33,N:O,2,FALSE)</f>
        <v>12.18</v>
      </c>
      <c r="I33" s="32">
        <f t="shared" si="4"/>
        <v>0</v>
      </c>
      <c r="J33" s="79">
        <f>SUM(E33:E36)</f>
        <v>21564</v>
      </c>
      <c r="K33" s="79">
        <v>0</v>
      </c>
      <c r="L33" s="79">
        <f>J33+K33</f>
        <v>21564</v>
      </c>
    </row>
    <row r="34" spans="1:12" x14ac:dyDescent="0.25">
      <c r="D34" t="s">
        <v>26</v>
      </c>
      <c r="E34" s="22">
        <f t="shared" si="2"/>
        <v>21564</v>
      </c>
      <c r="F34" s="23">
        <v>3600</v>
      </c>
      <c r="G34" s="6">
        <v>5.9580000000000002</v>
      </c>
      <c r="H34" s="6">
        <f>VLOOKUP(D34,N:O,2,FALSE)</f>
        <v>5.99</v>
      </c>
      <c r="I34" s="29">
        <f t="shared" si="4"/>
        <v>1.4784753832950515E-2</v>
      </c>
      <c r="J34" s="79"/>
      <c r="K34" s="79"/>
      <c r="L34" s="79"/>
    </row>
    <row r="35" spans="1:12" x14ac:dyDescent="0.25">
      <c r="D35" s="13"/>
      <c r="E35" s="22">
        <f t="shared" si="2"/>
        <v>0</v>
      </c>
      <c r="I35" s="29">
        <f t="shared" si="4"/>
        <v>0</v>
      </c>
      <c r="J35" s="79"/>
      <c r="K35" s="79"/>
      <c r="L35" s="79"/>
    </row>
    <row r="36" spans="1:12" x14ac:dyDescent="0.25">
      <c r="E36" s="22">
        <f t="shared" si="2"/>
        <v>0</v>
      </c>
      <c r="I36" s="29">
        <f t="shared" si="4"/>
        <v>0</v>
      </c>
      <c r="J36" s="79"/>
      <c r="K36" s="79"/>
      <c r="L36" s="79"/>
    </row>
    <row r="37" spans="1:12" x14ac:dyDescent="0.25">
      <c r="A37" s="80" t="s">
        <v>17</v>
      </c>
      <c r="B37" s="80"/>
      <c r="C37" s="80"/>
      <c r="D37" s="80"/>
      <c r="E37" s="33">
        <f>SUM(E4:E36)</f>
        <v>1458529.5260000001</v>
      </c>
      <c r="F37" s="34"/>
      <c r="G37" s="5"/>
      <c r="H37" s="5"/>
      <c r="I37" s="28"/>
      <c r="J37" s="24">
        <f>J4+J13+J20+J30+J33</f>
        <v>1458529.5259999998</v>
      </c>
      <c r="K37" s="24">
        <f>K4+K13+K20+K30+K33</f>
        <v>4330.66</v>
      </c>
      <c r="L37" s="18">
        <f>E37+K37</f>
        <v>1462860.186</v>
      </c>
    </row>
    <row r="38" spans="1:12" x14ac:dyDescent="0.25">
      <c r="E38" s="52"/>
    </row>
    <row r="39" spans="1:12" x14ac:dyDescent="0.25">
      <c r="E39" s="52"/>
    </row>
    <row r="40" spans="1:12" x14ac:dyDescent="0.25">
      <c r="E40" s="52"/>
    </row>
    <row r="41" spans="1:12" x14ac:dyDescent="0.25">
      <c r="B41" s="6"/>
      <c r="C41" s="6"/>
      <c r="D41" s="29"/>
      <c r="E41" s="16"/>
      <c r="F41"/>
      <c r="G41"/>
      <c r="H41"/>
      <c r="I41"/>
      <c r="J41"/>
    </row>
    <row r="42" spans="1:12" x14ac:dyDescent="0.25">
      <c r="B42" s="6"/>
      <c r="C42" s="6"/>
      <c r="D42" s="29"/>
      <c r="E42" s="16"/>
      <c r="F42"/>
      <c r="G42"/>
      <c r="H42"/>
      <c r="I42"/>
      <c r="J42"/>
    </row>
    <row r="43" spans="1:12" x14ac:dyDescent="0.25">
      <c r="B43" s="6"/>
      <c r="C43" s="6"/>
      <c r="D43" s="29"/>
      <c r="E43" s="16"/>
      <c r="F43"/>
      <c r="G43"/>
      <c r="H43"/>
      <c r="I43"/>
      <c r="J43"/>
    </row>
    <row r="44" spans="1:12" x14ac:dyDescent="0.25">
      <c r="B44" s="6"/>
      <c r="C44" s="6"/>
      <c r="D44" s="29"/>
      <c r="E44" s="16"/>
      <c r="F44"/>
      <c r="G44"/>
      <c r="H44"/>
      <c r="I44"/>
      <c r="J44"/>
    </row>
    <row r="45" spans="1:12" x14ac:dyDescent="0.25">
      <c r="B45" s="6"/>
      <c r="C45" s="6"/>
      <c r="D45" s="29"/>
      <c r="E45" s="16"/>
      <c r="F45"/>
      <c r="G45"/>
      <c r="H45"/>
      <c r="I45"/>
      <c r="J45"/>
    </row>
    <row r="46" spans="1:12" x14ac:dyDescent="0.25">
      <c r="B46" s="6"/>
      <c r="C46" s="6"/>
      <c r="D46" s="29"/>
      <c r="E46" s="16"/>
      <c r="F46"/>
      <c r="G46"/>
      <c r="H46"/>
      <c r="I46"/>
      <c r="J46"/>
    </row>
    <row r="47" spans="1:12" x14ac:dyDescent="0.25">
      <c r="B47" s="6"/>
      <c r="C47" s="6"/>
      <c r="D47" s="29"/>
      <c r="E47" s="16"/>
      <c r="F47"/>
      <c r="G47"/>
      <c r="H47"/>
      <c r="I47"/>
      <c r="J47"/>
    </row>
    <row r="48" spans="1:12" x14ac:dyDescent="0.25">
      <c r="B48" s="6"/>
      <c r="C48" s="6"/>
      <c r="D48" s="29"/>
      <c r="E48" s="16"/>
      <c r="F48"/>
      <c r="G48"/>
      <c r="H48"/>
      <c r="I48"/>
      <c r="J48"/>
    </row>
    <row r="49" spans="2:10" x14ac:dyDescent="0.25">
      <c r="B49" s="6"/>
      <c r="C49" s="6"/>
      <c r="D49" s="29"/>
      <c r="E49" s="16"/>
      <c r="F49"/>
      <c r="G49"/>
      <c r="H49"/>
      <c r="I49"/>
      <c r="J49"/>
    </row>
    <row r="50" spans="2:10" x14ac:dyDescent="0.25">
      <c r="B50" s="6"/>
      <c r="C50" s="6"/>
      <c r="D50" s="29"/>
      <c r="E50" s="16"/>
      <c r="F50"/>
      <c r="G50"/>
      <c r="H50"/>
      <c r="I50"/>
      <c r="J50"/>
    </row>
    <row r="51" spans="2:10" x14ac:dyDescent="0.25">
      <c r="B51" s="6"/>
      <c r="C51" s="6"/>
      <c r="D51" s="29"/>
      <c r="E51" s="16"/>
      <c r="F51"/>
      <c r="G51"/>
      <c r="H51"/>
      <c r="I51"/>
      <c r="J51"/>
    </row>
    <row r="52" spans="2:10" x14ac:dyDescent="0.25">
      <c r="B52" s="6"/>
      <c r="C52" s="6"/>
      <c r="D52" s="29"/>
      <c r="E52" s="16"/>
      <c r="F52"/>
      <c r="G52"/>
      <c r="H52"/>
      <c r="I52"/>
      <c r="J52"/>
    </row>
    <row r="53" spans="2:10" x14ac:dyDescent="0.25">
      <c r="B53" s="6"/>
      <c r="C53" s="6"/>
      <c r="D53" s="29"/>
      <c r="E53" s="16"/>
      <c r="F53"/>
      <c r="G53"/>
      <c r="H53"/>
      <c r="I53"/>
      <c r="J53"/>
    </row>
    <row r="54" spans="2:10" x14ac:dyDescent="0.25">
      <c r="B54" s="6"/>
      <c r="C54" s="6"/>
      <c r="D54" s="29"/>
      <c r="E54" s="16"/>
      <c r="F54"/>
      <c r="G54"/>
      <c r="H54"/>
      <c r="I54"/>
      <c r="J54"/>
    </row>
    <row r="55" spans="2:10" x14ac:dyDescent="0.25">
      <c r="B55" s="6"/>
      <c r="C55" s="6"/>
      <c r="D55" s="29"/>
      <c r="E55" s="16"/>
      <c r="F55"/>
      <c r="G55"/>
      <c r="H55"/>
      <c r="I55"/>
      <c r="J55"/>
    </row>
    <row r="56" spans="2:10" x14ac:dyDescent="0.25">
      <c r="B56" s="6"/>
      <c r="C56" s="6"/>
      <c r="D56" s="29"/>
      <c r="E56" s="16"/>
      <c r="F56"/>
      <c r="G56"/>
      <c r="H56"/>
      <c r="I56"/>
      <c r="J56"/>
    </row>
    <row r="57" spans="2:10" x14ac:dyDescent="0.25">
      <c r="E57" s="52"/>
    </row>
    <row r="58" spans="2:10" x14ac:dyDescent="0.25">
      <c r="E58" s="52"/>
    </row>
  </sheetData>
  <mergeCells count="18">
    <mergeCell ref="J33:J36"/>
    <mergeCell ref="K33:K36"/>
    <mergeCell ref="L33:L36"/>
    <mergeCell ref="A37:D37"/>
    <mergeCell ref="J20:J29"/>
    <mergeCell ref="K20:K29"/>
    <mergeCell ref="L20:L29"/>
    <mergeCell ref="J30:J32"/>
    <mergeCell ref="K30:K32"/>
    <mergeCell ref="L30:L32"/>
    <mergeCell ref="J13:J19"/>
    <mergeCell ref="K13:K19"/>
    <mergeCell ref="L13:L19"/>
    <mergeCell ref="A1:L1"/>
    <mergeCell ref="A2:L2"/>
    <mergeCell ref="J4:J12"/>
    <mergeCell ref="K4:K12"/>
    <mergeCell ref="L4:L12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F50D9-C54D-4B36-9CC7-B88EC44EA5A2}">
  <dimension ref="A1:O57"/>
  <sheetViews>
    <sheetView topLeftCell="A7" zoomScaleNormal="100" workbookViewId="0">
      <selection activeCell="L36" sqref="L36"/>
    </sheetView>
  </sheetViews>
  <sheetFormatPr defaultRowHeight="13.8" x14ac:dyDescent="0.25"/>
  <cols>
    <col min="2" max="2" width="16.21875" style="1" customWidth="1"/>
    <col min="3" max="3" width="10.77734375" bestFit="1" customWidth="1"/>
    <col min="4" max="4" width="12.88671875" bestFit="1" customWidth="1"/>
    <col min="5" max="5" width="15" style="22" bestFit="1" customWidth="1"/>
    <col min="6" max="6" width="9.77734375" style="23" customWidth="1"/>
    <col min="7" max="7" width="11.33203125" style="6" customWidth="1"/>
    <col min="8" max="8" width="12.109375" style="6" customWidth="1"/>
    <col min="9" max="9" width="11" style="29" customWidth="1"/>
    <col min="10" max="10" width="15.44140625" style="16" bestFit="1" customWidth="1"/>
    <col min="11" max="11" width="12.88671875" customWidth="1"/>
    <col min="12" max="12" width="15.77734375" bestFit="1" customWidth="1"/>
    <col min="14" max="14" width="15" customWidth="1"/>
    <col min="15" max="15" width="17" bestFit="1" customWidth="1"/>
  </cols>
  <sheetData>
    <row r="1" spans="1:15" ht="27.6" customHeight="1" x14ac:dyDescent="0.25">
      <c r="A1" s="83" t="s">
        <v>59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26"/>
      <c r="N1" s="26"/>
      <c r="O1" s="26"/>
    </row>
    <row r="2" spans="1:15" ht="18.600000000000001" customHeight="1" x14ac:dyDescent="0.25">
      <c r="A2" s="84" t="s">
        <v>60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27"/>
      <c r="N2" s="27"/>
      <c r="O2" s="27"/>
    </row>
    <row r="3" spans="1:15" x14ac:dyDescent="0.25">
      <c r="A3" s="3" t="s">
        <v>2</v>
      </c>
      <c r="B3" s="4" t="s">
        <v>3</v>
      </c>
      <c r="C3" s="3" t="s">
        <v>4</v>
      </c>
      <c r="D3" s="3" t="s">
        <v>6</v>
      </c>
      <c r="E3" s="33" t="s">
        <v>42</v>
      </c>
      <c r="F3" s="34" t="s">
        <v>8</v>
      </c>
      <c r="G3" s="5" t="s">
        <v>9</v>
      </c>
      <c r="H3" s="5" t="s">
        <v>31</v>
      </c>
      <c r="I3" s="28" t="s">
        <v>30</v>
      </c>
      <c r="J3" s="15" t="s">
        <v>44</v>
      </c>
      <c r="K3" s="3" t="s">
        <v>28</v>
      </c>
      <c r="L3" s="5" t="s">
        <v>29</v>
      </c>
      <c r="N3" s="3" t="s">
        <v>43</v>
      </c>
      <c r="O3" s="3" t="s">
        <v>31</v>
      </c>
    </row>
    <row r="4" spans="1:15" x14ac:dyDescent="0.25">
      <c r="A4" t="s">
        <v>0</v>
      </c>
      <c r="B4" s="2" t="s">
        <v>1</v>
      </c>
      <c r="C4" t="s">
        <v>5</v>
      </c>
      <c r="D4" t="s">
        <v>7</v>
      </c>
      <c r="E4" s="22">
        <f>F4*H4</f>
        <v>120601.20599999999</v>
      </c>
      <c r="F4" s="23">
        <v>200002</v>
      </c>
      <c r="G4" s="6">
        <v>0.41199999999999998</v>
      </c>
      <c r="H4" s="6">
        <f>VLOOKUP(D4,N:O,2,FALSE)</f>
        <v>0.60299999999999998</v>
      </c>
      <c r="I4" s="29">
        <f t="shared" ref="I4:I26" si="0">E4/$E$36</f>
        <v>8.2680806275908986E-2</v>
      </c>
      <c r="J4" s="81">
        <f>SUM(E4:E10)</f>
        <v>528945.93599999999</v>
      </c>
      <c r="K4" s="81">
        <v>0</v>
      </c>
      <c r="L4" s="81">
        <f>J4+K4</f>
        <v>528945.93599999999</v>
      </c>
      <c r="N4" s="13" t="s">
        <v>13</v>
      </c>
      <c r="O4" s="48">
        <v>5.19</v>
      </c>
    </row>
    <row r="5" spans="1:15" x14ac:dyDescent="0.25">
      <c r="D5" t="s">
        <v>10</v>
      </c>
      <c r="E5" s="22">
        <f t="shared" ref="E5:E35" si="1">F5*H5</f>
        <v>33700</v>
      </c>
      <c r="F5" s="23">
        <v>5000</v>
      </c>
      <c r="G5" s="6">
        <v>5.98</v>
      </c>
      <c r="H5" s="6">
        <f t="shared" ref="H5:H33" si="2">VLOOKUP(D5,N:O,2,FALSE)</f>
        <v>6.74</v>
      </c>
      <c r="I5" s="29">
        <f t="shared" si="0"/>
        <v>2.3103775359411688E-2</v>
      </c>
      <c r="J5" s="81"/>
      <c r="K5" s="81"/>
      <c r="L5" s="81"/>
      <c r="N5" s="13" t="s">
        <v>16</v>
      </c>
      <c r="O5" s="48">
        <v>7.41</v>
      </c>
    </row>
    <row r="6" spans="1:15" x14ac:dyDescent="0.25">
      <c r="D6" t="s">
        <v>11</v>
      </c>
      <c r="E6" s="22">
        <f t="shared" si="1"/>
        <v>76630</v>
      </c>
      <c r="F6" s="23">
        <v>15800</v>
      </c>
      <c r="G6" s="6">
        <v>3.9</v>
      </c>
      <c r="H6" s="6">
        <f t="shared" si="2"/>
        <v>4.8499999999999996</v>
      </c>
      <c r="I6" s="29">
        <f t="shared" si="0"/>
        <v>5.253537999381952E-2</v>
      </c>
      <c r="J6" s="81"/>
      <c r="K6" s="81"/>
      <c r="L6" s="81"/>
      <c r="N6" s="13" t="s">
        <v>11</v>
      </c>
      <c r="O6" s="48">
        <v>4.8499999999999996</v>
      </c>
    </row>
    <row r="7" spans="1:15" x14ac:dyDescent="0.25">
      <c r="D7" t="s">
        <v>12</v>
      </c>
      <c r="E7" s="22">
        <f t="shared" si="1"/>
        <v>13119.999999999998</v>
      </c>
      <c r="F7" s="23">
        <v>800</v>
      </c>
      <c r="G7" s="6">
        <v>14.92</v>
      </c>
      <c r="H7" s="6">
        <f t="shared" si="2"/>
        <v>16.399999999999999</v>
      </c>
      <c r="I7" s="29">
        <f t="shared" si="0"/>
        <v>8.9947042348807512E-3</v>
      </c>
      <c r="J7" s="81"/>
      <c r="K7" s="81"/>
      <c r="L7" s="81"/>
      <c r="N7" s="13" t="s">
        <v>7</v>
      </c>
      <c r="O7" s="48">
        <v>0.60299999999999998</v>
      </c>
    </row>
    <row r="8" spans="1:15" x14ac:dyDescent="0.25">
      <c r="D8" s="9" t="s">
        <v>13</v>
      </c>
      <c r="E8" s="35">
        <f>F8*H8</f>
        <v>181655.19</v>
      </c>
      <c r="F8" s="36">
        <v>35001</v>
      </c>
      <c r="G8" s="10">
        <v>5.0979999999999999</v>
      </c>
      <c r="H8" s="6">
        <f t="shared" si="2"/>
        <v>5.19</v>
      </c>
      <c r="I8" s="30">
        <f t="shared" si="0"/>
        <v>0.12453770630953261</v>
      </c>
      <c r="J8" s="81"/>
      <c r="K8" s="81"/>
      <c r="L8" s="81"/>
      <c r="N8" s="13" t="s">
        <v>12</v>
      </c>
      <c r="O8" s="48">
        <v>16.399999999999999</v>
      </c>
    </row>
    <row r="9" spans="1:15" x14ac:dyDescent="0.25">
      <c r="D9" s="13" t="s">
        <v>21</v>
      </c>
      <c r="E9" s="22">
        <f t="shared" si="1"/>
        <v>15060.539999999999</v>
      </c>
      <c r="F9" s="23">
        <v>1201</v>
      </c>
      <c r="H9" s="6">
        <f t="shared" si="2"/>
        <v>12.54</v>
      </c>
      <c r="I9" s="29">
        <f t="shared" si="0"/>
        <v>1.0325084063840775E-2</v>
      </c>
      <c r="J9" s="81"/>
      <c r="K9" s="81"/>
      <c r="L9" s="81"/>
      <c r="N9" s="13" t="s">
        <v>22</v>
      </c>
      <c r="O9" s="48">
        <v>4.6399999999999997</v>
      </c>
    </row>
    <row r="10" spans="1:15" x14ac:dyDescent="0.25">
      <c r="D10" s="7" t="s">
        <v>16</v>
      </c>
      <c r="E10" s="22">
        <f t="shared" si="1"/>
        <v>88179</v>
      </c>
      <c r="F10" s="23">
        <v>11900</v>
      </c>
      <c r="G10" s="6">
        <v>6.97</v>
      </c>
      <c r="H10" s="6">
        <f t="shared" si="2"/>
        <v>7.41</v>
      </c>
      <c r="I10" s="29">
        <f t="shared" si="0"/>
        <v>6.0453050665209597E-2</v>
      </c>
      <c r="J10" s="81"/>
      <c r="K10" s="81"/>
      <c r="L10" s="81"/>
      <c r="N10" s="13" t="s">
        <v>10</v>
      </c>
      <c r="O10" s="48">
        <v>6.74</v>
      </c>
    </row>
    <row r="11" spans="1:15" x14ac:dyDescent="0.25">
      <c r="D11" s="7"/>
      <c r="E11" s="22">
        <v>0</v>
      </c>
      <c r="I11" s="29">
        <f t="shared" si="0"/>
        <v>0</v>
      </c>
      <c r="J11" s="81"/>
      <c r="K11" s="81"/>
      <c r="L11" s="81"/>
      <c r="N11" s="13" t="s">
        <v>33</v>
      </c>
      <c r="O11" s="48">
        <v>23.23</v>
      </c>
    </row>
    <row r="12" spans="1:15" x14ac:dyDescent="0.25">
      <c r="A12" t="s">
        <v>14</v>
      </c>
      <c r="B12" s="1" t="s">
        <v>15</v>
      </c>
      <c r="C12" t="s">
        <v>5</v>
      </c>
      <c r="D12" t="s">
        <v>12</v>
      </c>
      <c r="E12" s="22">
        <f t="shared" si="1"/>
        <v>0</v>
      </c>
      <c r="F12" s="23">
        <v>0</v>
      </c>
      <c r="G12" s="6">
        <v>14.92</v>
      </c>
      <c r="H12" s="6">
        <f t="shared" si="2"/>
        <v>16.399999999999999</v>
      </c>
      <c r="I12" s="29">
        <f t="shared" si="0"/>
        <v>0</v>
      </c>
      <c r="J12" s="81">
        <f>SUM(E12:E18)</f>
        <v>323463.04000000004</v>
      </c>
      <c r="K12" s="82">
        <v>14300.46</v>
      </c>
      <c r="L12" s="81">
        <f>J12+K12</f>
        <v>337763.50000000006</v>
      </c>
      <c r="N12" s="13" t="s">
        <v>21</v>
      </c>
      <c r="O12" s="48">
        <v>12.54</v>
      </c>
    </row>
    <row r="13" spans="1:15" x14ac:dyDescent="0.25">
      <c r="D13" s="9" t="s">
        <v>13</v>
      </c>
      <c r="E13" s="35">
        <f t="shared" si="1"/>
        <v>140135.19</v>
      </c>
      <c r="F13" s="36">
        <v>27001</v>
      </c>
      <c r="G13" s="10">
        <v>5.07</v>
      </c>
      <c r="H13" s="6">
        <f t="shared" si="2"/>
        <v>5.19</v>
      </c>
      <c r="I13" s="30">
        <f t="shared" si="0"/>
        <v>9.6072758151586807E-2</v>
      </c>
      <c r="J13" s="81"/>
      <c r="K13" s="82"/>
      <c r="L13" s="81"/>
      <c r="N13" s="13" t="s">
        <v>26</v>
      </c>
      <c r="O13" s="48">
        <v>5.69</v>
      </c>
    </row>
    <row r="14" spans="1:15" x14ac:dyDescent="0.25">
      <c r="D14" t="s">
        <v>10</v>
      </c>
      <c r="E14" s="22">
        <f t="shared" si="1"/>
        <v>67400</v>
      </c>
      <c r="F14" s="23">
        <v>10000</v>
      </c>
      <c r="G14" s="6">
        <v>5.98</v>
      </c>
      <c r="H14" s="6">
        <f t="shared" si="2"/>
        <v>6.74</v>
      </c>
      <c r="I14" s="29">
        <f t="shared" si="0"/>
        <v>4.6207550718823376E-2</v>
      </c>
      <c r="J14" s="81"/>
      <c r="K14" s="82"/>
      <c r="L14" s="81"/>
      <c r="N14" t="s">
        <v>34</v>
      </c>
      <c r="O14" s="48">
        <v>5.44</v>
      </c>
    </row>
    <row r="15" spans="1:15" x14ac:dyDescent="0.25">
      <c r="D15" t="s">
        <v>11</v>
      </c>
      <c r="E15" s="22">
        <f t="shared" si="1"/>
        <v>27649.85</v>
      </c>
      <c r="F15" s="23">
        <v>5701</v>
      </c>
      <c r="G15" s="6">
        <v>3.91</v>
      </c>
      <c r="H15" s="6">
        <f t="shared" si="2"/>
        <v>4.8499999999999996</v>
      </c>
      <c r="I15" s="29">
        <f t="shared" si="0"/>
        <v>1.895596211042817E-2</v>
      </c>
      <c r="J15" s="81"/>
      <c r="K15" s="82"/>
      <c r="L15" s="81"/>
      <c r="N15" t="s">
        <v>35</v>
      </c>
      <c r="O15" s="48">
        <v>35.049999999999997</v>
      </c>
    </row>
    <row r="16" spans="1:15" x14ac:dyDescent="0.25">
      <c r="D16" s="7" t="s">
        <v>16</v>
      </c>
      <c r="E16" s="37">
        <f t="shared" si="1"/>
        <v>80028</v>
      </c>
      <c r="F16" s="38">
        <v>10800</v>
      </c>
      <c r="G16" s="8">
        <v>6.97</v>
      </c>
      <c r="H16" s="6">
        <f t="shared" si="2"/>
        <v>7.41</v>
      </c>
      <c r="I16" s="31">
        <f t="shared" si="0"/>
        <v>5.4864953544896101E-2</v>
      </c>
      <c r="J16" s="81"/>
      <c r="K16" s="82"/>
      <c r="L16" s="81"/>
    </row>
    <row r="17" spans="1:15" x14ac:dyDescent="0.25">
      <c r="D17" t="s">
        <v>91</v>
      </c>
      <c r="E17" s="22">
        <f t="shared" si="1"/>
        <v>8250</v>
      </c>
      <c r="F17" s="23">
        <v>1000</v>
      </c>
      <c r="H17" s="6">
        <v>8.25</v>
      </c>
      <c r="I17" s="29">
        <f t="shared" si="0"/>
        <v>5.6559687452565708E-3</v>
      </c>
      <c r="J17" s="81"/>
      <c r="K17" s="82"/>
      <c r="L17" s="81"/>
    </row>
    <row r="18" spans="1:15" x14ac:dyDescent="0.25">
      <c r="E18" s="22">
        <f t="shared" si="1"/>
        <v>0</v>
      </c>
      <c r="I18" s="29">
        <f t="shared" si="0"/>
        <v>0</v>
      </c>
      <c r="J18" s="81"/>
      <c r="K18" s="82"/>
      <c r="L18" s="81"/>
    </row>
    <row r="19" spans="1:15" x14ac:dyDescent="0.25">
      <c r="A19" t="s">
        <v>18</v>
      </c>
      <c r="B19" s="1" t="s">
        <v>19</v>
      </c>
      <c r="C19" t="s">
        <v>20</v>
      </c>
      <c r="D19" s="9" t="s">
        <v>13</v>
      </c>
      <c r="E19" s="35">
        <f t="shared" si="1"/>
        <v>363305.19</v>
      </c>
      <c r="F19" s="36">
        <v>70001</v>
      </c>
      <c r="G19" s="10">
        <f>G8</f>
        <v>5.0979999999999999</v>
      </c>
      <c r="H19" s="6">
        <f t="shared" si="2"/>
        <v>5.19</v>
      </c>
      <c r="I19" s="30">
        <f t="shared" si="0"/>
        <v>0.24907185450054548</v>
      </c>
      <c r="J19" s="79">
        <f>SUM(E19:E28)</f>
        <v>564254.09000000008</v>
      </c>
      <c r="K19" s="79">
        <v>0</v>
      </c>
      <c r="L19" s="79">
        <f>J19+K19</f>
        <v>564254.09000000008</v>
      </c>
    </row>
    <row r="20" spans="1:15" x14ac:dyDescent="0.25">
      <c r="D20" s="11" t="s">
        <v>21</v>
      </c>
      <c r="E20" s="39">
        <f t="shared" si="1"/>
        <v>0</v>
      </c>
      <c r="F20" s="40">
        <v>0</v>
      </c>
      <c r="G20" s="12">
        <f>G32</f>
        <v>5.2510000000000003</v>
      </c>
      <c r="H20" s="6">
        <f t="shared" si="2"/>
        <v>12.54</v>
      </c>
      <c r="I20" s="32">
        <f t="shared" si="0"/>
        <v>0</v>
      </c>
      <c r="J20" s="79"/>
      <c r="K20" s="79"/>
      <c r="L20" s="79"/>
    </row>
    <row r="21" spans="1:15" x14ac:dyDescent="0.25">
      <c r="D21" t="s">
        <v>22</v>
      </c>
      <c r="E21" s="22">
        <f t="shared" si="1"/>
        <v>31598.399999999998</v>
      </c>
      <c r="F21" s="23">
        <v>6810</v>
      </c>
      <c r="H21" s="6">
        <f t="shared" si="2"/>
        <v>4.6399999999999997</v>
      </c>
      <c r="I21" s="29">
        <f t="shared" si="0"/>
        <v>2.1662977309104874E-2</v>
      </c>
      <c r="J21" s="79"/>
      <c r="K21" s="79"/>
      <c r="L21" s="79"/>
    </row>
    <row r="22" spans="1:15" x14ac:dyDescent="0.25">
      <c r="D22" t="s">
        <v>11</v>
      </c>
      <c r="E22" s="22">
        <f t="shared" si="1"/>
        <v>26723.499999999996</v>
      </c>
      <c r="F22" s="23">
        <v>5510</v>
      </c>
      <c r="H22" s="6">
        <f t="shared" si="2"/>
        <v>4.8499999999999996</v>
      </c>
      <c r="I22" s="29">
        <f t="shared" si="0"/>
        <v>1.8320882516831994E-2</v>
      </c>
      <c r="J22" s="79"/>
      <c r="K22" s="79"/>
      <c r="L22" s="79"/>
    </row>
    <row r="23" spans="1:15" x14ac:dyDescent="0.25">
      <c r="D23" t="s">
        <v>12</v>
      </c>
      <c r="E23" s="22">
        <f t="shared" si="1"/>
        <v>11643.999999999998</v>
      </c>
      <c r="F23" s="23">
        <v>710</v>
      </c>
      <c r="H23" s="6">
        <f t="shared" si="2"/>
        <v>16.399999999999999</v>
      </c>
      <c r="I23" s="29">
        <f t="shared" si="0"/>
        <v>7.9828000084566676E-3</v>
      </c>
      <c r="J23" s="79"/>
      <c r="K23" s="79"/>
      <c r="L23" s="79"/>
      <c r="N23" s="4" t="s">
        <v>38</v>
      </c>
      <c r="O23" s="14">
        <f>L36+O25+O26+O27+O28</f>
        <v>1664940.7660000001</v>
      </c>
    </row>
    <row r="24" spans="1:15" x14ac:dyDescent="0.25">
      <c r="D24" s="13" t="s">
        <v>33</v>
      </c>
      <c r="E24" s="22">
        <f t="shared" si="1"/>
        <v>23230</v>
      </c>
      <c r="F24" s="23">
        <v>1000</v>
      </c>
      <c r="G24" s="6">
        <v>20.965</v>
      </c>
      <c r="H24" s="6">
        <f t="shared" si="2"/>
        <v>23.23</v>
      </c>
      <c r="I24" s="29">
        <f t="shared" si="0"/>
        <v>1.5925836842704259E-2</v>
      </c>
      <c r="J24" s="79"/>
      <c r="K24" s="79"/>
      <c r="L24" s="79"/>
      <c r="N24" s="4" t="s">
        <v>39</v>
      </c>
    </row>
    <row r="25" spans="1:15" x14ac:dyDescent="0.25">
      <c r="D25" t="s">
        <v>35</v>
      </c>
      <c r="E25" s="22">
        <f t="shared" si="1"/>
        <v>87625</v>
      </c>
      <c r="F25" s="23">
        <v>2500</v>
      </c>
      <c r="G25" s="6">
        <v>34.085999999999999</v>
      </c>
      <c r="H25" s="6">
        <f t="shared" si="2"/>
        <v>35.049999999999997</v>
      </c>
      <c r="I25" s="29">
        <f t="shared" si="0"/>
        <v>6.0073243794316E-2</v>
      </c>
      <c r="J25" s="79"/>
      <c r="K25" s="79"/>
      <c r="L25" s="79"/>
      <c r="N25" t="s">
        <v>40</v>
      </c>
      <c r="O25" s="19">
        <v>108852.52</v>
      </c>
    </row>
    <row r="26" spans="1:15" x14ac:dyDescent="0.25">
      <c r="D26" t="s">
        <v>34</v>
      </c>
      <c r="E26" s="22">
        <f t="shared" si="1"/>
        <v>20128</v>
      </c>
      <c r="F26" s="23">
        <v>3700</v>
      </c>
      <c r="G26" s="6">
        <v>5.4710000000000001</v>
      </c>
      <c r="H26" s="6">
        <f t="shared" si="2"/>
        <v>5.44</v>
      </c>
      <c r="I26" s="29">
        <f t="shared" si="0"/>
        <v>1.3799192594487789E-2</v>
      </c>
      <c r="J26" s="79"/>
      <c r="K26" s="79"/>
      <c r="L26" s="79"/>
      <c r="N26" t="s">
        <v>41</v>
      </c>
      <c r="O26" s="19">
        <v>27332.5</v>
      </c>
    </row>
    <row r="27" spans="1:15" x14ac:dyDescent="0.25">
      <c r="J27" s="79"/>
      <c r="K27" s="79"/>
      <c r="L27" s="79"/>
      <c r="N27" t="s">
        <v>36</v>
      </c>
      <c r="O27" s="19">
        <v>21888.62</v>
      </c>
    </row>
    <row r="28" spans="1:15" x14ac:dyDescent="0.25">
      <c r="E28" s="22">
        <f t="shared" si="1"/>
        <v>0</v>
      </c>
      <c r="I28" s="29">
        <f t="shared" ref="I28:I35" si="3">E28/$E$36</f>
        <v>0</v>
      </c>
      <c r="J28" s="79"/>
      <c r="K28" s="79"/>
      <c r="L28" s="79"/>
      <c r="N28" t="s">
        <v>37</v>
      </c>
      <c r="O28" s="19">
        <v>33325.56</v>
      </c>
    </row>
    <row r="29" spans="1:15" x14ac:dyDescent="0.25">
      <c r="A29" t="s">
        <v>27</v>
      </c>
      <c r="B29" s="1" t="s">
        <v>23</v>
      </c>
      <c r="C29" t="s">
        <v>5</v>
      </c>
      <c r="D29" s="7" t="s">
        <v>16</v>
      </c>
      <c r="E29" s="37">
        <f t="shared" si="1"/>
        <v>21489</v>
      </c>
      <c r="F29" s="38">
        <v>2900</v>
      </c>
      <c r="G29" s="8">
        <v>7.6210000000000004</v>
      </c>
      <c r="H29" s="6">
        <f t="shared" si="2"/>
        <v>7.41</v>
      </c>
      <c r="I29" s="31">
        <f t="shared" si="3"/>
        <v>1.4732256044462842E-2</v>
      </c>
      <c r="J29" s="79">
        <f>SUM(E29:E31)</f>
        <v>21489</v>
      </c>
      <c r="K29" s="79">
        <v>605.04</v>
      </c>
      <c r="L29" s="79">
        <f>J29+K29</f>
        <v>22094.04</v>
      </c>
    </row>
    <row r="30" spans="1:15" x14ac:dyDescent="0.25">
      <c r="E30" s="22">
        <f t="shared" si="1"/>
        <v>0</v>
      </c>
      <c r="I30" s="29">
        <f t="shared" si="3"/>
        <v>0</v>
      </c>
      <c r="J30" s="79"/>
      <c r="K30" s="79"/>
      <c r="L30" s="79"/>
    </row>
    <row r="31" spans="1:15" x14ac:dyDescent="0.25">
      <c r="E31" s="22">
        <f t="shared" si="1"/>
        <v>0</v>
      </c>
      <c r="I31" s="29">
        <f t="shared" si="3"/>
        <v>0</v>
      </c>
      <c r="J31" s="79"/>
      <c r="K31" s="79"/>
      <c r="L31" s="79"/>
    </row>
    <row r="32" spans="1:15" x14ac:dyDescent="0.25">
      <c r="A32" t="s">
        <v>24</v>
      </c>
      <c r="B32" s="1" t="s">
        <v>25</v>
      </c>
      <c r="C32" t="s">
        <v>20</v>
      </c>
      <c r="D32" s="11" t="s">
        <v>21</v>
      </c>
      <c r="E32" s="39">
        <f t="shared" si="1"/>
        <v>0</v>
      </c>
      <c r="F32" s="40">
        <v>0</v>
      </c>
      <c r="G32" s="12">
        <v>5.2510000000000003</v>
      </c>
      <c r="H32" s="6">
        <f t="shared" si="2"/>
        <v>12.54</v>
      </c>
      <c r="I32" s="32">
        <f t="shared" si="3"/>
        <v>0</v>
      </c>
      <c r="J32" s="79">
        <f>SUM(E32:E35)</f>
        <v>20484</v>
      </c>
      <c r="K32" s="79">
        <v>0</v>
      </c>
      <c r="L32" s="79">
        <f>J32+K32</f>
        <v>20484</v>
      </c>
    </row>
    <row r="33" spans="1:12" x14ac:dyDescent="0.25">
      <c r="D33" t="s">
        <v>26</v>
      </c>
      <c r="E33" s="22">
        <f t="shared" si="1"/>
        <v>20484</v>
      </c>
      <c r="F33" s="23">
        <v>3600</v>
      </c>
      <c r="G33" s="6">
        <v>5.9580000000000002</v>
      </c>
      <c r="H33" s="6">
        <f t="shared" si="2"/>
        <v>5.69</v>
      </c>
      <c r="I33" s="29">
        <f t="shared" si="3"/>
        <v>1.4043256215495225E-2</v>
      </c>
      <c r="J33" s="79"/>
      <c r="K33" s="79"/>
      <c r="L33" s="79"/>
    </row>
    <row r="34" spans="1:12" x14ac:dyDescent="0.25">
      <c r="D34" s="13"/>
      <c r="E34" s="22">
        <f t="shared" si="1"/>
        <v>0</v>
      </c>
      <c r="I34" s="29">
        <f t="shared" si="3"/>
        <v>0</v>
      </c>
      <c r="J34" s="79"/>
      <c r="K34" s="79"/>
      <c r="L34" s="79"/>
    </row>
    <row r="35" spans="1:12" x14ac:dyDescent="0.25">
      <c r="E35" s="22">
        <f t="shared" si="1"/>
        <v>0</v>
      </c>
      <c r="I35" s="29">
        <f t="shared" si="3"/>
        <v>0</v>
      </c>
      <c r="J35" s="79"/>
      <c r="K35" s="79"/>
      <c r="L35" s="79"/>
    </row>
    <row r="36" spans="1:12" x14ac:dyDescent="0.25">
      <c r="A36" s="80" t="s">
        <v>17</v>
      </c>
      <c r="B36" s="80"/>
      <c r="C36" s="80"/>
      <c r="D36" s="80"/>
      <c r="E36" s="33">
        <f>SUM(E4:E35)</f>
        <v>1458636.0659999999</v>
      </c>
      <c r="F36" s="34"/>
      <c r="G36" s="5"/>
      <c r="H36" s="5"/>
      <c r="I36" s="28"/>
      <c r="J36" s="24">
        <f>J4+J12+J19+J29+J32</f>
        <v>1458636.0660000001</v>
      </c>
      <c r="K36" s="24">
        <f>K4+K12+K19+K29+K32</f>
        <v>14905.5</v>
      </c>
      <c r="L36" s="18">
        <f>E36+K36</f>
        <v>1473541.5659999999</v>
      </c>
    </row>
    <row r="37" spans="1:12" x14ac:dyDescent="0.25">
      <c r="E37" s="51"/>
    </row>
    <row r="38" spans="1:12" x14ac:dyDescent="0.25">
      <c r="E38" s="51"/>
    </row>
    <row r="39" spans="1:12" x14ac:dyDescent="0.25">
      <c r="E39" s="51"/>
    </row>
    <row r="40" spans="1:12" x14ac:dyDescent="0.25">
      <c r="B40" s="6"/>
      <c r="C40" s="6"/>
      <c r="D40" s="29"/>
      <c r="E40" s="16"/>
      <c r="F40"/>
      <c r="G40"/>
      <c r="H40"/>
      <c r="I40"/>
      <c r="J40"/>
    </row>
    <row r="41" spans="1:12" x14ac:dyDescent="0.25">
      <c r="B41" s="6"/>
      <c r="C41" s="6"/>
      <c r="D41" s="29"/>
      <c r="E41" s="16"/>
      <c r="F41"/>
      <c r="G41"/>
      <c r="H41"/>
      <c r="I41"/>
      <c r="J41"/>
    </row>
    <row r="42" spans="1:12" x14ac:dyDescent="0.25">
      <c r="B42" s="6"/>
      <c r="C42" s="6"/>
      <c r="D42" s="29"/>
      <c r="E42" s="16"/>
      <c r="F42"/>
      <c r="G42"/>
      <c r="H42"/>
      <c r="I42"/>
      <c r="J42"/>
    </row>
    <row r="43" spans="1:12" x14ac:dyDescent="0.25">
      <c r="B43" s="6"/>
      <c r="C43" s="6"/>
      <c r="D43" s="29"/>
      <c r="E43" s="16"/>
      <c r="F43"/>
      <c r="G43"/>
      <c r="H43"/>
      <c r="I43"/>
      <c r="J43"/>
    </row>
    <row r="44" spans="1:12" x14ac:dyDescent="0.25">
      <c r="B44" s="6"/>
      <c r="C44" s="6"/>
      <c r="D44" s="29"/>
      <c r="E44" s="16"/>
      <c r="F44"/>
      <c r="G44"/>
      <c r="H44"/>
      <c r="I44"/>
      <c r="J44"/>
    </row>
    <row r="45" spans="1:12" x14ac:dyDescent="0.25">
      <c r="B45" s="6"/>
      <c r="C45" s="6"/>
      <c r="D45" s="29"/>
      <c r="E45" s="16"/>
      <c r="F45"/>
      <c r="G45"/>
      <c r="H45"/>
      <c r="I45"/>
      <c r="J45"/>
    </row>
    <row r="46" spans="1:12" x14ac:dyDescent="0.25">
      <c r="B46" s="6"/>
      <c r="C46" s="6"/>
      <c r="D46" s="29"/>
      <c r="E46" s="16"/>
      <c r="F46"/>
      <c r="G46"/>
      <c r="H46"/>
      <c r="I46"/>
      <c r="J46"/>
    </row>
    <row r="47" spans="1:12" x14ac:dyDescent="0.25">
      <c r="B47" s="6"/>
      <c r="C47" s="6"/>
      <c r="D47" s="29"/>
      <c r="E47" s="16"/>
      <c r="F47"/>
      <c r="G47"/>
      <c r="H47"/>
      <c r="I47"/>
      <c r="J47"/>
    </row>
    <row r="48" spans="1:12" x14ac:dyDescent="0.25">
      <c r="B48" s="6"/>
      <c r="C48" s="6"/>
      <c r="D48" s="29"/>
      <c r="E48" s="16"/>
      <c r="F48"/>
      <c r="G48"/>
      <c r="H48"/>
      <c r="I48"/>
      <c r="J48"/>
    </row>
    <row r="49" spans="2:10" x14ac:dyDescent="0.25">
      <c r="B49" s="6"/>
      <c r="C49" s="6"/>
      <c r="D49" s="29"/>
      <c r="E49" s="16"/>
      <c r="F49"/>
      <c r="G49"/>
      <c r="H49"/>
      <c r="I49"/>
      <c r="J49"/>
    </row>
    <row r="50" spans="2:10" x14ac:dyDescent="0.25">
      <c r="B50" s="6"/>
      <c r="C50" s="6"/>
      <c r="D50" s="29"/>
      <c r="E50" s="16"/>
      <c r="F50"/>
      <c r="G50"/>
      <c r="H50"/>
      <c r="I50"/>
      <c r="J50"/>
    </row>
    <row r="51" spans="2:10" x14ac:dyDescent="0.25">
      <c r="B51" s="6"/>
      <c r="C51" s="6"/>
      <c r="D51" s="29"/>
      <c r="E51" s="16"/>
      <c r="F51"/>
      <c r="G51"/>
      <c r="H51"/>
      <c r="I51"/>
      <c r="J51"/>
    </row>
    <row r="52" spans="2:10" x14ac:dyDescent="0.25">
      <c r="B52" s="6"/>
      <c r="C52" s="6"/>
      <c r="D52" s="29"/>
      <c r="E52" s="16"/>
      <c r="F52"/>
      <c r="G52"/>
      <c r="H52"/>
      <c r="I52"/>
      <c r="J52"/>
    </row>
    <row r="53" spans="2:10" x14ac:dyDescent="0.25">
      <c r="B53" s="6"/>
      <c r="C53" s="6"/>
      <c r="D53" s="29"/>
      <c r="E53" s="16"/>
      <c r="F53"/>
      <c r="G53"/>
      <c r="H53"/>
      <c r="I53"/>
      <c r="J53"/>
    </row>
    <row r="54" spans="2:10" x14ac:dyDescent="0.25">
      <c r="B54" s="6"/>
      <c r="C54" s="6"/>
      <c r="D54" s="29"/>
      <c r="E54" s="16"/>
      <c r="F54"/>
      <c r="G54"/>
      <c r="H54"/>
      <c r="I54"/>
      <c r="J54"/>
    </row>
    <row r="55" spans="2:10" x14ac:dyDescent="0.25">
      <c r="B55" s="6"/>
      <c r="C55" s="6"/>
      <c r="D55" s="29"/>
      <c r="E55" s="16"/>
      <c r="F55"/>
      <c r="G55"/>
      <c r="H55"/>
      <c r="I55"/>
      <c r="J55"/>
    </row>
    <row r="56" spans="2:10" x14ac:dyDescent="0.25">
      <c r="E56" s="51"/>
    </row>
    <row r="57" spans="2:10" x14ac:dyDescent="0.25">
      <c r="E57" s="51"/>
    </row>
  </sheetData>
  <mergeCells count="18">
    <mergeCell ref="J12:J18"/>
    <mergeCell ref="K12:K18"/>
    <mergeCell ref="L12:L18"/>
    <mergeCell ref="A1:L1"/>
    <mergeCell ref="A2:L2"/>
    <mergeCell ref="J4:J11"/>
    <mergeCell ref="K4:K11"/>
    <mergeCell ref="L4:L11"/>
    <mergeCell ref="J32:J35"/>
    <mergeCell ref="K32:K35"/>
    <mergeCell ref="L32:L35"/>
    <mergeCell ref="A36:D36"/>
    <mergeCell ref="J19:J28"/>
    <mergeCell ref="K19:K28"/>
    <mergeCell ref="L19:L28"/>
    <mergeCell ref="J29:J31"/>
    <mergeCell ref="K29:K31"/>
    <mergeCell ref="L29:L3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汇总表</vt:lpstr>
      <vt:lpstr>医药费流水账</vt:lpstr>
      <vt:lpstr>2023-4-19</vt:lpstr>
      <vt:lpstr>2023-3-15</vt:lpstr>
      <vt:lpstr>2023-2-20</vt:lpstr>
      <vt:lpstr>2023-2-15</vt:lpstr>
      <vt:lpstr>2023-2-1</vt:lpstr>
      <vt:lpstr>2023-1-31</vt:lpstr>
      <vt:lpstr>2023-1-20</vt:lpstr>
      <vt:lpstr>2023-1-14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2023-04-19T12:43:52Z</dcterms:modified>
</cp:coreProperties>
</file>