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6E8AD87-1FA8-478D-8E7D-36BA670DA3F9}" xr6:coauthVersionLast="47" xr6:coauthVersionMax="47" xr10:uidLastSave="{00000000-0000-0000-0000-000000000000}"/>
  <bookViews>
    <workbookView xWindow="-108" yWindow="-108" windowWidth="23256" windowHeight="12456" activeTab="5" xr2:uid="{D609509B-4480-4D0C-A0C2-1E2BB8B5C570}"/>
  </bookViews>
  <sheets>
    <sheet name="Week - 1" sheetId="1" r:id="rId1"/>
    <sheet name="Week - 2" sheetId="2" r:id="rId2"/>
    <sheet name="Week - 3" sheetId="3" r:id="rId3"/>
    <sheet name="Week - 4" sheetId="4" r:id="rId4"/>
    <sheet name="Week - 5" sheetId="5" r:id="rId5"/>
    <sheet name="Chart" sheetId="8" r:id="rId6"/>
  </sheets>
  <definedNames>
    <definedName name="AGE">'Week - 1'!$G$1</definedName>
    <definedName name="DISTANCE_TRAVELLED">'Week - 1'!$M$1</definedName>
    <definedName name="DURATION_IN_OTHER_ACT">'Week - 1'!$L$1</definedName>
    <definedName name="DURATION_OF_TRAVEL">'Week - 1'!$J$1</definedName>
    <definedName name="EXPERIENCED_TRAFFIC">'Week - 1'!$K$1</definedName>
    <definedName name="GENDER">'Week - 1'!$F$1</definedName>
    <definedName name="ID">'Week - 1'!$A$1</definedName>
    <definedName name="LOCATION_RESPONDENT">'Week - 1'!$C$1</definedName>
    <definedName name="LOCATION_UNIV">'Week - 1'!$D$1</definedName>
    <definedName name="NAME">'Week - 1'!$B$1</definedName>
    <definedName name="NUMBER_OF_TRIP">'Week - 1'!$I$1</definedName>
    <definedName name="PHONE_NU">'Week - 1'!$E$1</definedName>
    <definedName name="TYPE_OF_TRANSPORTATION">'Week - 1'!$H$1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5" l="1"/>
  <c r="D149" i="5"/>
  <c r="D144" i="5"/>
  <c r="F144" i="5" s="1"/>
  <c r="B144" i="5"/>
  <c r="D138" i="5"/>
  <c r="H138" i="5" s="1"/>
  <c r="B138" i="5"/>
  <c r="F138" i="5" s="1"/>
  <c r="H49" i="5"/>
  <c r="K113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2" i="5"/>
  <c r="J114" i="5"/>
  <c r="J115" i="5"/>
  <c r="J116" i="5"/>
  <c r="J118" i="5"/>
  <c r="J119" i="5"/>
  <c r="J121" i="5"/>
  <c r="J122" i="5"/>
  <c r="J123" i="5"/>
  <c r="J124" i="5"/>
  <c r="J125" i="5"/>
  <c r="I92" i="5"/>
  <c r="K92" i="5" s="1"/>
  <c r="I93" i="5"/>
  <c r="K93" i="5" s="1"/>
  <c r="I94" i="5"/>
  <c r="I95" i="5"/>
  <c r="I96" i="5"/>
  <c r="K96" i="5" s="1"/>
  <c r="I97" i="5"/>
  <c r="I98" i="5"/>
  <c r="I99" i="5"/>
  <c r="I100" i="5"/>
  <c r="I101" i="5"/>
  <c r="I102" i="5"/>
  <c r="I103" i="5"/>
  <c r="I104" i="5"/>
  <c r="I105" i="5"/>
  <c r="I106" i="5"/>
  <c r="I107" i="5"/>
  <c r="I108" i="5"/>
  <c r="K108" i="5" s="1"/>
  <c r="I109" i="5"/>
  <c r="I112" i="5"/>
  <c r="I114" i="5"/>
  <c r="I115" i="5"/>
  <c r="I116" i="5"/>
  <c r="I118" i="5"/>
  <c r="I119" i="5"/>
  <c r="I121" i="5"/>
  <c r="I122" i="5"/>
  <c r="I123" i="5"/>
  <c r="I124" i="5"/>
  <c r="I125" i="5"/>
  <c r="K125" i="5" s="1"/>
  <c r="J91" i="5"/>
  <c r="I91" i="5"/>
  <c r="K120" i="5"/>
  <c r="K117" i="5"/>
  <c r="K111" i="5"/>
  <c r="K11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J50" i="5"/>
  <c r="J51" i="5"/>
  <c r="J52" i="5"/>
  <c r="J53" i="5"/>
  <c r="J54" i="5"/>
  <c r="J55" i="5"/>
  <c r="J56" i="5"/>
  <c r="J57" i="5"/>
  <c r="J58" i="5"/>
  <c r="J60" i="5"/>
  <c r="J61" i="5"/>
  <c r="J62" i="5"/>
  <c r="J64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I50" i="5"/>
  <c r="I51" i="5"/>
  <c r="I52" i="5"/>
  <c r="I53" i="5"/>
  <c r="I54" i="5"/>
  <c r="I55" i="5"/>
  <c r="I56" i="5"/>
  <c r="I57" i="5"/>
  <c r="I58" i="5"/>
  <c r="I60" i="5"/>
  <c r="I61" i="5"/>
  <c r="I62" i="5"/>
  <c r="I64" i="5"/>
  <c r="K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K63" i="5"/>
  <c r="K59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B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49" i="5"/>
  <c r="B83" i="5"/>
  <c r="B50" i="5"/>
  <c r="B51" i="5"/>
  <c r="B52" i="5"/>
  <c r="B53" i="5"/>
  <c r="B54" i="5"/>
  <c r="D54" i="5" s="1"/>
  <c r="B55" i="5"/>
  <c r="B56" i="5"/>
  <c r="D56" i="5" s="1"/>
  <c r="B57" i="5"/>
  <c r="B58" i="5"/>
  <c r="D58" i="5" s="1"/>
  <c r="B59" i="5"/>
  <c r="D59" i="5" s="1"/>
  <c r="B60" i="5"/>
  <c r="D60" i="5" s="1"/>
  <c r="B61" i="5"/>
  <c r="B62" i="5"/>
  <c r="B63" i="5"/>
  <c r="B64" i="5"/>
  <c r="D64" i="5" s="1"/>
  <c r="B65" i="5"/>
  <c r="D65" i="5" s="1"/>
  <c r="B66" i="5"/>
  <c r="D66" i="5" s="1"/>
  <c r="B67" i="5"/>
  <c r="B68" i="5"/>
  <c r="D68" i="5" s="1"/>
  <c r="B69" i="5"/>
  <c r="D69" i="5" s="1"/>
  <c r="B70" i="5"/>
  <c r="D70" i="5" s="1"/>
  <c r="B71" i="5"/>
  <c r="D71" i="5" s="1"/>
  <c r="B72" i="5"/>
  <c r="B73" i="5"/>
  <c r="B74" i="5"/>
  <c r="D74" i="5" s="1"/>
  <c r="B75" i="5"/>
  <c r="D75" i="5" s="1"/>
  <c r="B76" i="5"/>
  <c r="D76" i="5" s="1"/>
  <c r="B77" i="5"/>
  <c r="B78" i="5"/>
  <c r="D78" i="5" s="1"/>
  <c r="B79" i="5"/>
  <c r="B80" i="5"/>
  <c r="D80" i="5" s="1"/>
  <c r="B81" i="5"/>
  <c r="D81" i="5" s="1"/>
  <c r="B82" i="5"/>
  <c r="D82" i="5" s="1"/>
  <c r="D52" i="5"/>
  <c r="L41" i="4"/>
  <c r="M41" i="4"/>
  <c r="N41" i="4"/>
  <c r="J41" i="4"/>
  <c r="N40" i="4"/>
  <c r="L40" i="4"/>
  <c r="M40" i="4"/>
  <c r="J40" i="4"/>
  <c r="L37" i="4"/>
  <c r="M38" i="4"/>
  <c r="N38" i="4"/>
  <c r="N37" i="4"/>
  <c r="M37" i="4"/>
  <c r="N36" i="4"/>
  <c r="M36" i="4"/>
  <c r="L36" i="4"/>
  <c r="L38" i="4"/>
  <c r="J38" i="4"/>
  <c r="J37" i="4"/>
  <c r="J3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D54" i="4"/>
  <c r="D51" i="4"/>
  <c r="D48" i="4"/>
  <c r="G45" i="4"/>
  <c r="D45" i="4"/>
  <c r="D42" i="4"/>
  <c r="D39" i="4"/>
  <c r="N34" i="4"/>
  <c r="M34" i="4"/>
  <c r="L34" i="4"/>
  <c r="J34" i="4"/>
  <c r="I34" i="4"/>
  <c r="G45" i="3"/>
  <c r="D54" i="3"/>
  <c r="D51" i="3"/>
  <c r="D48" i="3"/>
  <c r="D45" i="3"/>
  <c r="D42" i="3"/>
  <c r="D39" i="3"/>
  <c r="N34" i="3"/>
  <c r="M34" i="3"/>
  <c r="L34" i="3"/>
  <c r="J34" i="3"/>
  <c r="I34" i="3"/>
  <c r="L34" i="2"/>
  <c r="I34" i="2"/>
  <c r="J34" i="2"/>
  <c r="M34" i="2"/>
  <c r="N34" i="2"/>
  <c r="H144" i="5" l="1"/>
  <c r="D51" i="5"/>
  <c r="K119" i="5"/>
  <c r="K51" i="5"/>
  <c r="K97" i="5"/>
  <c r="K116" i="5"/>
  <c r="K101" i="5"/>
  <c r="K124" i="5"/>
  <c r="K107" i="5"/>
  <c r="K95" i="5"/>
  <c r="K123" i="5"/>
  <c r="K106" i="5"/>
  <c r="K94" i="5"/>
  <c r="K122" i="5"/>
  <c r="K105" i="5"/>
  <c r="K112" i="5"/>
  <c r="K98" i="5"/>
  <c r="H98" i="5"/>
  <c r="K109" i="5"/>
  <c r="H93" i="5"/>
  <c r="K100" i="5"/>
  <c r="D62" i="5"/>
  <c r="K81" i="5"/>
  <c r="K69" i="5"/>
  <c r="H53" i="5"/>
  <c r="K52" i="5"/>
  <c r="K114" i="5"/>
  <c r="K99" i="5"/>
  <c r="K121" i="5"/>
  <c r="K104" i="5"/>
  <c r="K64" i="5"/>
  <c r="K50" i="5"/>
  <c r="H95" i="5"/>
  <c r="K55" i="5"/>
  <c r="H94" i="5"/>
  <c r="K72" i="5"/>
  <c r="K58" i="5"/>
  <c r="K57" i="5"/>
  <c r="H91" i="5"/>
  <c r="H96" i="5"/>
  <c r="K53" i="5"/>
  <c r="K78" i="5"/>
  <c r="K66" i="5"/>
  <c r="K71" i="5"/>
  <c r="K82" i="5"/>
  <c r="K70" i="5"/>
  <c r="K68" i="5"/>
  <c r="K54" i="5"/>
  <c r="K62" i="5"/>
  <c r="K118" i="5"/>
  <c r="K102" i="5"/>
  <c r="K115" i="5"/>
  <c r="K103" i="5"/>
  <c r="K91" i="5"/>
  <c r="H97" i="5"/>
  <c r="H92" i="5"/>
  <c r="K74" i="5"/>
  <c r="K76" i="5"/>
  <c r="K75" i="5"/>
  <c r="K83" i="5"/>
  <c r="H52" i="5"/>
  <c r="H54" i="5"/>
  <c r="K60" i="5"/>
  <c r="H51" i="5"/>
  <c r="K56" i="5"/>
  <c r="D55" i="5"/>
  <c r="H50" i="5"/>
  <c r="K80" i="5"/>
  <c r="D67" i="5"/>
  <c r="D57" i="5"/>
  <c r="K73" i="5"/>
  <c r="K61" i="5"/>
  <c r="K79" i="5"/>
  <c r="K67" i="5"/>
  <c r="K77" i="5"/>
  <c r="K49" i="5"/>
  <c r="D77" i="5"/>
  <c r="D53" i="5"/>
  <c r="D79" i="5"/>
  <c r="H56" i="5"/>
  <c r="H55" i="5"/>
  <c r="D83" i="5"/>
  <c r="D50" i="5"/>
  <c r="D63" i="5"/>
  <c r="D49" i="5"/>
  <c r="D61" i="5"/>
  <c r="D72" i="5"/>
  <c r="D73" i="5"/>
  <c r="K126" i="5" l="1"/>
  <c r="K84" i="5"/>
  <c r="D84" i="5"/>
  <c r="H102" i="5" l="1"/>
  <c r="H60" i="5"/>
  <c r="H103" i="5"/>
  <c r="H61" i="5"/>
  <c r="H100" i="5"/>
  <c r="H58" i="5"/>
  <c r="H63" i="5" l="1"/>
  <c r="H105" i="5"/>
  <c r="H104" i="5"/>
  <c r="H62" i="5"/>
  <c r="H99" i="5"/>
  <c r="H57" i="5"/>
  <c r="H59" i="5"/>
  <c r="H101" i="5"/>
  <c r="H106" i="5"/>
  <c r="H64" i="5"/>
  <c r="H110" i="5" l="1"/>
  <c r="H68" i="5"/>
  <c r="H113" i="5"/>
  <c r="H71" i="5"/>
  <c r="H111" i="5"/>
  <c r="H69" i="5"/>
  <c r="H108" i="5"/>
  <c r="H66" i="5"/>
  <c r="H109" i="5" l="1"/>
  <c r="H67" i="5"/>
  <c r="H114" i="5"/>
  <c r="H72" i="5"/>
  <c r="H107" i="5"/>
  <c r="H65" i="5"/>
  <c r="H112" i="5"/>
  <c r="H70" i="5"/>
  <c r="H119" i="5" l="1"/>
  <c r="H77" i="5"/>
  <c r="H79" i="5" l="1"/>
  <c r="H121" i="5"/>
  <c r="H118" i="5"/>
  <c r="H76" i="5"/>
  <c r="H116" i="5"/>
  <c r="H74" i="5"/>
  <c r="H122" i="5" l="1"/>
  <c r="H80" i="5"/>
  <c r="H115" i="5"/>
  <c r="H73" i="5"/>
  <c r="H120" i="5"/>
  <c r="H78" i="5"/>
  <c r="H75" i="5"/>
  <c r="H117" i="5"/>
  <c r="H124" i="5" l="1"/>
  <c r="H82" i="5"/>
  <c r="H123" i="5" l="1"/>
  <c r="H81" i="5"/>
  <c r="H125" i="5"/>
  <c r="H83" i="5"/>
  <c r="H84" i="5" l="1"/>
  <c r="H126" i="5"/>
</calcChain>
</file>

<file path=xl/sharedStrings.xml><?xml version="1.0" encoding="utf-8"?>
<sst xmlns="http://schemas.openxmlformats.org/spreadsheetml/2006/main" count="1182" uniqueCount="190">
  <si>
    <t>NAME</t>
  </si>
  <si>
    <t>PHONE NUMBER</t>
  </si>
  <si>
    <t>AGE</t>
  </si>
  <si>
    <t>TYPES OF 
TRANSPORTANTION
USED</t>
  </si>
  <si>
    <t>NUMBER OF TRIP 
SEGMENTS</t>
  </si>
  <si>
    <t>GENDER</t>
  </si>
  <si>
    <t>LOCATION/RESIDENCE
CITY OF RESPONDENT</t>
  </si>
  <si>
    <t>LOCATION/RESIDENCE
CITY OF RESPONDENT'S
UNIVERSITY</t>
  </si>
  <si>
    <t>Reymart Angelo Caraan</t>
  </si>
  <si>
    <t>M</t>
  </si>
  <si>
    <t>Silang</t>
  </si>
  <si>
    <t>Indang</t>
  </si>
  <si>
    <t>Jeepney, Tricycle</t>
  </si>
  <si>
    <t>DISTANCE TRAVELLED 
FROM RESIDENCE TO
SCHOOL (KM)</t>
  </si>
  <si>
    <t>DURATION IN OTHER 
ACTIVITIES (MINS)</t>
  </si>
  <si>
    <t>DURATION OF
TRAVEL (MINS)</t>
  </si>
  <si>
    <t>Jake Ryan Olase</t>
  </si>
  <si>
    <t>Imus</t>
  </si>
  <si>
    <t>Dasmariñas</t>
  </si>
  <si>
    <t>Bus, Jeepney</t>
  </si>
  <si>
    <t>Jondell Grantusa</t>
  </si>
  <si>
    <t>Jeepney</t>
  </si>
  <si>
    <t>Raniel Viña</t>
  </si>
  <si>
    <t>Paliparan</t>
  </si>
  <si>
    <t>EXPERIENCED TRAFFIC</t>
  </si>
  <si>
    <t>Miguel Gonzales</t>
  </si>
  <si>
    <t>Ron Geronimo</t>
  </si>
  <si>
    <t>Ramillo Orejana</t>
  </si>
  <si>
    <t>Anthony Palanog</t>
  </si>
  <si>
    <t>Charles Villanueva</t>
  </si>
  <si>
    <t>April Mae Caraan</t>
  </si>
  <si>
    <t>F</t>
  </si>
  <si>
    <t>ID</t>
  </si>
  <si>
    <t>Katherine Bayan</t>
  </si>
  <si>
    <t>Lawrence Bernardo</t>
  </si>
  <si>
    <t>Brainard Dela Cruz</t>
  </si>
  <si>
    <t>General Trias</t>
  </si>
  <si>
    <t>Jhaide Camit</t>
  </si>
  <si>
    <t>Cian Trinidad</t>
  </si>
  <si>
    <t>Pia Quito</t>
  </si>
  <si>
    <t>Amadeo</t>
  </si>
  <si>
    <t>Quine Deluta</t>
  </si>
  <si>
    <t>Jeepeny, Tricycle</t>
  </si>
  <si>
    <t>Czarina Maullon</t>
  </si>
  <si>
    <t>Ljie Lontoc</t>
  </si>
  <si>
    <t>Kristine Laguesma</t>
  </si>
  <si>
    <t>Dan Puno</t>
  </si>
  <si>
    <t>Cedric Nedtran</t>
  </si>
  <si>
    <t>Andrei Mejia</t>
  </si>
  <si>
    <t>Anthony Cagampang</t>
  </si>
  <si>
    <t>Mikhaila Suriano</t>
  </si>
  <si>
    <t>Abigail Villafuerte</t>
  </si>
  <si>
    <t>Stephen Leanillo</t>
  </si>
  <si>
    <t>Yuri Palumpon</t>
  </si>
  <si>
    <t>Joshua Pacuan</t>
  </si>
  <si>
    <t>Desmond Gapido</t>
  </si>
  <si>
    <t>AVERAGE</t>
  </si>
  <si>
    <t>DURATION IN TRAFFIC
(MINS)</t>
  </si>
  <si>
    <t>Answer</t>
  </si>
  <si>
    <t>Q1. WHAT IS THE SUM OF COMMUTER'S 
TRAVEL TIME WHO EXPERIENCED TRAFFIC?</t>
  </si>
  <si>
    <t>Q2. WHAT IS THE AVERAGE OF COMMUTER'S
TRAVEL TIME WHO EXPERIENCED TRAFFIC?</t>
  </si>
  <si>
    <t>Q3.  SUM OF COMMUTER'S TRAVEL TIME WHO DO NOT EXPERIENCED TRAFFIC?</t>
  </si>
  <si>
    <t>ANSWER</t>
  </si>
  <si>
    <t>Q4.  AVERAGE OF COMMUTER'S TRAVEL TIME 
WHO DO NOT EXPERIENCED TRAFFIC?</t>
  </si>
  <si>
    <t>Q1. What other functions are valuable to your
survey?</t>
  </si>
  <si>
    <t>COUNTIF, SUMIF and
AVERAGEIF</t>
  </si>
  <si>
    <t>Q2. How long do they take to get to work</t>
  </si>
  <si>
    <t>GUIDE QUESTIONS</t>
  </si>
  <si>
    <t>Q3. What is the percentage of time in a day
they spend travelling?</t>
  </si>
  <si>
    <t>Q5. HOW MANNY COMMUTERS DO 
EXPEREIENCE TRAFFIC?</t>
  </si>
  <si>
    <t>Q6. HOW MANNY COMMUTERS DO NOT
EXPEREIENCE TRAFFIC?</t>
  </si>
  <si>
    <t>RANK</t>
  </si>
  <si>
    <t>STANDARD DEV</t>
  </si>
  <si>
    <t>VARIANCE</t>
  </si>
  <si>
    <t>MEDIAN</t>
  </si>
  <si>
    <t>LARGEST</t>
  </si>
  <si>
    <t>SMALLEST</t>
  </si>
  <si>
    <t>Sex</t>
  </si>
  <si>
    <t>Age</t>
  </si>
  <si>
    <t>Ron Cedric B. Geronimo</t>
  </si>
  <si>
    <t>19-21</t>
  </si>
  <si>
    <t>Dasmarinas</t>
  </si>
  <si>
    <t>No</t>
  </si>
  <si>
    <t>Yes</t>
  </si>
  <si>
    <t>Juan Carlos B. Bayocot</t>
  </si>
  <si>
    <t>Outside of Cavite</t>
  </si>
  <si>
    <t>16-20</t>
  </si>
  <si>
    <t>Jeepney, Own Vehicle</t>
  </si>
  <si>
    <t>31-60</t>
  </si>
  <si>
    <t>61-90</t>
  </si>
  <si>
    <t>91-120</t>
  </si>
  <si>
    <t>Mikhaila Urielle Soriano</t>
  </si>
  <si>
    <t>Own Vehicle</t>
  </si>
  <si>
    <t>Ramilo V. Orejana Jr.</t>
  </si>
  <si>
    <t>Tricycle, Jeepney</t>
  </si>
  <si>
    <t>Jake Ryan P. Olase</t>
  </si>
  <si>
    <t>Luis Desmond S. Gapido</t>
  </si>
  <si>
    <t>Anthony Joshua U. Cagampang</t>
  </si>
  <si>
    <t>Kim Benedict Tibayan Aguilar</t>
  </si>
  <si>
    <t>Cavite</t>
  </si>
  <si>
    <t>Alexia C. Datiles</t>
  </si>
  <si>
    <t>Tagaytay</t>
  </si>
  <si>
    <t>26-30</t>
  </si>
  <si>
    <t>Tricycle, Jeepney, Bus, Own Vehicle</t>
  </si>
  <si>
    <t>Matthew Phillippe P. Rubio</t>
  </si>
  <si>
    <t>Edryn Joie R. Bayla</t>
  </si>
  <si>
    <t>Tricycle, Jeepney, Bus</t>
  </si>
  <si>
    <t>Kaitlyn Mae C. Leachon</t>
  </si>
  <si>
    <t>21-25</t>
  </si>
  <si>
    <t>Andrea Mikaela T. Juntilla</t>
  </si>
  <si>
    <t>Tricycle, Jeepney, UV Express, Vehicle Service (like Joy Ride and Grab)</t>
  </si>
  <si>
    <t>121-150</t>
  </si>
  <si>
    <t>Andrei Nicholas T. Mejia</t>
  </si>
  <si>
    <t>Daniel Joshua S. Lopez</t>
  </si>
  <si>
    <t>Cian Karlo S. Trinidad</t>
  </si>
  <si>
    <t>Angelo C. Lacson</t>
  </si>
  <si>
    <t>Katherine Nicole R. Bayan</t>
  </si>
  <si>
    <t>Tricycle, Jeepney, Vehicle Service (like Joy Ride and Grab)</t>
  </si>
  <si>
    <t>Audrey O. Ponce de Leon</t>
  </si>
  <si>
    <t>Tricycle, Jeepney, Own Vehicle</t>
  </si>
  <si>
    <t>Julian Kristoff A. Encarnacion</t>
  </si>
  <si>
    <t>Stephen Eivan S. Leanillo</t>
  </si>
  <si>
    <t>Jeepney, Bus</t>
  </si>
  <si>
    <t>Jeanne Margrett R. Mendoza</t>
  </si>
  <si>
    <t>31-35</t>
  </si>
  <si>
    <t>Bus</t>
  </si>
  <si>
    <t>Abigail Joy M. Villafuerte</t>
  </si>
  <si>
    <t>Irene Nicole P. Barican</t>
  </si>
  <si>
    <t>Bacoor</t>
  </si>
  <si>
    <t>Raniel John A. Viña</t>
  </si>
  <si>
    <t>22-24</t>
  </si>
  <si>
    <t>Anthony L. Palanog</t>
  </si>
  <si>
    <t>Julianne R. Espinas</t>
  </si>
  <si>
    <t>Matthew S. Reniva</t>
  </si>
  <si>
    <t>Tricycle, Jeepney, UV Express, Bus</t>
  </si>
  <si>
    <t>Jhaide Kyle M. Camit</t>
  </si>
  <si>
    <t>Tricycle, Jeepney, Bus, Own Vehicle, Vehicle Service (like Joy Ride and Grab)</t>
  </si>
  <si>
    <t>Cedric John C Nedtran</t>
  </si>
  <si>
    <t>Jeepney, Bus, Own Vehicle</t>
  </si>
  <si>
    <t>Rannie C Nedtran III</t>
  </si>
  <si>
    <t>Daniell Anthony G. Bermudez</t>
  </si>
  <si>
    <t>16-18</t>
  </si>
  <si>
    <t>1-5</t>
  </si>
  <si>
    <t>1-30</t>
  </si>
  <si>
    <t>6-10</t>
  </si>
  <si>
    <t>11-15</t>
  </si>
  <si>
    <t xml:space="preserve">Ysabela Beatriz H. Crisostomo </t>
  </si>
  <si>
    <t xml:space="preserve">Lawrence Sedric Aeron Bernardo </t>
  </si>
  <si>
    <t xml:space="preserve">John Brainard D. Dela Cruz </t>
  </si>
  <si>
    <t>Name</t>
  </si>
  <si>
    <t xml:space="preserve">Mode of Transport </t>
  </si>
  <si>
    <t>START VALUE</t>
  </si>
  <si>
    <t>END VALUE</t>
  </si>
  <si>
    <t>AVERAGE DISTANCE</t>
  </si>
  <si>
    <t>AVERAGE DURATION</t>
  </si>
  <si>
    <t>Percentage of time in a day
they spend travelling</t>
  </si>
  <si>
    <t>151-180</t>
  </si>
  <si>
    <t>Others</t>
  </si>
  <si>
    <t>Travelling</t>
  </si>
  <si>
    <t>Students' travel situation going to university in the morning</t>
  </si>
  <si>
    <t xml:space="preserve">Average Duration </t>
  </si>
  <si>
    <t>Average Duration in Hindrances</t>
  </si>
  <si>
    <t>Average Duration w/o Hindrances</t>
  </si>
  <si>
    <t>Students' travel situation going home in the evening</t>
  </si>
  <si>
    <t xml:space="preserve">Number of Trip
 Segments 
</t>
  </si>
  <si>
    <t>Your Location/
Residence City</t>
  </si>
  <si>
    <t>Your Distance Travelled From
Your Residence to University 
(kilometers)</t>
  </si>
  <si>
    <t xml:space="preserve">For how long?
 (minutes)
</t>
  </si>
  <si>
    <t>For how long? 
(minutes)</t>
  </si>
  <si>
    <r>
      <rPr>
        <b/>
        <sz val="24"/>
        <color theme="1"/>
        <rFont val="Roboto"/>
      </rPr>
      <t>Raw data from DLSU-D students' travel situation</t>
    </r>
    <r>
      <rPr>
        <sz val="24"/>
        <color theme="1"/>
        <rFont val="Roboto"/>
      </rPr>
      <t xml:space="preserve">
</t>
    </r>
    <r>
      <rPr>
        <sz val="9"/>
        <color theme="1"/>
        <rFont val="Roboto"/>
      </rPr>
      <t>survey link: https://docs.google.com/forms/d/e/1FAIpQLSe6iAW7ARQR4PZW9rSKeIWNomUjb6-rZTd9ERPhZMkJToUAHA/viewform?usp=sf_link</t>
    </r>
  </si>
  <si>
    <t>Experience obstacle in
 your travel in the morning</t>
  </si>
  <si>
    <t>Duration of your travel going to the university
 in the morning  (minutes)</t>
  </si>
  <si>
    <t xml:space="preserve">Experience obstacle in
 your travel in the evening? </t>
  </si>
  <si>
    <t>Duration of your travel 
going to your home 
in the evening (minutes)</t>
  </si>
  <si>
    <t>Extracted Data From the Raw Data Above</t>
  </si>
  <si>
    <t>Extracted Value from the distance travelled by the respondent from their home to university (kilometers)</t>
  </si>
  <si>
    <t>Extracted Value from duration of the respondent's travel going to the university in the morning (minutes)</t>
  </si>
  <si>
    <t>Extracted Value from duration of the respondent's experience in the hindrances going to the university in the morning (minutes)</t>
  </si>
  <si>
    <t>Function</t>
  </si>
  <si>
    <t>Extracted Value from duration of the respondent's travel returning to their home in the evening (minutes)</t>
  </si>
  <si>
    <t>Extracted Value from duration of the respondent's experience in the obstacle returning to their home in the evening (minutes)</t>
  </si>
  <si>
    <t>FUNCTIONS</t>
  </si>
  <si>
    <t>SUMMMARY OF RESULT</t>
  </si>
  <si>
    <t>Duration's percentage of hindrances</t>
  </si>
  <si>
    <t>RESULT in tabular format</t>
  </si>
  <si>
    <t>Corresponding RESULT in diagram/chart form</t>
  </si>
  <si>
    <t>Hypothesis</t>
  </si>
  <si>
    <t>If a student does not experience hindrances/obstacle during his travel in the morning, he can reach his destination in an estimated time of 40.34 minutes.</t>
  </si>
  <si>
    <t>If a student does not experience hindrances/obstacle during his travel in the evening, he can reach his destination in an estimated time of 39.07 minutes making it more faster to travel in evening than morning.</t>
  </si>
  <si>
    <t xml:space="preserve">This tells that it is estimated that a student spends 8.64% or 2 hours in travelling per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</si>
</sst>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4"/>
      <color theme="1"/>
      <name val="Roboto"/>
    </font>
    <font>
      <sz val="9"/>
      <color theme="1"/>
      <name val="Roboto"/>
    </font>
    <font>
      <b/>
      <sz val="24"/>
      <color theme="1"/>
      <name val="Roboto"/>
    </font>
    <font>
      <b/>
      <sz val="18"/>
      <color theme="1"/>
      <name val="Roboto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1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0" fontId="3" fillId="0" borderId="0" xfId="0" applyFont="1"/>
    <xf numFmtId="2" fontId="2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69">
    <dxf>
      <fill>
        <patternFill>
          <bgColor theme="4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color theme="1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numFmt numFmtId="2" formatCode="0.00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Roboto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 of time in a day</a:t>
            </a:r>
          </a:p>
          <a:p>
            <a:pPr>
              <a:defRPr/>
            </a:pPr>
            <a:r>
              <a:rPr lang="en-PH"/>
              <a:t>they spend travelling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0-435D-B321-440D005792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'Week - 5'!#REF!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'Week - 5'!#REF!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050-435D-B321-440D005792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 of time in a day</a:t>
            </a:r>
          </a:p>
          <a:p>
            <a:pPr>
              <a:defRPr/>
            </a:pPr>
            <a:r>
              <a:rPr lang="en-PH"/>
              <a:t>they spend travelling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0A-4F9A-A064-049E671656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10A-4F9A-A064-049E671656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 of time in a day</a:t>
            </a:r>
          </a:p>
          <a:p>
            <a:pPr>
              <a:defRPr/>
            </a:pPr>
            <a:r>
              <a:rPr lang="en-PH"/>
              <a:t>they spend travelling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D9-4FE2-A3FD-19DE21673C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FD9-4FE2-A3FD-19DE21673C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DLSU-D students' travel situation going to university in the morning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Chart!$A$6:$F$6</c:f>
              <c:strCache>
                <c:ptCount val="5"/>
                <c:pt idx="0">
                  <c:v>Average Duration </c:v>
                </c:pt>
                <c:pt idx="2">
                  <c:v>Average Duration in Hindrances</c:v>
                </c:pt>
                <c:pt idx="4">
                  <c:v>Average Duration w/o Hindrances</c:v>
                </c:pt>
              </c:strCache>
            </c:strRef>
          </c:cat>
          <c:val>
            <c:numRef>
              <c:f>Chart!$A$8:$F$8</c:f>
              <c:numCache>
                <c:formatCode>0.00</c:formatCode>
                <c:ptCount val="6"/>
                <c:pt idx="0">
                  <c:v>62.642857142857146</c:v>
                </c:pt>
                <c:pt idx="2">
                  <c:v>22.3</c:v>
                </c:pt>
                <c:pt idx="4">
                  <c:v>40.342857142857142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5-4FBF-9E2B-9936AC5F3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2919071"/>
        <c:axId val="1532918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Chart!$A$6:$F$6</c15:sqref>
                        </c15:formulaRef>
                      </c:ext>
                    </c:extLst>
                    <c:strCache>
                      <c:ptCount val="5"/>
                      <c:pt idx="0">
                        <c:v>Average Duration </c:v>
                      </c:pt>
                      <c:pt idx="2">
                        <c:v>Average Duration in Hindrances</c:v>
                      </c:pt>
                      <c:pt idx="4">
                        <c:v>Average Duration w/o Hindrances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Chart!$A$7:$F$7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E5-4FBF-9E2B-9936AC5F3CA1}"/>
                  </c:ext>
                </c:extLst>
              </c15:ser>
            </c15:filteredBarSeries>
          </c:ext>
        </c:extLst>
      </c:barChart>
      <c:catAx>
        <c:axId val="153291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18111"/>
        <c:crosses val="autoZero"/>
        <c:auto val="1"/>
        <c:lblAlgn val="ctr"/>
        <c:lblOffset val="100"/>
        <c:noMultiLvlLbl val="0"/>
      </c:catAx>
      <c:valAx>
        <c:axId val="15329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1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DLSU-D students' travel situation going home in the evening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Chart!$A$25:$F$25</c:f>
              <c:strCache>
                <c:ptCount val="5"/>
                <c:pt idx="0">
                  <c:v>Average Duration </c:v>
                </c:pt>
                <c:pt idx="2">
                  <c:v>Average Duration in Hindrances</c:v>
                </c:pt>
                <c:pt idx="4">
                  <c:v>Average Duration w/o Hindrances</c:v>
                </c:pt>
              </c:strCache>
            </c:strRef>
          </c:cat>
          <c:val>
            <c:numRef>
              <c:f>Chart!$A$27:$F$27</c:f>
              <c:numCache>
                <c:formatCode>0.00</c:formatCode>
                <c:ptCount val="6"/>
                <c:pt idx="0">
                  <c:v>66.928571428571431</c:v>
                </c:pt>
                <c:pt idx="2">
                  <c:v>27.857142857142858</c:v>
                </c:pt>
                <c:pt idx="4">
                  <c:v>39.071428571428569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0-49C8-8C1E-7D3FE37A0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5487695"/>
        <c:axId val="435486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Chart!$A$25:$F$25</c15:sqref>
                        </c15:formulaRef>
                      </c:ext>
                    </c:extLst>
                    <c:strCache>
                      <c:ptCount val="5"/>
                      <c:pt idx="0">
                        <c:v>Average Duration </c:v>
                      </c:pt>
                      <c:pt idx="2">
                        <c:v>Average Duration in Hindrances</c:v>
                      </c:pt>
                      <c:pt idx="4">
                        <c:v>Average Duration w/o Hindrances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Chart!$A$26:$F$26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3D0-49C8-8C1E-7D3FE37A0A13}"/>
                  </c:ext>
                </c:extLst>
              </c15:ser>
            </c15:filteredBarSeries>
          </c:ext>
        </c:extLst>
      </c:barChart>
      <c:catAx>
        <c:axId val="43548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6735"/>
        <c:crosses val="autoZero"/>
        <c:auto val="1"/>
        <c:lblAlgn val="ctr"/>
        <c:lblOffset val="100"/>
        <c:noMultiLvlLbl val="0"/>
      </c:catAx>
      <c:valAx>
        <c:axId val="43548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 of time in a day</a:t>
            </a:r>
          </a:p>
          <a:p>
            <a:pPr>
              <a:defRPr/>
            </a:pPr>
            <a:r>
              <a:rPr lang="en-PH"/>
              <a:t>DLSU-D students spend travelling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73-4678-9EFD-9DBC95E08F57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73-4678-9EFD-9DBC95E08F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- 5'!$B$148:$E$148</c15:sqref>
                  </c15:fullRef>
                </c:ext>
              </c:extLst>
              <c:f>('Week - 5'!$B$148,'Week - 5'!$D$148)</c:f>
              <c:strCache>
                <c:ptCount val="2"/>
                <c:pt idx="0">
                  <c:v>Travelling</c:v>
                </c:pt>
                <c:pt idx="1">
                  <c:v>Others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- 5'!$B$149:$E$149</c15:sqref>
                  </c15:fullRef>
                </c:ext>
              </c:extLst>
              <c:f>('Week - 5'!$B$149,'Week - 5'!$D$149)</c:f>
              <c:numCache>
                <c:formatCode>0.00%</c:formatCode>
                <c:ptCount val="2"/>
                <c:pt idx="0">
                  <c:v>8.6380952380952392E-2</c:v>
                </c:pt>
                <c:pt idx="1">
                  <c:v>0.91361904761904755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A373-4678-9EFD-9DBC95E08F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489858</xdr:colOff>
      <xdr:row>50</xdr:row>
      <xdr:rowOff>54427</xdr:rowOff>
    </xdr:from>
    <xdr:to>
      <xdr:col>53</xdr:col>
      <xdr:colOff>185058</xdr:colOff>
      <xdr:row>65</xdr:row>
      <xdr:rowOff>54427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694B4896-4090-DCD2-F579-6C181CC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32658</xdr:colOff>
      <xdr:row>53</xdr:row>
      <xdr:rowOff>126274</xdr:rowOff>
    </xdr:from>
    <xdr:to>
      <xdr:col>54</xdr:col>
      <xdr:colOff>468086</xdr:colOff>
      <xdr:row>72</xdr:row>
      <xdr:rowOff>47896</xdr:rowOff>
    </xdr:to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94E7789A-0BB2-8D23-1620-6B10AAAEB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304800</xdr:colOff>
      <xdr:row>53</xdr:row>
      <xdr:rowOff>60959</xdr:rowOff>
    </xdr:from>
    <xdr:to>
      <xdr:col>62</xdr:col>
      <xdr:colOff>130628</xdr:colOff>
      <xdr:row>71</xdr:row>
      <xdr:rowOff>165461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48089044-C1A3-3C89-F468-E5EA6591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</xdr:row>
      <xdr:rowOff>3810</xdr:rowOff>
    </xdr:from>
    <xdr:to>
      <xdr:col>15</xdr:col>
      <xdr:colOff>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DBAC3-8AF4-0B11-FDBB-B75153A0C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601980</xdr:colOff>
      <xdr:row>37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FBDC6E-D449-43B9-8E15-FAFB825D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14</xdr:col>
      <xdr:colOff>594360</xdr:colOff>
      <xdr:row>54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D7076F-4C64-4FD2-93CD-95A3948F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551454-DBEE-40F5-95A8-538FD2ECCA8A}" name="Table2" displayName="Table2" ref="B48:D84" totalsRowCount="1" headerRowDxfId="68" dataDxfId="67" totalsRowDxfId="66">
  <autoFilter ref="B48:D83" xr:uid="{A4551454-DBEE-40F5-95A8-538FD2ECCA8A}"/>
  <tableColumns count="3">
    <tableColumn id="1" xr3:uid="{89436459-C24B-49D3-8523-D881071AB839}" name="START VALUE" dataDxfId="65" totalsRowDxfId="64">
      <calculatedColumnFormula>VALUE(LEFT(F5,FIND("-",F5)-1))</calculatedColumnFormula>
    </tableColumn>
    <tableColumn id="2" xr3:uid="{CCD2BB33-B3DE-4CA9-88C5-415D00657F09}" name="END VALUE" dataDxfId="63" totalsRowDxfId="62">
      <calculatedColumnFormula>VALUE(RIGHT(F5,LEN(F5)-FIND("-",F5)))</calculatedColumnFormula>
    </tableColumn>
    <tableColumn id="3" xr3:uid="{5337A816-32AA-444C-BAF5-A7C16513BABE}" name="AVERAGE DISTANCE" totalsRowFunction="average" dataDxfId="61" totalsRowDxfId="60">
      <calculatedColumnFormula>AVERAGE(B49,C49)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92B03E-8F7C-45D4-BDA9-4417E1E10FD1}" name="Table54" displayName="Table54" ref="F48:H84" totalsRowCount="1" headerRowDxfId="59" dataDxfId="58" totalsRowDxfId="57">
  <autoFilter ref="F48:H83" xr:uid="{2892B03E-8F7C-45D4-BDA9-4417E1E10FD1}"/>
  <tableColumns count="3">
    <tableColumn id="1" xr3:uid="{91A6E38C-06C5-4E71-BC13-021602013B75}" name="START VALUE" dataDxfId="56" totalsRowDxfId="55">
      <calculatedColumnFormula>VALUE(LEFT(K5,FIND("-",K5)-1))</calculatedColumnFormula>
    </tableColumn>
    <tableColumn id="2" xr3:uid="{726B62B6-2570-452D-8F07-A69B30159541}" name="END VALUE" dataDxfId="54" totalsRowDxfId="53">
      <calculatedColumnFormula>VALUE(RIGHT(K5,LEN(K5)-FIND("-",K5)))</calculatedColumnFormula>
    </tableColumn>
    <tableColumn id="3" xr3:uid="{090AA72D-567F-4D0F-BE36-E22172567536}" name="AVERAGE DURATION" totalsRowFunction="average" dataDxfId="52" totalsRowDxfId="51">
      <calculatedColumnFormula>AVERAGE(F49,G49)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DC606E-47F8-4A93-8F5E-7BF2E26704F2}" name="Table65" displayName="Table65" ref="I48:K84" totalsRowCount="1" headerRowDxfId="50" dataDxfId="49" totalsRowDxfId="48">
  <autoFilter ref="I48:K83" xr:uid="{1FDC606E-47F8-4A93-8F5E-7BF2E26704F2}"/>
  <tableColumns count="3">
    <tableColumn id="1" xr3:uid="{FF2EB7DA-1FB8-4972-BD9D-9B335CBE9BE1}" name="START VALUE" dataDxfId="47" totalsRowDxfId="46">
      <calculatedColumnFormula>VALUE(LEFT(J5,FIND("-",J5)-1))</calculatedColumnFormula>
    </tableColumn>
    <tableColumn id="2" xr3:uid="{1EC77F80-0310-4849-B01E-AFC33F516E76}" name="END VALUE" dataDxfId="45" totalsRowDxfId="44">
      <calculatedColumnFormula>VALUE(RIGHT(J5,LEN(J5)-FIND("-",J5)))</calculatedColumnFormula>
    </tableColumn>
    <tableColumn id="3" xr3:uid="{A9FEC430-B99B-4962-B64C-9CC516E6E3DE}" name="AVERAGE DURATION" totalsRowFunction="custom" dataDxfId="43" totalsRowDxfId="42">
      <calculatedColumnFormula>AVERAGE(I49,J49)</calculatedColumnFormula>
      <totalsRowFormula>AVERAGE(Table65[AVERAGE DURATION])</totalsRow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B0C278-49D1-4C90-91A0-B79367687111}" name="Table7" displayName="Table7" ref="F90:H126" totalsRowCount="1" headerRowDxfId="41" dataDxfId="40" totalsRowDxfId="39">
  <autoFilter ref="F90:H125" xr:uid="{4FB0C278-49D1-4C90-91A0-B79367687111}"/>
  <tableColumns count="3">
    <tableColumn id="1" xr3:uid="{56B4FC77-6615-4D7A-9B60-9A8141749488}" name="START VALUE" dataDxfId="38" totalsRowDxfId="37">
      <calculatedColumnFormula>VALUE(LEFT(N5,FIND("-",N5)-1))</calculatedColumnFormula>
    </tableColumn>
    <tableColumn id="2" xr3:uid="{5411A84E-CF27-4E98-8B15-3F3575109D6E}" name="END VALUE" dataDxfId="36" totalsRowDxfId="35">
      <calculatedColumnFormula>VALUE(RIGHT(N5,LEN(N5)-FIND("-",N5)))</calculatedColumnFormula>
    </tableColumn>
    <tableColumn id="3" xr3:uid="{9DD36884-2A87-4238-BFCE-DD98B595C31B}" name="AVERAGE DURATION" totalsRowFunction="custom" dataDxfId="34" totalsRowDxfId="33">
      <calculatedColumnFormula>AVERAGE(F91,G91)</calculatedColumnFormula>
      <totalsRowFormula>AVERAGE(Table7[AVERAGE DURATION])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073C69-BB1C-4A53-88C7-31B94688F361}" name="Table810" displayName="Table810" ref="I90:K126" totalsRowCount="1" headerRowDxfId="32" dataDxfId="31" totalsRowDxfId="30">
  <autoFilter ref="I90:K125" xr:uid="{FA073C69-BB1C-4A53-88C7-31B94688F361}"/>
  <tableColumns count="3">
    <tableColumn id="1" xr3:uid="{233BAEB2-D927-4373-BB51-A42B830323DE}" name="START VALUE" dataDxfId="29" totalsRowDxfId="28">
      <calculatedColumnFormula>VALUE(LEFT(M5,FIND("-",M5)-1))</calculatedColumnFormula>
    </tableColumn>
    <tableColumn id="2" xr3:uid="{2263716E-2607-4579-9A48-F0F52B88A264}" name="END VALUE" dataDxfId="27" totalsRowDxfId="26">
      <calculatedColumnFormula>VALUE(RIGHT(M5,LEN(M5)-FIND("-",M5)))</calculatedColumnFormula>
    </tableColumn>
    <tableColumn id="3" xr3:uid="{9C6D5704-F919-4380-8D23-9020526B2175}" name="AVERAGE DURATION" totalsRowFunction="custom" dataDxfId="25" totalsRowDxfId="24">
      <calculatedColumnFormula>AVERAGE(I91,J91)</calculatedColumnFormula>
      <totalsRowFormula>AVERAGE(Table810[AVERAGE DURATION])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821D-5E7A-4DB7-BE58-73260EC7B70F}">
  <dimension ref="A1:M31"/>
  <sheetViews>
    <sheetView workbookViewId="0">
      <pane ySplit="1" topLeftCell="A9" activePane="bottomLeft" state="frozen"/>
      <selection activeCell="E1" sqref="E1"/>
      <selection pane="bottomLeft"/>
    </sheetView>
  </sheetViews>
  <sheetFormatPr defaultColWidth="20.77734375" defaultRowHeight="14.4" x14ac:dyDescent="0.3"/>
  <sheetData>
    <row r="1" spans="1:13" ht="54" customHeight="1" x14ac:dyDescent="0.3">
      <c r="A1" s="1" t="s">
        <v>32</v>
      </c>
      <c r="B1" s="1" t="s">
        <v>0</v>
      </c>
      <c r="C1" s="2" t="s">
        <v>6</v>
      </c>
      <c r="D1" s="2" t="s">
        <v>7</v>
      </c>
      <c r="E1" s="1" t="s">
        <v>1</v>
      </c>
      <c r="F1" s="1" t="s">
        <v>5</v>
      </c>
      <c r="G1" s="1" t="s">
        <v>2</v>
      </c>
      <c r="H1" s="2" t="s">
        <v>3</v>
      </c>
      <c r="I1" s="2" t="s">
        <v>4</v>
      </c>
      <c r="J1" s="2" t="s">
        <v>15</v>
      </c>
      <c r="K1" s="2" t="s">
        <v>24</v>
      </c>
      <c r="L1" s="2" t="s">
        <v>14</v>
      </c>
      <c r="M1" s="2" t="s">
        <v>13</v>
      </c>
    </row>
    <row r="2" spans="1:13" x14ac:dyDescent="0.3">
      <c r="A2">
        <v>1</v>
      </c>
      <c r="B2" t="s">
        <v>8</v>
      </c>
      <c r="C2" t="s">
        <v>10</v>
      </c>
      <c r="D2" t="s">
        <v>11</v>
      </c>
      <c r="E2">
        <v>9275448195</v>
      </c>
      <c r="F2" t="s">
        <v>9</v>
      </c>
      <c r="G2">
        <v>23</v>
      </c>
      <c r="H2" t="s">
        <v>12</v>
      </c>
      <c r="I2">
        <v>3</v>
      </c>
      <c r="J2">
        <v>60</v>
      </c>
      <c r="K2" t="b">
        <v>0</v>
      </c>
      <c r="L2">
        <v>480</v>
      </c>
      <c r="M2">
        <v>13</v>
      </c>
    </row>
    <row r="3" spans="1:13" x14ac:dyDescent="0.3">
      <c r="A3">
        <v>2</v>
      </c>
      <c r="B3" t="s">
        <v>16</v>
      </c>
      <c r="C3" t="s">
        <v>17</v>
      </c>
      <c r="D3" t="s">
        <v>18</v>
      </c>
      <c r="E3">
        <v>9275448196</v>
      </c>
      <c r="F3" t="s">
        <v>9</v>
      </c>
      <c r="G3">
        <v>20</v>
      </c>
      <c r="H3" t="s">
        <v>19</v>
      </c>
      <c r="I3">
        <v>2</v>
      </c>
      <c r="J3">
        <v>70</v>
      </c>
      <c r="K3" t="b">
        <v>1</v>
      </c>
      <c r="L3">
        <v>300</v>
      </c>
      <c r="M3">
        <v>13</v>
      </c>
    </row>
    <row r="4" spans="1:13" x14ac:dyDescent="0.3">
      <c r="A4">
        <v>3</v>
      </c>
      <c r="B4" t="s">
        <v>20</v>
      </c>
      <c r="C4" t="s">
        <v>18</v>
      </c>
      <c r="D4" t="s">
        <v>18</v>
      </c>
      <c r="E4">
        <v>9275448197</v>
      </c>
      <c r="F4" t="s">
        <v>9</v>
      </c>
      <c r="G4">
        <v>20</v>
      </c>
      <c r="H4" t="s">
        <v>21</v>
      </c>
      <c r="I4">
        <v>1</v>
      </c>
      <c r="J4">
        <v>20</v>
      </c>
      <c r="K4" t="b">
        <v>0</v>
      </c>
      <c r="L4">
        <v>300</v>
      </c>
      <c r="M4">
        <v>4</v>
      </c>
    </row>
    <row r="5" spans="1:13" x14ac:dyDescent="0.3">
      <c r="A5">
        <v>4</v>
      </c>
      <c r="B5" t="s">
        <v>22</v>
      </c>
      <c r="C5" t="s">
        <v>23</v>
      </c>
      <c r="D5" t="s">
        <v>18</v>
      </c>
      <c r="E5">
        <v>9275448198</v>
      </c>
      <c r="F5" t="s">
        <v>9</v>
      </c>
      <c r="G5">
        <v>23</v>
      </c>
      <c r="H5" t="s">
        <v>21</v>
      </c>
      <c r="I5">
        <v>2</v>
      </c>
      <c r="J5">
        <v>70</v>
      </c>
      <c r="K5" t="b">
        <v>1</v>
      </c>
      <c r="L5">
        <v>300</v>
      </c>
      <c r="M5">
        <v>7</v>
      </c>
    </row>
    <row r="6" spans="1:13" x14ac:dyDescent="0.3">
      <c r="A6">
        <v>5</v>
      </c>
      <c r="B6" t="s">
        <v>25</v>
      </c>
      <c r="C6" t="s">
        <v>10</v>
      </c>
      <c r="D6" t="s">
        <v>10</v>
      </c>
      <c r="E6">
        <v>9375448195</v>
      </c>
      <c r="F6" t="s">
        <v>9</v>
      </c>
      <c r="G6">
        <v>20</v>
      </c>
      <c r="H6" t="s">
        <v>12</v>
      </c>
      <c r="I6">
        <v>2</v>
      </c>
      <c r="J6">
        <v>20</v>
      </c>
      <c r="K6" t="b">
        <v>0</v>
      </c>
      <c r="L6">
        <v>480</v>
      </c>
      <c r="M6">
        <v>4</v>
      </c>
    </row>
    <row r="7" spans="1:13" x14ac:dyDescent="0.3">
      <c r="A7">
        <v>6</v>
      </c>
      <c r="B7" t="s">
        <v>26</v>
      </c>
      <c r="C7" t="s">
        <v>18</v>
      </c>
      <c r="D7" t="s">
        <v>18</v>
      </c>
      <c r="E7">
        <v>9375448196</v>
      </c>
      <c r="F7" t="s">
        <v>9</v>
      </c>
      <c r="G7">
        <v>20</v>
      </c>
      <c r="H7" t="s">
        <v>21</v>
      </c>
      <c r="I7">
        <v>2</v>
      </c>
      <c r="J7">
        <v>30</v>
      </c>
      <c r="K7" t="b">
        <v>0</v>
      </c>
      <c r="L7">
        <v>300</v>
      </c>
      <c r="M7">
        <v>7</v>
      </c>
    </row>
    <row r="8" spans="1:13" x14ac:dyDescent="0.3">
      <c r="A8">
        <v>7</v>
      </c>
      <c r="B8" t="s">
        <v>27</v>
      </c>
      <c r="C8" t="s">
        <v>18</v>
      </c>
      <c r="D8" t="s">
        <v>18</v>
      </c>
      <c r="E8">
        <v>9375449195</v>
      </c>
      <c r="F8" t="s">
        <v>9</v>
      </c>
      <c r="G8">
        <v>21</v>
      </c>
      <c r="H8" t="s">
        <v>21</v>
      </c>
      <c r="I8">
        <v>2</v>
      </c>
      <c r="J8">
        <v>30</v>
      </c>
      <c r="K8" t="b">
        <v>0</v>
      </c>
      <c r="L8">
        <v>300</v>
      </c>
      <c r="M8">
        <v>7</v>
      </c>
    </row>
    <row r="9" spans="1:13" x14ac:dyDescent="0.3">
      <c r="A9">
        <v>8</v>
      </c>
      <c r="B9" t="s">
        <v>28</v>
      </c>
      <c r="C9" t="s">
        <v>18</v>
      </c>
      <c r="D9" t="s">
        <v>18</v>
      </c>
      <c r="E9">
        <v>9275444444</v>
      </c>
      <c r="F9" t="s">
        <v>9</v>
      </c>
      <c r="G9">
        <v>23</v>
      </c>
      <c r="H9" t="s">
        <v>21</v>
      </c>
      <c r="I9">
        <v>1</v>
      </c>
      <c r="J9">
        <v>5</v>
      </c>
      <c r="K9" t="b">
        <v>0</v>
      </c>
      <c r="L9">
        <v>300</v>
      </c>
      <c r="M9">
        <v>2</v>
      </c>
    </row>
    <row r="10" spans="1:13" x14ac:dyDescent="0.3">
      <c r="A10">
        <v>9</v>
      </c>
      <c r="B10" t="s">
        <v>29</v>
      </c>
      <c r="C10" t="s">
        <v>18</v>
      </c>
      <c r="D10" t="s">
        <v>18</v>
      </c>
      <c r="E10">
        <v>9275445642</v>
      </c>
      <c r="F10" t="s">
        <v>9</v>
      </c>
      <c r="G10">
        <v>20</v>
      </c>
      <c r="H10" t="s">
        <v>21</v>
      </c>
      <c r="I10">
        <v>1</v>
      </c>
      <c r="J10">
        <v>8</v>
      </c>
      <c r="K10" t="b">
        <v>0</v>
      </c>
      <c r="L10">
        <v>300</v>
      </c>
      <c r="M10">
        <v>4</v>
      </c>
    </row>
    <row r="11" spans="1:13" x14ac:dyDescent="0.3">
      <c r="A11">
        <v>10</v>
      </c>
      <c r="B11" t="s">
        <v>30</v>
      </c>
      <c r="C11" t="s">
        <v>10</v>
      </c>
      <c r="D11" t="s">
        <v>18</v>
      </c>
      <c r="E11">
        <v>9275448888</v>
      </c>
      <c r="F11" t="s">
        <v>31</v>
      </c>
      <c r="G11">
        <v>24</v>
      </c>
      <c r="H11" t="s">
        <v>12</v>
      </c>
      <c r="I11">
        <v>2</v>
      </c>
      <c r="J11">
        <v>70</v>
      </c>
      <c r="K11" t="b">
        <v>1</v>
      </c>
      <c r="L11">
        <v>400</v>
      </c>
      <c r="M11">
        <v>15</v>
      </c>
    </row>
    <row r="12" spans="1:13" x14ac:dyDescent="0.3">
      <c r="A12">
        <v>11</v>
      </c>
      <c r="B12" t="s">
        <v>33</v>
      </c>
      <c r="C12" t="s">
        <v>17</v>
      </c>
      <c r="D12" t="s">
        <v>18</v>
      </c>
      <c r="E12">
        <v>9275447823</v>
      </c>
      <c r="F12" t="s">
        <v>31</v>
      </c>
      <c r="G12">
        <v>20</v>
      </c>
      <c r="H12" t="s">
        <v>19</v>
      </c>
      <c r="I12">
        <v>2</v>
      </c>
      <c r="J12">
        <v>70</v>
      </c>
      <c r="K12" t="b">
        <v>1</v>
      </c>
      <c r="L12">
        <v>300</v>
      </c>
      <c r="M12">
        <v>13</v>
      </c>
    </row>
    <row r="13" spans="1:13" x14ac:dyDescent="0.3">
      <c r="A13">
        <v>12</v>
      </c>
      <c r="B13" t="s">
        <v>34</v>
      </c>
      <c r="C13" t="s">
        <v>36</v>
      </c>
      <c r="D13" t="s">
        <v>18</v>
      </c>
      <c r="E13">
        <v>9275446767</v>
      </c>
      <c r="F13" t="s">
        <v>9</v>
      </c>
      <c r="G13">
        <v>21</v>
      </c>
      <c r="H13" t="s">
        <v>19</v>
      </c>
      <c r="I13">
        <v>3</v>
      </c>
      <c r="J13">
        <v>80</v>
      </c>
      <c r="K13" t="b">
        <v>1</v>
      </c>
      <c r="L13">
        <v>300</v>
      </c>
      <c r="M13">
        <v>15</v>
      </c>
    </row>
    <row r="14" spans="1:13" x14ac:dyDescent="0.3">
      <c r="A14">
        <v>13</v>
      </c>
      <c r="B14" t="s">
        <v>35</v>
      </c>
      <c r="C14" t="s">
        <v>36</v>
      </c>
      <c r="D14" t="s">
        <v>18</v>
      </c>
      <c r="E14">
        <v>9275447888</v>
      </c>
      <c r="F14" t="s">
        <v>9</v>
      </c>
      <c r="G14">
        <v>20</v>
      </c>
      <c r="H14" t="s">
        <v>19</v>
      </c>
      <c r="I14">
        <v>3</v>
      </c>
      <c r="J14">
        <v>80</v>
      </c>
      <c r="K14" t="b">
        <v>1</v>
      </c>
      <c r="L14">
        <v>300</v>
      </c>
      <c r="M14">
        <v>15</v>
      </c>
    </row>
    <row r="15" spans="1:13" x14ac:dyDescent="0.3">
      <c r="A15">
        <v>14</v>
      </c>
      <c r="B15" t="s">
        <v>37</v>
      </c>
      <c r="C15" t="s">
        <v>18</v>
      </c>
      <c r="D15" t="s">
        <v>18</v>
      </c>
      <c r="E15">
        <v>9275447688</v>
      </c>
      <c r="F15" t="s">
        <v>9</v>
      </c>
      <c r="G15">
        <v>21</v>
      </c>
      <c r="H15" t="s">
        <v>21</v>
      </c>
      <c r="I15">
        <v>2</v>
      </c>
      <c r="J15">
        <v>30</v>
      </c>
      <c r="K15" t="b">
        <v>0</v>
      </c>
      <c r="L15">
        <v>300</v>
      </c>
      <c r="M15">
        <v>8</v>
      </c>
    </row>
    <row r="16" spans="1:13" x14ac:dyDescent="0.3">
      <c r="A16">
        <v>15</v>
      </c>
      <c r="B16" t="s">
        <v>38</v>
      </c>
      <c r="C16" t="s">
        <v>18</v>
      </c>
      <c r="D16" t="s">
        <v>18</v>
      </c>
      <c r="E16">
        <v>9275449999</v>
      </c>
      <c r="F16" t="s">
        <v>9</v>
      </c>
      <c r="G16">
        <v>22</v>
      </c>
      <c r="H16" t="s">
        <v>21</v>
      </c>
      <c r="I16">
        <v>2</v>
      </c>
      <c r="J16">
        <v>30</v>
      </c>
      <c r="K16" t="b">
        <v>0</v>
      </c>
      <c r="L16">
        <v>300</v>
      </c>
      <c r="M16">
        <v>8</v>
      </c>
    </row>
    <row r="17" spans="1:13" x14ac:dyDescent="0.3">
      <c r="A17">
        <v>16</v>
      </c>
      <c r="B17" t="s">
        <v>39</v>
      </c>
      <c r="C17" t="s">
        <v>40</v>
      </c>
      <c r="D17" t="s">
        <v>10</v>
      </c>
      <c r="E17">
        <v>9275447878</v>
      </c>
      <c r="F17" t="s">
        <v>31</v>
      </c>
      <c r="G17">
        <v>20</v>
      </c>
      <c r="H17" t="s">
        <v>12</v>
      </c>
      <c r="I17">
        <v>3</v>
      </c>
      <c r="J17">
        <v>45</v>
      </c>
      <c r="K17" t="b">
        <v>0</v>
      </c>
      <c r="L17">
        <v>480</v>
      </c>
      <c r="M17">
        <v>12</v>
      </c>
    </row>
    <row r="18" spans="1:13" x14ac:dyDescent="0.3">
      <c r="A18">
        <v>17</v>
      </c>
      <c r="B18" t="s">
        <v>41</v>
      </c>
      <c r="C18" t="s">
        <v>10</v>
      </c>
      <c r="D18" t="s">
        <v>18</v>
      </c>
      <c r="E18">
        <v>9275446798</v>
      </c>
      <c r="F18" t="s">
        <v>31</v>
      </c>
      <c r="G18">
        <v>20</v>
      </c>
      <c r="H18" t="s">
        <v>42</v>
      </c>
      <c r="I18">
        <v>3</v>
      </c>
      <c r="J18">
        <v>70</v>
      </c>
      <c r="K18" t="b">
        <v>1</v>
      </c>
      <c r="L18">
        <v>480</v>
      </c>
      <c r="M18">
        <v>15</v>
      </c>
    </row>
    <row r="19" spans="1:13" x14ac:dyDescent="0.3">
      <c r="A19">
        <v>18</v>
      </c>
      <c r="B19" t="s">
        <v>43</v>
      </c>
      <c r="C19" t="s">
        <v>18</v>
      </c>
      <c r="D19" t="s">
        <v>18</v>
      </c>
      <c r="E19">
        <v>9275445644</v>
      </c>
      <c r="F19" t="s">
        <v>31</v>
      </c>
      <c r="G19">
        <v>19</v>
      </c>
      <c r="H19" t="s">
        <v>21</v>
      </c>
      <c r="I19">
        <v>2</v>
      </c>
      <c r="J19">
        <v>30</v>
      </c>
      <c r="K19" t="b">
        <v>1</v>
      </c>
      <c r="L19">
        <v>480</v>
      </c>
      <c r="M19">
        <v>8</v>
      </c>
    </row>
    <row r="20" spans="1:13" x14ac:dyDescent="0.3">
      <c r="A20">
        <v>19</v>
      </c>
      <c r="B20" t="s">
        <v>44</v>
      </c>
      <c r="C20" t="s">
        <v>36</v>
      </c>
      <c r="D20" t="s">
        <v>10</v>
      </c>
      <c r="E20">
        <v>9275447888</v>
      </c>
      <c r="F20" t="s">
        <v>31</v>
      </c>
      <c r="G20">
        <v>20</v>
      </c>
      <c r="H20" t="s">
        <v>19</v>
      </c>
      <c r="I20">
        <v>2</v>
      </c>
      <c r="J20">
        <v>40</v>
      </c>
      <c r="K20" t="b">
        <v>0</v>
      </c>
      <c r="L20">
        <v>400</v>
      </c>
      <c r="M20">
        <v>12</v>
      </c>
    </row>
    <row r="21" spans="1:13" x14ac:dyDescent="0.3">
      <c r="A21">
        <v>20</v>
      </c>
      <c r="B21" t="s">
        <v>45</v>
      </c>
      <c r="C21" t="s">
        <v>36</v>
      </c>
      <c r="D21" t="s">
        <v>10</v>
      </c>
      <c r="E21">
        <v>9275448899</v>
      </c>
      <c r="F21" t="s">
        <v>31</v>
      </c>
      <c r="G21">
        <v>20</v>
      </c>
      <c r="H21" t="s">
        <v>19</v>
      </c>
      <c r="I21">
        <v>2</v>
      </c>
      <c r="J21">
        <v>40</v>
      </c>
      <c r="K21" t="b">
        <v>0</v>
      </c>
      <c r="L21">
        <v>400</v>
      </c>
      <c r="M21">
        <v>12</v>
      </c>
    </row>
    <row r="22" spans="1:13" x14ac:dyDescent="0.3">
      <c r="A22">
        <v>21</v>
      </c>
      <c r="B22" t="s">
        <v>46</v>
      </c>
      <c r="C22" t="s">
        <v>18</v>
      </c>
      <c r="D22" t="s">
        <v>18</v>
      </c>
      <c r="E22">
        <v>9275446758</v>
      </c>
      <c r="F22" t="s">
        <v>9</v>
      </c>
      <c r="G22">
        <v>20</v>
      </c>
      <c r="H22" t="s">
        <v>21</v>
      </c>
      <c r="I22">
        <v>2</v>
      </c>
      <c r="J22">
        <v>20</v>
      </c>
      <c r="K22" t="b">
        <v>0</v>
      </c>
      <c r="L22">
        <v>480</v>
      </c>
      <c r="M22">
        <v>8</v>
      </c>
    </row>
    <row r="23" spans="1:13" x14ac:dyDescent="0.3">
      <c r="A23">
        <v>22</v>
      </c>
      <c r="B23" t="s">
        <v>47</v>
      </c>
      <c r="C23" t="s">
        <v>17</v>
      </c>
      <c r="D23" t="s">
        <v>18</v>
      </c>
      <c r="E23">
        <v>9053165001</v>
      </c>
      <c r="F23" t="s">
        <v>9</v>
      </c>
      <c r="G23">
        <v>21</v>
      </c>
      <c r="H23" t="s">
        <v>19</v>
      </c>
      <c r="I23">
        <v>2</v>
      </c>
      <c r="J23">
        <v>70</v>
      </c>
      <c r="K23" t="b">
        <v>1</v>
      </c>
      <c r="L23">
        <v>300</v>
      </c>
      <c r="M23">
        <v>13</v>
      </c>
    </row>
    <row r="24" spans="1:13" x14ac:dyDescent="0.3">
      <c r="A24">
        <v>23</v>
      </c>
      <c r="B24" t="s">
        <v>48</v>
      </c>
      <c r="C24" t="s">
        <v>17</v>
      </c>
      <c r="D24" t="s">
        <v>18</v>
      </c>
      <c r="E24">
        <v>9053156002</v>
      </c>
      <c r="F24" t="s">
        <v>9</v>
      </c>
      <c r="G24">
        <v>20</v>
      </c>
      <c r="H24" t="s">
        <v>19</v>
      </c>
      <c r="I24">
        <v>2</v>
      </c>
      <c r="J24">
        <v>70</v>
      </c>
      <c r="K24" t="b">
        <v>1</v>
      </c>
      <c r="L24">
        <v>300</v>
      </c>
      <c r="M24">
        <v>13</v>
      </c>
    </row>
    <row r="25" spans="1:13" x14ac:dyDescent="0.3">
      <c r="A25">
        <v>24</v>
      </c>
      <c r="B25" t="s">
        <v>49</v>
      </c>
      <c r="C25" t="s">
        <v>17</v>
      </c>
      <c r="D25" t="s">
        <v>18</v>
      </c>
      <c r="E25">
        <v>9053156003</v>
      </c>
      <c r="F25" t="s">
        <v>9</v>
      </c>
      <c r="G25">
        <v>21</v>
      </c>
      <c r="H25" t="s">
        <v>19</v>
      </c>
      <c r="I25">
        <v>2</v>
      </c>
      <c r="J25">
        <v>70</v>
      </c>
      <c r="K25" t="b">
        <v>1</v>
      </c>
      <c r="L25">
        <v>300</v>
      </c>
      <c r="M25">
        <v>13</v>
      </c>
    </row>
    <row r="26" spans="1:13" x14ac:dyDescent="0.3">
      <c r="A26">
        <v>25</v>
      </c>
      <c r="B26" t="s">
        <v>50</v>
      </c>
      <c r="C26" t="s">
        <v>18</v>
      </c>
      <c r="D26" t="s">
        <v>18</v>
      </c>
      <c r="E26">
        <v>9053156004</v>
      </c>
      <c r="F26" t="s">
        <v>31</v>
      </c>
      <c r="G26">
        <v>21</v>
      </c>
      <c r="H26" t="s">
        <v>21</v>
      </c>
      <c r="I26">
        <v>1</v>
      </c>
      <c r="J26">
        <v>30</v>
      </c>
      <c r="K26" t="b">
        <v>1</v>
      </c>
      <c r="L26">
        <v>300</v>
      </c>
      <c r="M26">
        <v>7</v>
      </c>
    </row>
    <row r="27" spans="1:13" x14ac:dyDescent="0.3">
      <c r="A27">
        <v>26</v>
      </c>
      <c r="B27" t="s">
        <v>51</v>
      </c>
      <c r="C27" t="s">
        <v>18</v>
      </c>
      <c r="D27" t="s">
        <v>18</v>
      </c>
      <c r="E27">
        <v>9053156005</v>
      </c>
      <c r="F27" t="s">
        <v>31</v>
      </c>
      <c r="G27">
        <v>22</v>
      </c>
      <c r="H27" t="s">
        <v>21</v>
      </c>
      <c r="I27">
        <v>1</v>
      </c>
      <c r="J27">
        <v>30</v>
      </c>
      <c r="K27" t="b">
        <v>1</v>
      </c>
      <c r="L27">
        <v>300</v>
      </c>
      <c r="M27">
        <v>7</v>
      </c>
    </row>
    <row r="28" spans="1:13" x14ac:dyDescent="0.3">
      <c r="A28">
        <v>27</v>
      </c>
      <c r="B28" t="s">
        <v>52</v>
      </c>
      <c r="C28" t="s">
        <v>10</v>
      </c>
      <c r="D28" t="s">
        <v>18</v>
      </c>
      <c r="E28">
        <v>9053156006</v>
      </c>
      <c r="F28" t="s">
        <v>9</v>
      </c>
      <c r="G28">
        <v>21</v>
      </c>
      <c r="H28" t="s">
        <v>19</v>
      </c>
      <c r="I28">
        <v>3</v>
      </c>
      <c r="J28">
        <v>60</v>
      </c>
      <c r="K28" t="b">
        <v>1</v>
      </c>
      <c r="L28">
        <v>400</v>
      </c>
      <c r="M28">
        <v>13</v>
      </c>
    </row>
    <row r="29" spans="1:13" x14ac:dyDescent="0.3">
      <c r="A29">
        <v>28</v>
      </c>
      <c r="B29" t="s">
        <v>53</v>
      </c>
      <c r="C29" t="s">
        <v>10</v>
      </c>
      <c r="D29" t="s">
        <v>10</v>
      </c>
      <c r="E29">
        <v>9053156007</v>
      </c>
      <c r="F29" t="s">
        <v>9</v>
      </c>
      <c r="G29">
        <v>21</v>
      </c>
      <c r="H29" t="s">
        <v>21</v>
      </c>
      <c r="I29">
        <v>1</v>
      </c>
      <c r="J29">
        <v>20</v>
      </c>
      <c r="K29" t="b">
        <v>0</v>
      </c>
      <c r="L29">
        <v>300</v>
      </c>
      <c r="M29">
        <v>6</v>
      </c>
    </row>
    <row r="30" spans="1:13" x14ac:dyDescent="0.3">
      <c r="A30">
        <v>29</v>
      </c>
      <c r="B30" t="s">
        <v>54</v>
      </c>
      <c r="C30" t="s">
        <v>18</v>
      </c>
      <c r="D30" t="s">
        <v>10</v>
      </c>
      <c r="E30">
        <v>9053156008</v>
      </c>
      <c r="F30" t="s">
        <v>9</v>
      </c>
      <c r="G30">
        <v>22</v>
      </c>
      <c r="H30" t="s">
        <v>21</v>
      </c>
      <c r="I30">
        <v>1</v>
      </c>
      <c r="J30">
        <v>10</v>
      </c>
      <c r="K30" t="b">
        <v>0</v>
      </c>
      <c r="L30">
        <v>300</v>
      </c>
      <c r="M30">
        <v>4</v>
      </c>
    </row>
    <row r="31" spans="1:13" x14ac:dyDescent="0.3">
      <c r="A31">
        <v>30</v>
      </c>
      <c r="B31" t="s">
        <v>55</v>
      </c>
      <c r="C31" t="s">
        <v>10</v>
      </c>
      <c r="D31" t="s">
        <v>18</v>
      </c>
      <c r="E31">
        <v>9053156009</v>
      </c>
      <c r="F31" t="s">
        <v>9</v>
      </c>
      <c r="G31">
        <v>20</v>
      </c>
      <c r="H31" t="s">
        <v>19</v>
      </c>
      <c r="I31">
        <v>3</v>
      </c>
      <c r="J31">
        <v>60</v>
      </c>
      <c r="K31" t="b">
        <v>1</v>
      </c>
      <c r="L31">
        <v>400</v>
      </c>
      <c r="M31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038D-F942-4FEC-9425-EC6623F20EC9}">
  <dimension ref="A1:N34"/>
  <sheetViews>
    <sheetView topLeftCell="D1" zoomScale="85" zoomScaleNormal="85" workbookViewId="0">
      <pane ySplit="1" topLeftCell="A14" activePane="bottomLeft" state="frozen"/>
      <selection activeCell="E1" sqref="E1"/>
      <selection pane="bottomLeft" activeCell="M39" sqref="M39"/>
    </sheetView>
  </sheetViews>
  <sheetFormatPr defaultRowHeight="14.4" x14ac:dyDescent="0.3"/>
  <cols>
    <col min="1" max="14" width="20.77734375" customWidth="1"/>
  </cols>
  <sheetData>
    <row r="1" spans="1:14" ht="54" customHeight="1" x14ac:dyDescent="0.3">
      <c r="A1" s="1" t="s">
        <v>32</v>
      </c>
      <c r="B1" s="1" t="s">
        <v>0</v>
      </c>
      <c r="C1" s="2" t="s">
        <v>6</v>
      </c>
      <c r="D1" s="2" t="s">
        <v>7</v>
      </c>
      <c r="E1" s="1" t="s">
        <v>1</v>
      </c>
      <c r="F1" s="1" t="s">
        <v>5</v>
      </c>
      <c r="G1" s="1" t="s">
        <v>2</v>
      </c>
      <c r="H1" s="2" t="s">
        <v>3</v>
      </c>
      <c r="I1" s="2" t="s">
        <v>4</v>
      </c>
      <c r="J1" s="2" t="s">
        <v>15</v>
      </c>
      <c r="K1" s="2" t="s">
        <v>24</v>
      </c>
      <c r="L1" s="2" t="s">
        <v>57</v>
      </c>
      <c r="M1" s="2" t="s">
        <v>14</v>
      </c>
      <c r="N1" s="2" t="s">
        <v>13</v>
      </c>
    </row>
    <row r="2" spans="1:14" x14ac:dyDescent="0.3">
      <c r="A2">
        <v>1</v>
      </c>
      <c r="B2" t="s">
        <v>8</v>
      </c>
      <c r="C2" t="s">
        <v>10</v>
      </c>
      <c r="D2" t="s">
        <v>11</v>
      </c>
      <c r="E2">
        <v>9275448195</v>
      </c>
      <c r="F2" t="s">
        <v>9</v>
      </c>
      <c r="G2">
        <v>23</v>
      </c>
      <c r="H2" t="s">
        <v>12</v>
      </c>
      <c r="I2">
        <v>3</v>
      </c>
      <c r="J2">
        <v>60</v>
      </c>
      <c r="K2" t="b">
        <v>0</v>
      </c>
      <c r="M2">
        <v>480</v>
      </c>
      <c r="N2">
        <v>13</v>
      </c>
    </row>
    <row r="3" spans="1:14" x14ac:dyDescent="0.3">
      <c r="A3">
        <v>2</v>
      </c>
      <c r="B3" t="s">
        <v>16</v>
      </c>
      <c r="C3" t="s">
        <v>17</v>
      </c>
      <c r="D3" t="s">
        <v>18</v>
      </c>
      <c r="E3">
        <v>9275448196</v>
      </c>
      <c r="F3" t="s">
        <v>9</v>
      </c>
      <c r="G3">
        <v>20</v>
      </c>
      <c r="H3" t="s">
        <v>19</v>
      </c>
      <c r="I3">
        <v>2</v>
      </c>
      <c r="J3">
        <v>70</v>
      </c>
      <c r="K3" t="b">
        <v>1</v>
      </c>
      <c r="L3">
        <v>20</v>
      </c>
      <c r="M3">
        <v>300</v>
      </c>
      <c r="N3">
        <v>13</v>
      </c>
    </row>
    <row r="4" spans="1:14" x14ac:dyDescent="0.3">
      <c r="A4">
        <v>3</v>
      </c>
      <c r="B4" t="s">
        <v>20</v>
      </c>
      <c r="C4" t="s">
        <v>18</v>
      </c>
      <c r="D4" t="s">
        <v>18</v>
      </c>
      <c r="E4">
        <v>9275448197</v>
      </c>
      <c r="F4" t="s">
        <v>9</v>
      </c>
      <c r="G4">
        <v>20</v>
      </c>
      <c r="H4" t="s">
        <v>21</v>
      </c>
      <c r="I4">
        <v>1</v>
      </c>
      <c r="J4">
        <v>20</v>
      </c>
      <c r="K4" t="b">
        <v>0</v>
      </c>
      <c r="M4">
        <v>300</v>
      </c>
      <c r="N4">
        <v>4</v>
      </c>
    </row>
    <row r="5" spans="1:14" x14ac:dyDescent="0.3">
      <c r="A5">
        <v>4</v>
      </c>
      <c r="B5" t="s">
        <v>22</v>
      </c>
      <c r="C5" t="s">
        <v>18</v>
      </c>
      <c r="D5" t="s">
        <v>18</v>
      </c>
      <c r="E5">
        <v>9275448198</v>
      </c>
      <c r="F5" t="s">
        <v>9</v>
      </c>
      <c r="G5">
        <v>23</v>
      </c>
      <c r="H5" t="s">
        <v>21</v>
      </c>
      <c r="I5">
        <v>2</v>
      </c>
      <c r="J5">
        <v>70</v>
      </c>
      <c r="K5" t="b">
        <v>1</v>
      </c>
      <c r="L5">
        <v>20</v>
      </c>
      <c r="M5">
        <v>300</v>
      </c>
      <c r="N5">
        <v>7</v>
      </c>
    </row>
    <row r="6" spans="1:14" x14ac:dyDescent="0.3">
      <c r="A6">
        <v>5</v>
      </c>
      <c r="B6" t="s">
        <v>25</v>
      </c>
      <c r="C6" t="s">
        <v>10</v>
      </c>
      <c r="D6" t="s">
        <v>10</v>
      </c>
      <c r="E6">
        <v>9375448195</v>
      </c>
      <c r="F6" t="s">
        <v>9</v>
      </c>
      <c r="G6">
        <v>20</v>
      </c>
      <c r="H6" t="s">
        <v>12</v>
      </c>
      <c r="I6">
        <v>2</v>
      </c>
      <c r="J6">
        <v>20</v>
      </c>
      <c r="K6" t="b">
        <v>0</v>
      </c>
      <c r="M6">
        <v>480</v>
      </c>
      <c r="N6">
        <v>4</v>
      </c>
    </row>
    <row r="7" spans="1:14" x14ac:dyDescent="0.3">
      <c r="A7">
        <v>6</v>
      </c>
      <c r="B7" t="s">
        <v>26</v>
      </c>
      <c r="C7" t="s">
        <v>18</v>
      </c>
      <c r="D7" t="s">
        <v>18</v>
      </c>
      <c r="E7">
        <v>9375448196</v>
      </c>
      <c r="F7" t="s">
        <v>9</v>
      </c>
      <c r="G7">
        <v>20</v>
      </c>
      <c r="H7" t="s">
        <v>21</v>
      </c>
      <c r="I7">
        <v>2</v>
      </c>
      <c r="J7">
        <v>30</v>
      </c>
      <c r="K7" t="b">
        <v>0</v>
      </c>
      <c r="M7">
        <v>300</v>
      </c>
      <c r="N7">
        <v>7</v>
      </c>
    </row>
    <row r="8" spans="1:14" x14ac:dyDescent="0.3">
      <c r="A8">
        <v>7</v>
      </c>
      <c r="B8" t="s">
        <v>27</v>
      </c>
      <c r="C8" t="s">
        <v>18</v>
      </c>
      <c r="D8" t="s">
        <v>18</v>
      </c>
      <c r="E8">
        <v>9375449195</v>
      </c>
      <c r="F8" t="s">
        <v>9</v>
      </c>
      <c r="G8">
        <v>21</v>
      </c>
      <c r="H8" t="s">
        <v>21</v>
      </c>
      <c r="I8">
        <v>2</v>
      </c>
      <c r="J8">
        <v>30</v>
      </c>
      <c r="K8" t="b">
        <v>0</v>
      </c>
      <c r="M8">
        <v>300</v>
      </c>
      <c r="N8">
        <v>7</v>
      </c>
    </row>
    <row r="9" spans="1:14" x14ac:dyDescent="0.3">
      <c r="A9">
        <v>8</v>
      </c>
      <c r="B9" t="s">
        <v>28</v>
      </c>
      <c r="C9" t="s">
        <v>18</v>
      </c>
      <c r="D9" t="s">
        <v>18</v>
      </c>
      <c r="E9">
        <v>9275444444</v>
      </c>
      <c r="F9" t="s">
        <v>9</v>
      </c>
      <c r="G9">
        <v>23</v>
      </c>
      <c r="H9" t="s">
        <v>21</v>
      </c>
      <c r="I9">
        <v>1</v>
      </c>
      <c r="J9">
        <v>5</v>
      </c>
      <c r="K9" t="b">
        <v>0</v>
      </c>
      <c r="M9">
        <v>300</v>
      </c>
      <c r="N9">
        <v>2</v>
      </c>
    </row>
    <row r="10" spans="1:14" x14ac:dyDescent="0.3">
      <c r="A10">
        <v>9</v>
      </c>
      <c r="B10" t="s">
        <v>29</v>
      </c>
      <c r="C10" t="s">
        <v>18</v>
      </c>
      <c r="D10" t="s">
        <v>18</v>
      </c>
      <c r="E10">
        <v>9275445642</v>
      </c>
      <c r="F10" t="s">
        <v>9</v>
      </c>
      <c r="G10">
        <v>20</v>
      </c>
      <c r="H10" t="s">
        <v>21</v>
      </c>
      <c r="I10">
        <v>1</v>
      </c>
      <c r="J10">
        <v>8</v>
      </c>
      <c r="K10" t="b">
        <v>0</v>
      </c>
      <c r="M10">
        <v>300</v>
      </c>
      <c r="N10">
        <v>4</v>
      </c>
    </row>
    <row r="11" spans="1:14" x14ac:dyDescent="0.3">
      <c r="A11">
        <v>10</v>
      </c>
      <c r="B11" t="s">
        <v>30</v>
      </c>
      <c r="C11" t="s">
        <v>10</v>
      </c>
      <c r="D11" t="s">
        <v>18</v>
      </c>
      <c r="E11">
        <v>9275448888</v>
      </c>
      <c r="F11" t="s">
        <v>31</v>
      </c>
      <c r="G11">
        <v>24</v>
      </c>
      <c r="H11" t="s">
        <v>12</v>
      </c>
      <c r="I11">
        <v>2</v>
      </c>
      <c r="J11">
        <v>70</v>
      </c>
      <c r="K11" t="b">
        <v>1</v>
      </c>
      <c r="L11">
        <v>20</v>
      </c>
      <c r="M11">
        <v>400</v>
      </c>
      <c r="N11">
        <v>15</v>
      </c>
    </row>
    <row r="12" spans="1:14" x14ac:dyDescent="0.3">
      <c r="A12">
        <v>11</v>
      </c>
      <c r="B12" t="s">
        <v>33</v>
      </c>
      <c r="C12" t="s">
        <v>17</v>
      </c>
      <c r="D12" t="s">
        <v>18</v>
      </c>
      <c r="E12">
        <v>9275447823</v>
      </c>
      <c r="F12" t="s">
        <v>31</v>
      </c>
      <c r="G12">
        <v>20</v>
      </c>
      <c r="H12" t="s">
        <v>19</v>
      </c>
      <c r="I12">
        <v>2</v>
      </c>
      <c r="J12">
        <v>70</v>
      </c>
      <c r="K12" t="b">
        <v>1</v>
      </c>
      <c r="L12">
        <v>20</v>
      </c>
      <c r="M12">
        <v>300</v>
      </c>
      <c r="N12">
        <v>13</v>
      </c>
    </row>
    <row r="13" spans="1:14" x14ac:dyDescent="0.3">
      <c r="A13">
        <v>12</v>
      </c>
      <c r="B13" t="s">
        <v>34</v>
      </c>
      <c r="C13" t="s">
        <v>36</v>
      </c>
      <c r="D13" t="s">
        <v>18</v>
      </c>
      <c r="E13">
        <v>9275446767</v>
      </c>
      <c r="F13" t="s">
        <v>9</v>
      </c>
      <c r="G13">
        <v>21</v>
      </c>
      <c r="H13" t="s">
        <v>19</v>
      </c>
      <c r="I13">
        <v>3</v>
      </c>
      <c r="J13">
        <v>80</v>
      </c>
      <c r="K13" t="b">
        <v>1</v>
      </c>
      <c r="L13">
        <v>30</v>
      </c>
      <c r="M13">
        <v>300</v>
      </c>
      <c r="N13">
        <v>15</v>
      </c>
    </row>
    <row r="14" spans="1:14" x14ac:dyDescent="0.3">
      <c r="A14">
        <v>13</v>
      </c>
      <c r="B14" t="s">
        <v>35</v>
      </c>
      <c r="C14" t="s">
        <v>36</v>
      </c>
      <c r="D14" t="s">
        <v>18</v>
      </c>
      <c r="E14">
        <v>9275447888</v>
      </c>
      <c r="F14" t="s">
        <v>9</v>
      </c>
      <c r="G14">
        <v>20</v>
      </c>
      <c r="H14" t="s">
        <v>19</v>
      </c>
      <c r="I14">
        <v>3</v>
      </c>
      <c r="J14">
        <v>80</v>
      </c>
      <c r="K14" t="b">
        <v>1</v>
      </c>
      <c r="L14">
        <v>30</v>
      </c>
      <c r="M14">
        <v>300</v>
      </c>
      <c r="N14">
        <v>15</v>
      </c>
    </row>
    <row r="15" spans="1:14" x14ac:dyDescent="0.3">
      <c r="A15">
        <v>14</v>
      </c>
      <c r="B15" t="s">
        <v>37</v>
      </c>
      <c r="C15" t="s">
        <v>18</v>
      </c>
      <c r="D15" t="s">
        <v>18</v>
      </c>
      <c r="E15">
        <v>9275447688</v>
      </c>
      <c r="F15" t="s">
        <v>9</v>
      </c>
      <c r="G15">
        <v>21</v>
      </c>
      <c r="H15" t="s">
        <v>21</v>
      </c>
      <c r="I15">
        <v>2</v>
      </c>
      <c r="J15">
        <v>30</v>
      </c>
      <c r="K15" t="b">
        <v>0</v>
      </c>
      <c r="M15">
        <v>300</v>
      </c>
      <c r="N15">
        <v>8</v>
      </c>
    </row>
    <row r="16" spans="1:14" x14ac:dyDescent="0.3">
      <c r="A16">
        <v>15</v>
      </c>
      <c r="B16" t="s">
        <v>38</v>
      </c>
      <c r="C16" t="s">
        <v>18</v>
      </c>
      <c r="D16" t="s">
        <v>18</v>
      </c>
      <c r="E16">
        <v>9275449999</v>
      </c>
      <c r="F16" t="s">
        <v>9</v>
      </c>
      <c r="G16">
        <v>22</v>
      </c>
      <c r="H16" t="s">
        <v>21</v>
      </c>
      <c r="I16">
        <v>2</v>
      </c>
      <c r="J16">
        <v>30</v>
      </c>
      <c r="K16" t="b">
        <v>0</v>
      </c>
      <c r="M16">
        <v>300</v>
      </c>
      <c r="N16">
        <v>8</v>
      </c>
    </row>
    <row r="17" spans="1:14" x14ac:dyDescent="0.3">
      <c r="A17">
        <v>16</v>
      </c>
      <c r="B17" t="s">
        <v>39</v>
      </c>
      <c r="C17" t="s">
        <v>40</v>
      </c>
      <c r="D17" t="s">
        <v>10</v>
      </c>
      <c r="E17">
        <v>9275447878</v>
      </c>
      <c r="F17" t="s">
        <v>31</v>
      </c>
      <c r="G17">
        <v>20</v>
      </c>
      <c r="H17" t="s">
        <v>12</v>
      </c>
      <c r="I17">
        <v>3</v>
      </c>
      <c r="J17">
        <v>45</v>
      </c>
      <c r="K17" t="b">
        <v>0</v>
      </c>
      <c r="M17">
        <v>480</v>
      </c>
      <c r="N17">
        <v>12</v>
      </c>
    </row>
    <row r="18" spans="1:14" x14ac:dyDescent="0.3">
      <c r="A18">
        <v>17</v>
      </c>
      <c r="B18" t="s">
        <v>41</v>
      </c>
      <c r="C18" t="s">
        <v>10</v>
      </c>
      <c r="D18" t="s">
        <v>18</v>
      </c>
      <c r="E18">
        <v>9275446798</v>
      </c>
      <c r="F18" t="s">
        <v>31</v>
      </c>
      <c r="G18">
        <v>20</v>
      </c>
      <c r="H18" t="s">
        <v>42</v>
      </c>
      <c r="I18">
        <v>3</v>
      </c>
      <c r="J18">
        <v>70</v>
      </c>
      <c r="K18" t="b">
        <v>1</v>
      </c>
      <c r="L18">
        <v>20</v>
      </c>
      <c r="M18">
        <v>480</v>
      </c>
      <c r="N18">
        <v>15</v>
      </c>
    </row>
    <row r="19" spans="1:14" x14ac:dyDescent="0.3">
      <c r="A19">
        <v>18</v>
      </c>
      <c r="B19" t="s">
        <v>43</v>
      </c>
      <c r="C19" t="s">
        <v>18</v>
      </c>
      <c r="D19" t="s">
        <v>18</v>
      </c>
      <c r="E19">
        <v>9275445644</v>
      </c>
      <c r="F19" t="s">
        <v>31</v>
      </c>
      <c r="G19">
        <v>19</v>
      </c>
      <c r="H19" t="s">
        <v>21</v>
      </c>
      <c r="I19">
        <v>2</v>
      </c>
      <c r="J19">
        <v>30</v>
      </c>
      <c r="K19" t="b">
        <v>1</v>
      </c>
      <c r="L19">
        <v>10</v>
      </c>
      <c r="M19">
        <v>480</v>
      </c>
      <c r="N19">
        <v>8</v>
      </c>
    </row>
    <row r="20" spans="1:14" x14ac:dyDescent="0.3">
      <c r="A20">
        <v>19</v>
      </c>
      <c r="B20" t="s">
        <v>44</v>
      </c>
      <c r="C20" t="s">
        <v>36</v>
      </c>
      <c r="D20" t="s">
        <v>10</v>
      </c>
      <c r="E20">
        <v>9275447888</v>
      </c>
      <c r="F20" t="s">
        <v>31</v>
      </c>
      <c r="G20">
        <v>20</v>
      </c>
      <c r="H20" t="s">
        <v>19</v>
      </c>
      <c r="I20">
        <v>2</v>
      </c>
      <c r="J20">
        <v>40</v>
      </c>
      <c r="K20" t="b">
        <v>0</v>
      </c>
      <c r="M20">
        <v>400</v>
      </c>
      <c r="N20">
        <v>12</v>
      </c>
    </row>
    <row r="21" spans="1:14" x14ac:dyDescent="0.3">
      <c r="A21">
        <v>20</v>
      </c>
      <c r="B21" t="s">
        <v>45</v>
      </c>
      <c r="C21" t="s">
        <v>36</v>
      </c>
      <c r="D21" t="s">
        <v>10</v>
      </c>
      <c r="E21">
        <v>9275448899</v>
      </c>
      <c r="F21" t="s">
        <v>31</v>
      </c>
      <c r="G21">
        <v>20</v>
      </c>
      <c r="H21" t="s">
        <v>19</v>
      </c>
      <c r="I21">
        <v>2</v>
      </c>
      <c r="J21">
        <v>40</v>
      </c>
      <c r="K21" t="b">
        <v>0</v>
      </c>
      <c r="M21">
        <v>400</v>
      </c>
      <c r="N21">
        <v>12</v>
      </c>
    </row>
    <row r="22" spans="1:14" x14ac:dyDescent="0.3">
      <c r="A22">
        <v>21</v>
      </c>
      <c r="B22" t="s">
        <v>46</v>
      </c>
      <c r="C22" t="s">
        <v>18</v>
      </c>
      <c r="D22" t="s">
        <v>18</v>
      </c>
      <c r="E22">
        <v>9275446758</v>
      </c>
      <c r="F22" t="s">
        <v>9</v>
      </c>
      <c r="G22">
        <v>20</v>
      </c>
      <c r="H22" t="s">
        <v>21</v>
      </c>
      <c r="I22">
        <v>2</v>
      </c>
      <c r="J22">
        <v>20</v>
      </c>
      <c r="K22" t="b">
        <v>0</v>
      </c>
      <c r="M22">
        <v>480</v>
      </c>
      <c r="N22">
        <v>8</v>
      </c>
    </row>
    <row r="23" spans="1:14" x14ac:dyDescent="0.3">
      <c r="A23">
        <v>22</v>
      </c>
      <c r="B23" t="s">
        <v>47</v>
      </c>
      <c r="C23" t="s">
        <v>17</v>
      </c>
      <c r="D23" t="s">
        <v>18</v>
      </c>
      <c r="E23">
        <v>9053165001</v>
      </c>
      <c r="F23" t="s">
        <v>9</v>
      </c>
      <c r="G23">
        <v>21</v>
      </c>
      <c r="H23" t="s">
        <v>19</v>
      </c>
      <c r="I23">
        <v>2</v>
      </c>
      <c r="J23">
        <v>70</v>
      </c>
      <c r="K23" t="b">
        <v>1</v>
      </c>
      <c r="L23">
        <v>20</v>
      </c>
      <c r="M23">
        <v>300</v>
      </c>
      <c r="N23">
        <v>13</v>
      </c>
    </row>
    <row r="24" spans="1:14" x14ac:dyDescent="0.3">
      <c r="A24">
        <v>23</v>
      </c>
      <c r="B24" t="s">
        <v>48</v>
      </c>
      <c r="C24" t="s">
        <v>17</v>
      </c>
      <c r="D24" t="s">
        <v>18</v>
      </c>
      <c r="E24">
        <v>9053156002</v>
      </c>
      <c r="F24" t="s">
        <v>9</v>
      </c>
      <c r="G24">
        <v>20</v>
      </c>
      <c r="H24" t="s">
        <v>19</v>
      </c>
      <c r="I24">
        <v>2</v>
      </c>
      <c r="J24">
        <v>70</v>
      </c>
      <c r="K24" t="b">
        <v>1</v>
      </c>
      <c r="L24">
        <v>20</v>
      </c>
      <c r="M24">
        <v>300</v>
      </c>
      <c r="N24">
        <v>13</v>
      </c>
    </row>
    <row r="25" spans="1:14" x14ac:dyDescent="0.3">
      <c r="A25">
        <v>24</v>
      </c>
      <c r="B25" t="s">
        <v>49</v>
      </c>
      <c r="C25" t="s">
        <v>17</v>
      </c>
      <c r="D25" t="s">
        <v>18</v>
      </c>
      <c r="E25">
        <v>9053156003</v>
      </c>
      <c r="F25" t="s">
        <v>9</v>
      </c>
      <c r="G25">
        <v>21</v>
      </c>
      <c r="H25" t="s">
        <v>19</v>
      </c>
      <c r="I25">
        <v>2</v>
      </c>
      <c r="J25">
        <v>70</v>
      </c>
      <c r="K25" t="b">
        <v>1</v>
      </c>
      <c r="L25">
        <v>20</v>
      </c>
      <c r="M25">
        <v>300</v>
      </c>
      <c r="N25">
        <v>13</v>
      </c>
    </row>
    <row r="26" spans="1:14" x14ac:dyDescent="0.3">
      <c r="A26">
        <v>25</v>
      </c>
      <c r="B26" t="s">
        <v>50</v>
      </c>
      <c r="C26" t="s">
        <v>18</v>
      </c>
      <c r="D26" t="s">
        <v>18</v>
      </c>
      <c r="E26">
        <v>9053156004</v>
      </c>
      <c r="F26" t="s">
        <v>31</v>
      </c>
      <c r="G26">
        <v>21</v>
      </c>
      <c r="H26" t="s">
        <v>21</v>
      </c>
      <c r="I26">
        <v>1</v>
      </c>
      <c r="J26">
        <v>30</v>
      </c>
      <c r="K26" t="b">
        <v>1</v>
      </c>
      <c r="L26">
        <v>10</v>
      </c>
      <c r="M26">
        <v>300</v>
      </c>
      <c r="N26">
        <v>7</v>
      </c>
    </row>
    <row r="27" spans="1:14" x14ac:dyDescent="0.3">
      <c r="A27">
        <v>26</v>
      </c>
      <c r="B27" t="s">
        <v>51</v>
      </c>
      <c r="C27" t="s">
        <v>18</v>
      </c>
      <c r="D27" t="s">
        <v>18</v>
      </c>
      <c r="E27">
        <v>9053156005</v>
      </c>
      <c r="F27" t="s">
        <v>31</v>
      </c>
      <c r="G27">
        <v>22</v>
      </c>
      <c r="H27" t="s">
        <v>21</v>
      </c>
      <c r="I27">
        <v>1</v>
      </c>
      <c r="J27">
        <v>30</v>
      </c>
      <c r="K27" t="b">
        <v>1</v>
      </c>
      <c r="L27">
        <v>10</v>
      </c>
      <c r="M27">
        <v>300</v>
      </c>
      <c r="N27">
        <v>7</v>
      </c>
    </row>
    <row r="28" spans="1:14" x14ac:dyDescent="0.3">
      <c r="A28">
        <v>27</v>
      </c>
      <c r="B28" t="s">
        <v>52</v>
      </c>
      <c r="C28" t="s">
        <v>10</v>
      </c>
      <c r="D28" t="s">
        <v>18</v>
      </c>
      <c r="E28">
        <v>9053156006</v>
      </c>
      <c r="F28" t="s">
        <v>9</v>
      </c>
      <c r="G28">
        <v>21</v>
      </c>
      <c r="H28" t="s">
        <v>19</v>
      </c>
      <c r="I28">
        <v>3</v>
      </c>
      <c r="J28">
        <v>60</v>
      </c>
      <c r="K28" t="b">
        <v>1</v>
      </c>
      <c r="L28">
        <v>20</v>
      </c>
      <c r="M28">
        <v>400</v>
      </c>
      <c r="N28">
        <v>13</v>
      </c>
    </row>
    <row r="29" spans="1:14" x14ac:dyDescent="0.3">
      <c r="A29">
        <v>28</v>
      </c>
      <c r="B29" t="s">
        <v>53</v>
      </c>
      <c r="C29" t="s">
        <v>10</v>
      </c>
      <c r="D29" t="s">
        <v>10</v>
      </c>
      <c r="E29">
        <v>9053156007</v>
      </c>
      <c r="F29" t="s">
        <v>9</v>
      </c>
      <c r="G29">
        <v>21</v>
      </c>
      <c r="H29" t="s">
        <v>21</v>
      </c>
      <c r="I29">
        <v>1</v>
      </c>
      <c r="J29">
        <v>20</v>
      </c>
      <c r="K29" t="b">
        <v>0</v>
      </c>
      <c r="M29">
        <v>300</v>
      </c>
      <c r="N29">
        <v>6</v>
      </c>
    </row>
    <row r="30" spans="1:14" x14ac:dyDescent="0.3">
      <c r="A30">
        <v>29</v>
      </c>
      <c r="B30" t="s">
        <v>54</v>
      </c>
      <c r="C30" t="s">
        <v>18</v>
      </c>
      <c r="D30" t="s">
        <v>10</v>
      </c>
      <c r="E30">
        <v>9053156008</v>
      </c>
      <c r="F30" t="s">
        <v>9</v>
      </c>
      <c r="G30">
        <v>22</v>
      </c>
      <c r="H30" t="s">
        <v>21</v>
      </c>
      <c r="I30">
        <v>1</v>
      </c>
      <c r="J30">
        <v>10</v>
      </c>
      <c r="K30" t="b">
        <v>0</v>
      </c>
      <c r="M30">
        <v>300</v>
      </c>
      <c r="N30">
        <v>4</v>
      </c>
    </row>
    <row r="31" spans="1:14" x14ac:dyDescent="0.3">
      <c r="A31">
        <v>30</v>
      </c>
      <c r="B31" t="s">
        <v>55</v>
      </c>
      <c r="C31" t="s">
        <v>10</v>
      </c>
      <c r="D31" t="s">
        <v>18</v>
      </c>
      <c r="E31">
        <v>9053156009</v>
      </c>
      <c r="F31" t="s">
        <v>9</v>
      </c>
      <c r="G31">
        <v>20</v>
      </c>
      <c r="H31" t="s">
        <v>19</v>
      </c>
      <c r="I31">
        <v>3</v>
      </c>
      <c r="J31">
        <v>60</v>
      </c>
      <c r="K31" t="b">
        <v>1</v>
      </c>
      <c r="L31">
        <v>20</v>
      </c>
      <c r="M31">
        <v>400</v>
      </c>
      <c r="N31">
        <v>15</v>
      </c>
    </row>
    <row r="33" spans="9:14" x14ac:dyDescent="0.3">
      <c r="I33" s="3" t="s">
        <v>56</v>
      </c>
      <c r="J33" s="3" t="s">
        <v>56</v>
      </c>
      <c r="L33" s="3" t="s">
        <v>56</v>
      </c>
      <c r="M33" s="3" t="s">
        <v>56</v>
      </c>
      <c r="N33" s="3" t="s">
        <v>56</v>
      </c>
    </row>
    <row r="34" spans="9:14" x14ac:dyDescent="0.3">
      <c r="I34" s="7">
        <f>AVERAGE(I2:I31)</f>
        <v>2</v>
      </c>
      <c r="J34" s="6">
        <f>AVERAGE(J2:J31)</f>
        <v>44.6</v>
      </c>
      <c r="L34" s="8">
        <f>AVERAGE(L2:L31)</f>
        <v>19.333333333333332</v>
      </c>
      <c r="M34" s="5">
        <f>AVERAGE(M2:M31)</f>
        <v>352.66666666666669</v>
      </c>
      <c r="N34" s="4">
        <f>AVERAGE(N2:N31)</f>
        <v>9.7666666666666675</v>
      </c>
    </row>
  </sheetData>
  <conditionalFormatting sqref="N2:N31">
    <cfRule type="cellIs" dxfId="23" priority="11" operator="greaterThan">
      <formula>9.77</formula>
    </cfRule>
    <cfRule type="dataBar" priority="12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{52D75634-EC93-4648-B1AC-E590AD57F434}</x14:id>
        </ext>
      </extLst>
    </cfRule>
    <cfRule type="cellIs" dxfId="22" priority="14" operator="greaterThan">
      <formula>9.77</formula>
    </cfRule>
    <cfRule type="cellIs" dxfId="21" priority="15" operator="greaterThan">
      <formula>8.5</formula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{E108FD5D-5E6E-4F3D-9DC8-59EF21BC28D0}</x14:id>
        </ext>
      </extLst>
    </cfRule>
  </conditionalFormatting>
  <conditionalFormatting sqref="J2:J31">
    <cfRule type="cellIs" dxfId="20" priority="3" operator="between">
      <formula>44.6</formula>
      <formula>100</formula>
    </cfRule>
    <cfRule type="dataBar" priority="6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{640D7F0F-0B26-49A9-937A-EDC446BF23AD}</x14:id>
        </ext>
      </extLst>
    </cfRule>
    <cfRule type="dataBar" priority="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{871C5EA2-EB78-493E-9D32-5A6059D354B1}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{DA1B4D0D-4830-43D7-B216-B215CB3E5626}</x14:id>
        </ext>
      </extLst>
    </cfRule>
  </conditionalFormatting>
  <conditionalFormatting sqref="M2:M31">
    <cfRule type="cellIs" dxfId="19" priority="8" operator="greaterThan">
      <formula>352.67</formula>
    </cfRule>
    <cfRule type="cellIs" dxfId="18" priority="9" operator="greaterThan">
      <formula>352.67</formula>
    </cfRule>
    <cfRule type="dataBar" priority="1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{DB3DBDC9-CECB-4CCA-8C2E-DD58B719802F}</x14:id>
        </ext>
      </extLst>
    </cfRule>
  </conditionalFormatting>
  <conditionalFormatting sqref="I2:I31">
    <cfRule type="cellIs" dxfId="17" priority="4" operator="between">
      <formula>2</formula>
      <formula>3</formula>
    </cfRule>
    <cfRule type="dataBar" priority="5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{DFECA484-D0D4-481A-8C59-CFD76EA8747B}</x14:id>
        </ext>
      </extLst>
    </cfRule>
  </conditionalFormatting>
  <conditionalFormatting sqref="L2:L31">
    <cfRule type="cellIs" dxfId="16" priority="1" operator="greaterThan">
      <formula>19.33</formula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{ED048EC9-C472-4BB6-986D-4386457A7896}</x14:id>
        </ext>
      </extLst>
    </cfRule>
  </conditionalFormatting>
  <dataValidations count="15">
    <dataValidation type="whole" allowBlank="1" showInputMessage="1" showErrorMessage="1" promptTitle="WHOLE NUMBER" prompt="Enter a whole number between 1 - 30" sqref="A2:A31" xr:uid="{62C22D07-ABDE-4737-9644-83AA5D75E266}">
      <formula1>1</formula1>
      <formula2>30</formula2>
    </dataValidation>
    <dataValidation type="textLength" operator="equal" allowBlank="1" showInputMessage="1" showErrorMessage="1" sqref="E2:E10" xr:uid="{43D3C189-E31E-45C1-8EC7-45439CEA89A9}">
      <formula1>10</formula1>
    </dataValidation>
    <dataValidation type="textLength" operator="equal" allowBlank="1" showInputMessage="1" showErrorMessage="1" promptTitle="Enter M or F" prompt="Enter M for Male and F for Female" sqref="F2:F31" xr:uid="{32ED90F2-C2EA-472A-8079-AE970B59C1B0}">
      <formula1>1</formula1>
    </dataValidation>
    <dataValidation type="list" allowBlank="1" showInputMessage="1" showErrorMessage="1" promptTitle="LIST" prompt="Choose between Silang, Dasmarinas, Trece Martires, Amadeo, Imus, Tagaytay and General Trias" sqref="C2:D31" xr:uid="{42A1A300-F769-44B5-9714-C393BC8BF964}">
      <formula1>"Silang,Dasmariñas,Imus,General Trias, Amadeo, Trece Martires, Tagaytay, Indang"</formula1>
    </dataValidation>
    <dataValidation type="whole" allowBlank="1" showInputMessage="1" showErrorMessage="1" promptTitle="WHOLE NUMBER" prompt="Enter your age (this accept from age 18-25 only)" sqref="G2:G31" xr:uid="{81D49BCC-B96B-4A72-813D-9229C520CAAA}">
      <formula1>18</formula1>
      <formula2>25</formula2>
    </dataValidation>
    <dataValidation type="whole" allowBlank="1" showInputMessage="1" showErrorMessage="1" promptTitle="WHOLE NUMBER" prompt="Enter a whole number between 1 - 5" sqref="I2:I31" xr:uid="{20398752-E5B0-4079-A005-DE0387BC77B9}">
      <formula1>1</formula1>
      <formula2>5</formula2>
    </dataValidation>
    <dataValidation type="whole" allowBlank="1" showInputMessage="1" showErrorMessage="1" promptTitle="WHOLE NUMBER" prompt="Enter a whole number between 1 - 1000" sqref="M2:M31 J2" xr:uid="{948CF330-22D1-4E20-9C30-11E548601C6D}">
      <formula1>1</formula1>
      <formula2>1000</formula2>
    </dataValidation>
    <dataValidation type="whole" allowBlank="1" showInputMessage="1" showErrorMessage="1" promptTitle="WHOLE NUMBER" prompt="Enter a whole number between 1 - 20" sqref="N2:N31" xr:uid="{0753AA16-1FC9-4192-B1F6-88EB0E5EEE31}">
      <formula1>1</formula1>
      <formula2>20</formula2>
    </dataValidation>
    <dataValidation allowBlank="1" showInputMessage="1" showErrorMessage="1" promptTitle="ANY VALUE" prompt="Enter your name in your chosen format" sqref="B2:B31" xr:uid="{1485A38E-A490-4E2E-87BC-8477CF2883E6}"/>
    <dataValidation type="textLength" operator="equal" allowBlank="1" showInputMessage="1" showErrorMessage="1" promptTitle="TEXT LENGTH" prompt="Enter you phone number (excluding the 0 at the begginning)" sqref="E11:E31" xr:uid="{14ABFB19-7313-44A2-B4B9-8B0E882FA25D}">
      <formula1>10</formula1>
    </dataValidation>
    <dataValidation allowBlank="1" showInputMessage="1" showErrorMessage="1" promptTitle="ANY VALUE" prompt="Enter your types of transportation used (separate it by using comma)" sqref="H2:H31" xr:uid="{EBD0F2C4-5A99-4A0B-BAF2-83F4F02B9455}"/>
    <dataValidation type="whole" allowBlank="1" showInputMessage="1" showErrorMessage="1" promptTitle="WHOLE NUMBER" prompt="Enter a whole number between 1 - 100" sqref="J3:J31" xr:uid="{1380E927-E23C-4387-81B9-DC3FB39C8B4B}">
      <formula1>1</formula1>
      <formula2>100</formula2>
    </dataValidation>
    <dataValidation type="list" allowBlank="1" showInputMessage="1" showErrorMessage="1" promptTitle="TRUE or FALSE" prompt="Choose between TRUE or FALSE" sqref="K2:K31" xr:uid="{293FA4AF-2545-41D9-BD1D-2E8AB0166122}">
      <formula1>"FALSE, TRUE"</formula1>
    </dataValidation>
    <dataValidation type="custom" allowBlank="1" showInputMessage="1" showErrorMessage="1" promptTitle="FOR TRUE" prompt="Enter a whole number between 1 - 100" sqref="L2:L12 L15:L31" xr:uid="{AEF098E3-E1F3-423D-B937-78111EB40FAD}">
      <formula1>K2:K31=TRUE</formula1>
    </dataValidation>
    <dataValidation type="custom" allowBlank="1" showInputMessage="1" showErrorMessage="1" promptTitle="FOR TRUE" prompt="Enter a whole number between 1 - 100" sqref="L14" xr:uid="{47F5FBF0-0431-48E5-B153-E9DCFFC94AF8}">
      <formula1>K13:K42=TRUE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D75634-EC93-4648-B1AC-E590AD57F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08FD5D-5E6E-4F3D-9DC8-59EF21BC2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N2:N31</xm:sqref>
        </x14:conditionalFormatting>
        <x14:conditionalFormatting xmlns:xm="http://schemas.microsoft.com/office/excel/2006/main">
          <x14:cfRule type="dataBar" id="{640D7F0F-0B26-49A9-937A-EDC446BF2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1C5EA2-EB78-493E-9D32-5A6059D35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1B4D0D-4830-43D7-B216-B215CB3E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J2:J31</xm:sqref>
        </x14:conditionalFormatting>
        <x14:conditionalFormatting xmlns:xm="http://schemas.microsoft.com/office/excel/2006/main">
          <x14:cfRule type="dataBar" id="{DB3DBDC9-CECB-4CCA-8C2E-DD58B7198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M2:M31</xm:sqref>
        </x14:conditionalFormatting>
        <x14:conditionalFormatting xmlns:xm="http://schemas.microsoft.com/office/excel/2006/main">
          <x14:cfRule type="dataBar" id="{DFECA484-D0D4-481A-8C59-CFD76EA87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I2:I31</xm:sqref>
        </x14:conditionalFormatting>
        <x14:conditionalFormatting xmlns:xm="http://schemas.microsoft.com/office/excel/2006/main">
          <x14:cfRule type="dataBar" id="{ED048EC9-C472-4BB6-986D-4386457A7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5CF5-BE4A-42CA-B195-6F3A66A6917F}">
  <dimension ref="A1:N55"/>
  <sheetViews>
    <sheetView zoomScale="70" zoomScaleNormal="70" workbookViewId="0">
      <pane ySplit="1" topLeftCell="A23" activePane="bottomLeft" state="frozen"/>
      <selection activeCell="E1" sqref="E1"/>
      <selection pane="bottomLeft" activeCell="I47" sqref="I47"/>
    </sheetView>
  </sheetViews>
  <sheetFormatPr defaultRowHeight="14.4" x14ac:dyDescent="0.3"/>
  <cols>
    <col min="1" max="14" width="20.77734375" customWidth="1"/>
  </cols>
  <sheetData>
    <row r="1" spans="1:14" ht="54" customHeight="1" x14ac:dyDescent="0.3">
      <c r="A1" s="1" t="s">
        <v>32</v>
      </c>
      <c r="B1" s="1" t="s">
        <v>0</v>
      </c>
      <c r="C1" s="2" t="s">
        <v>6</v>
      </c>
      <c r="D1" s="2" t="s">
        <v>7</v>
      </c>
      <c r="E1" s="1" t="s">
        <v>1</v>
      </c>
      <c r="F1" s="1" t="s">
        <v>5</v>
      </c>
      <c r="G1" s="1" t="s">
        <v>2</v>
      </c>
      <c r="H1" s="2" t="s">
        <v>3</v>
      </c>
      <c r="I1" s="2" t="s">
        <v>4</v>
      </c>
      <c r="J1" s="2" t="s">
        <v>15</v>
      </c>
      <c r="K1" s="2" t="s">
        <v>24</v>
      </c>
      <c r="L1" s="2" t="s">
        <v>57</v>
      </c>
      <c r="M1" s="2" t="s">
        <v>14</v>
      </c>
      <c r="N1" s="2" t="s">
        <v>13</v>
      </c>
    </row>
    <row r="2" spans="1:14" x14ac:dyDescent="0.3">
      <c r="A2">
        <v>1</v>
      </c>
      <c r="B2" t="s">
        <v>8</v>
      </c>
      <c r="C2" t="s">
        <v>10</v>
      </c>
      <c r="D2" t="s">
        <v>11</v>
      </c>
      <c r="E2">
        <v>9275448195</v>
      </c>
      <c r="F2" t="s">
        <v>9</v>
      </c>
      <c r="G2">
        <v>23</v>
      </c>
      <c r="H2" t="s">
        <v>12</v>
      </c>
      <c r="I2">
        <v>3</v>
      </c>
      <c r="J2">
        <v>60</v>
      </c>
      <c r="K2" t="b">
        <v>0</v>
      </c>
      <c r="M2">
        <v>480</v>
      </c>
      <c r="N2">
        <v>13</v>
      </c>
    </row>
    <row r="3" spans="1:14" x14ac:dyDescent="0.3">
      <c r="A3">
        <v>2</v>
      </c>
      <c r="B3" t="s">
        <v>16</v>
      </c>
      <c r="C3" t="s">
        <v>17</v>
      </c>
      <c r="D3" t="s">
        <v>18</v>
      </c>
      <c r="E3">
        <v>9275448196</v>
      </c>
      <c r="F3" t="s">
        <v>9</v>
      </c>
      <c r="G3">
        <v>20</v>
      </c>
      <c r="H3" t="s">
        <v>19</v>
      </c>
      <c r="I3">
        <v>2</v>
      </c>
      <c r="J3">
        <v>70</v>
      </c>
      <c r="K3" t="b">
        <v>1</v>
      </c>
      <c r="L3">
        <v>20</v>
      </c>
      <c r="M3">
        <v>300</v>
      </c>
      <c r="N3">
        <v>13</v>
      </c>
    </row>
    <row r="4" spans="1:14" x14ac:dyDescent="0.3">
      <c r="A4">
        <v>3</v>
      </c>
      <c r="B4" t="s">
        <v>20</v>
      </c>
      <c r="C4" t="s">
        <v>18</v>
      </c>
      <c r="D4" t="s">
        <v>18</v>
      </c>
      <c r="E4">
        <v>9275448197</v>
      </c>
      <c r="F4" t="s">
        <v>9</v>
      </c>
      <c r="G4">
        <v>20</v>
      </c>
      <c r="H4" t="s">
        <v>21</v>
      </c>
      <c r="I4">
        <v>1</v>
      </c>
      <c r="J4">
        <v>20</v>
      </c>
      <c r="K4" t="b">
        <v>0</v>
      </c>
      <c r="M4">
        <v>300</v>
      </c>
      <c r="N4">
        <v>4</v>
      </c>
    </row>
    <row r="5" spans="1:14" x14ac:dyDescent="0.3">
      <c r="A5">
        <v>4</v>
      </c>
      <c r="B5" t="s">
        <v>22</v>
      </c>
      <c r="C5" t="s">
        <v>18</v>
      </c>
      <c r="D5" t="s">
        <v>18</v>
      </c>
      <c r="E5">
        <v>9275448198</v>
      </c>
      <c r="F5" t="s">
        <v>9</v>
      </c>
      <c r="G5">
        <v>23</v>
      </c>
      <c r="H5" t="s">
        <v>21</v>
      </c>
      <c r="I5">
        <v>2</v>
      </c>
      <c r="J5">
        <v>70</v>
      </c>
      <c r="K5" t="b">
        <v>1</v>
      </c>
      <c r="L5">
        <v>20</v>
      </c>
      <c r="M5">
        <v>300</v>
      </c>
      <c r="N5">
        <v>7</v>
      </c>
    </row>
    <row r="6" spans="1:14" x14ac:dyDescent="0.3">
      <c r="A6">
        <v>5</v>
      </c>
      <c r="B6" t="s">
        <v>25</v>
      </c>
      <c r="C6" t="s">
        <v>10</v>
      </c>
      <c r="D6" t="s">
        <v>10</v>
      </c>
      <c r="E6">
        <v>9375448195</v>
      </c>
      <c r="F6" t="s">
        <v>9</v>
      </c>
      <c r="G6">
        <v>20</v>
      </c>
      <c r="H6" t="s">
        <v>12</v>
      </c>
      <c r="I6">
        <v>2</v>
      </c>
      <c r="J6">
        <v>20</v>
      </c>
      <c r="K6" t="b">
        <v>0</v>
      </c>
      <c r="M6">
        <v>480</v>
      </c>
      <c r="N6">
        <v>4</v>
      </c>
    </row>
    <row r="7" spans="1:14" x14ac:dyDescent="0.3">
      <c r="A7">
        <v>6</v>
      </c>
      <c r="B7" t="s">
        <v>26</v>
      </c>
      <c r="C7" t="s">
        <v>18</v>
      </c>
      <c r="D7" t="s">
        <v>18</v>
      </c>
      <c r="E7">
        <v>9375448196</v>
      </c>
      <c r="F7" t="s">
        <v>9</v>
      </c>
      <c r="G7">
        <v>20</v>
      </c>
      <c r="H7" t="s">
        <v>21</v>
      </c>
      <c r="I7">
        <v>2</v>
      </c>
      <c r="J7">
        <v>30</v>
      </c>
      <c r="K7" t="b">
        <v>0</v>
      </c>
      <c r="M7">
        <v>300</v>
      </c>
      <c r="N7">
        <v>7</v>
      </c>
    </row>
    <row r="8" spans="1:14" x14ac:dyDescent="0.3">
      <c r="A8">
        <v>7</v>
      </c>
      <c r="B8" t="s">
        <v>27</v>
      </c>
      <c r="C8" t="s">
        <v>18</v>
      </c>
      <c r="D8" t="s">
        <v>18</v>
      </c>
      <c r="E8">
        <v>9375449195</v>
      </c>
      <c r="F8" t="s">
        <v>9</v>
      </c>
      <c r="G8">
        <v>21</v>
      </c>
      <c r="H8" t="s">
        <v>21</v>
      </c>
      <c r="I8">
        <v>2</v>
      </c>
      <c r="J8">
        <v>30</v>
      </c>
      <c r="K8" t="b">
        <v>0</v>
      </c>
      <c r="M8">
        <v>300</v>
      </c>
      <c r="N8">
        <v>7</v>
      </c>
    </row>
    <row r="9" spans="1:14" x14ac:dyDescent="0.3">
      <c r="A9">
        <v>8</v>
      </c>
      <c r="B9" t="s">
        <v>28</v>
      </c>
      <c r="C9" t="s">
        <v>18</v>
      </c>
      <c r="D9" t="s">
        <v>18</v>
      </c>
      <c r="E9">
        <v>9275444444</v>
      </c>
      <c r="F9" t="s">
        <v>9</v>
      </c>
      <c r="G9">
        <v>23</v>
      </c>
      <c r="H9" t="s">
        <v>21</v>
      </c>
      <c r="I9">
        <v>1</v>
      </c>
      <c r="J9">
        <v>5</v>
      </c>
      <c r="K9" t="b">
        <v>0</v>
      </c>
      <c r="M9">
        <v>300</v>
      </c>
      <c r="N9">
        <v>2</v>
      </c>
    </row>
    <row r="10" spans="1:14" x14ac:dyDescent="0.3">
      <c r="A10">
        <v>9</v>
      </c>
      <c r="B10" t="s">
        <v>29</v>
      </c>
      <c r="C10" t="s">
        <v>18</v>
      </c>
      <c r="D10" t="s">
        <v>18</v>
      </c>
      <c r="E10">
        <v>9275445642</v>
      </c>
      <c r="F10" t="s">
        <v>9</v>
      </c>
      <c r="G10">
        <v>20</v>
      </c>
      <c r="H10" t="s">
        <v>21</v>
      </c>
      <c r="I10">
        <v>1</v>
      </c>
      <c r="J10">
        <v>8</v>
      </c>
      <c r="K10" t="b">
        <v>0</v>
      </c>
      <c r="M10">
        <v>300</v>
      </c>
      <c r="N10">
        <v>4</v>
      </c>
    </row>
    <row r="11" spans="1:14" x14ac:dyDescent="0.3">
      <c r="A11">
        <v>10</v>
      </c>
      <c r="B11" t="s">
        <v>30</v>
      </c>
      <c r="C11" t="s">
        <v>10</v>
      </c>
      <c r="D11" t="s">
        <v>18</v>
      </c>
      <c r="E11">
        <v>9275448888</v>
      </c>
      <c r="F11" t="s">
        <v>31</v>
      </c>
      <c r="G11">
        <v>24</v>
      </c>
      <c r="H11" t="s">
        <v>12</v>
      </c>
      <c r="I11">
        <v>2</v>
      </c>
      <c r="J11">
        <v>70</v>
      </c>
      <c r="K11" t="b">
        <v>1</v>
      </c>
      <c r="L11">
        <v>20</v>
      </c>
      <c r="M11">
        <v>400</v>
      </c>
      <c r="N11">
        <v>15</v>
      </c>
    </row>
    <row r="12" spans="1:14" x14ac:dyDescent="0.3">
      <c r="A12">
        <v>11</v>
      </c>
      <c r="B12" t="s">
        <v>33</v>
      </c>
      <c r="C12" t="s">
        <v>17</v>
      </c>
      <c r="D12" t="s">
        <v>18</v>
      </c>
      <c r="E12">
        <v>9275447823</v>
      </c>
      <c r="F12" t="s">
        <v>31</v>
      </c>
      <c r="G12">
        <v>20</v>
      </c>
      <c r="H12" t="s">
        <v>19</v>
      </c>
      <c r="I12">
        <v>2</v>
      </c>
      <c r="J12">
        <v>70</v>
      </c>
      <c r="K12" t="b">
        <v>1</v>
      </c>
      <c r="L12">
        <v>20</v>
      </c>
      <c r="M12">
        <v>300</v>
      </c>
      <c r="N12">
        <v>13</v>
      </c>
    </row>
    <row r="13" spans="1:14" x14ac:dyDescent="0.3">
      <c r="A13">
        <v>12</v>
      </c>
      <c r="B13" t="s">
        <v>34</v>
      </c>
      <c r="C13" t="s">
        <v>36</v>
      </c>
      <c r="D13" t="s">
        <v>18</v>
      </c>
      <c r="E13">
        <v>9275446767</v>
      </c>
      <c r="F13" t="s">
        <v>9</v>
      </c>
      <c r="G13">
        <v>21</v>
      </c>
      <c r="H13" t="s">
        <v>19</v>
      </c>
      <c r="I13">
        <v>3</v>
      </c>
      <c r="J13">
        <v>80</v>
      </c>
      <c r="K13" t="b">
        <v>1</v>
      </c>
      <c r="L13">
        <v>30</v>
      </c>
      <c r="M13">
        <v>300</v>
      </c>
      <c r="N13">
        <v>15</v>
      </c>
    </row>
    <row r="14" spans="1:14" x14ac:dyDescent="0.3">
      <c r="A14">
        <v>13</v>
      </c>
      <c r="B14" t="s">
        <v>35</v>
      </c>
      <c r="C14" t="s">
        <v>36</v>
      </c>
      <c r="D14" t="s">
        <v>18</v>
      </c>
      <c r="E14">
        <v>9275447888</v>
      </c>
      <c r="F14" t="s">
        <v>9</v>
      </c>
      <c r="G14">
        <v>20</v>
      </c>
      <c r="H14" t="s">
        <v>19</v>
      </c>
      <c r="I14">
        <v>3</v>
      </c>
      <c r="J14">
        <v>80</v>
      </c>
      <c r="K14" t="b">
        <v>1</v>
      </c>
      <c r="L14">
        <v>30</v>
      </c>
      <c r="M14">
        <v>300</v>
      </c>
      <c r="N14">
        <v>15</v>
      </c>
    </row>
    <row r="15" spans="1:14" x14ac:dyDescent="0.3">
      <c r="A15">
        <v>14</v>
      </c>
      <c r="B15" t="s">
        <v>37</v>
      </c>
      <c r="C15" t="s">
        <v>18</v>
      </c>
      <c r="D15" t="s">
        <v>18</v>
      </c>
      <c r="E15">
        <v>9275447688</v>
      </c>
      <c r="F15" t="s">
        <v>9</v>
      </c>
      <c r="G15">
        <v>21</v>
      </c>
      <c r="H15" t="s">
        <v>21</v>
      </c>
      <c r="I15">
        <v>2</v>
      </c>
      <c r="J15">
        <v>30</v>
      </c>
      <c r="K15" t="b">
        <v>0</v>
      </c>
      <c r="M15">
        <v>300</v>
      </c>
      <c r="N15">
        <v>8</v>
      </c>
    </row>
    <row r="16" spans="1:14" x14ac:dyDescent="0.3">
      <c r="A16">
        <v>15</v>
      </c>
      <c r="B16" t="s">
        <v>38</v>
      </c>
      <c r="C16" t="s">
        <v>18</v>
      </c>
      <c r="D16" t="s">
        <v>18</v>
      </c>
      <c r="E16">
        <v>9275449999</v>
      </c>
      <c r="F16" t="s">
        <v>9</v>
      </c>
      <c r="G16">
        <v>22</v>
      </c>
      <c r="H16" t="s">
        <v>21</v>
      </c>
      <c r="I16">
        <v>2</v>
      </c>
      <c r="J16">
        <v>30</v>
      </c>
      <c r="K16" t="b">
        <v>0</v>
      </c>
      <c r="M16">
        <v>300</v>
      </c>
      <c r="N16">
        <v>8</v>
      </c>
    </row>
    <row r="17" spans="1:14" x14ac:dyDescent="0.3">
      <c r="A17">
        <v>16</v>
      </c>
      <c r="B17" t="s">
        <v>39</v>
      </c>
      <c r="C17" t="s">
        <v>40</v>
      </c>
      <c r="D17" t="s">
        <v>10</v>
      </c>
      <c r="E17">
        <v>9275447878</v>
      </c>
      <c r="F17" t="s">
        <v>31</v>
      </c>
      <c r="G17">
        <v>20</v>
      </c>
      <c r="H17" t="s">
        <v>12</v>
      </c>
      <c r="I17">
        <v>3</v>
      </c>
      <c r="J17">
        <v>45</v>
      </c>
      <c r="K17" t="b">
        <v>0</v>
      </c>
      <c r="M17">
        <v>480</v>
      </c>
      <c r="N17">
        <v>12</v>
      </c>
    </row>
    <row r="18" spans="1:14" x14ac:dyDescent="0.3">
      <c r="A18">
        <v>17</v>
      </c>
      <c r="B18" t="s">
        <v>41</v>
      </c>
      <c r="C18" t="s">
        <v>10</v>
      </c>
      <c r="D18" t="s">
        <v>18</v>
      </c>
      <c r="E18">
        <v>9275446798</v>
      </c>
      <c r="F18" t="s">
        <v>31</v>
      </c>
      <c r="G18">
        <v>20</v>
      </c>
      <c r="H18" t="s">
        <v>42</v>
      </c>
      <c r="I18">
        <v>3</v>
      </c>
      <c r="J18">
        <v>70</v>
      </c>
      <c r="K18" t="b">
        <v>1</v>
      </c>
      <c r="L18">
        <v>20</v>
      </c>
      <c r="M18">
        <v>480</v>
      </c>
      <c r="N18">
        <v>15</v>
      </c>
    </row>
    <row r="19" spans="1:14" x14ac:dyDescent="0.3">
      <c r="A19">
        <v>18</v>
      </c>
      <c r="B19" t="s">
        <v>43</v>
      </c>
      <c r="C19" t="s">
        <v>18</v>
      </c>
      <c r="D19" t="s">
        <v>18</v>
      </c>
      <c r="E19">
        <v>9275445644</v>
      </c>
      <c r="F19" t="s">
        <v>31</v>
      </c>
      <c r="G19">
        <v>19</v>
      </c>
      <c r="H19" t="s">
        <v>21</v>
      </c>
      <c r="I19">
        <v>2</v>
      </c>
      <c r="J19">
        <v>30</v>
      </c>
      <c r="K19" t="b">
        <v>1</v>
      </c>
      <c r="L19">
        <v>10</v>
      </c>
      <c r="M19">
        <v>480</v>
      </c>
      <c r="N19">
        <v>8</v>
      </c>
    </row>
    <row r="20" spans="1:14" x14ac:dyDescent="0.3">
      <c r="A20">
        <v>19</v>
      </c>
      <c r="B20" t="s">
        <v>44</v>
      </c>
      <c r="C20" t="s">
        <v>36</v>
      </c>
      <c r="D20" t="s">
        <v>10</v>
      </c>
      <c r="E20">
        <v>9275447888</v>
      </c>
      <c r="F20" t="s">
        <v>31</v>
      </c>
      <c r="G20">
        <v>20</v>
      </c>
      <c r="H20" t="s">
        <v>19</v>
      </c>
      <c r="I20">
        <v>2</v>
      </c>
      <c r="J20">
        <v>40</v>
      </c>
      <c r="K20" t="b">
        <v>0</v>
      </c>
      <c r="M20">
        <v>400</v>
      </c>
      <c r="N20">
        <v>12</v>
      </c>
    </row>
    <row r="21" spans="1:14" x14ac:dyDescent="0.3">
      <c r="A21">
        <v>20</v>
      </c>
      <c r="B21" t="s">
        <v>45</v>
      </c>
      <c r="C21" t="s">
        <v>36</v>
      </c>
      <c r="D21" t="s">
        <v>10</v>
      </c>
      <c r="E21">
        <v>9275448899</v>
      </c>
      <c r="F21" t="s">
        <v>31</v>
      </c>
      <c r="G21">
        <v>20</v>
      </c>
      <c r="H21" t="s">
        <v>19</v>
      </c>
      <c r="I21">
        <v>2</v>
      </c>
      <c r="J21">
        <v>40</v>
      </c>
      <c r="K21" t="b">
        <v>0</v>
      </c>
      <c r="M21">
        <v>400</v>
      </c>
      <c r="N21">
        <v>12</v>
      </c>
    </row>
    <row r="22" spans="1:14" x14ac:dyDescent="0.3">
      <c r="A22">
        <v>21</v>
      </c>
      <c r="B22" t="s">
        <v>46</v>
      </c>
      <c r="C22" t="s">
        <v>18</v>
      </c>
      <c r="D22" t="s">
        <v>18</v>
      </c>
      <c r="E22">
        <v>9275446758</v>
      </c>
      <c r="F22" t="s">
        <v>9</v>
      </c>
      <c r="G22">
        <v>20</v>
      </c>
      <c r="H22" t="s">
        <v>21</v>
      </c>
      <c r="I22">
        <v>2</v>
      </c>
      <c r="J22">
        <v>20</v>
      </c>
      <c r="K22" t="b">
        <v>0</v>
      </c>
      <c r="M22">
        <v>480</v>
      </c>
      <c r="N22">
        <v>8</v>
      </c>
    </row>
    <row r="23" spans="1:14" x14ac:dyDescent="0.3">
      <c r="A23">
        <v>22</v>
      </c>
      <c r="B23" t="s">
        <v>47</v>
      </c>
      <c r="C23" t="s">
        <v>17</v>
      </c>
      <c r="D23" t="s">
        <v>18</v>
      </c>
      <c r="E23">
        <v>9053165001</v>
      </c>
      <c r="F23" t="s">
        <v>9</v>
      </c>
      <c r="G23">
        <v>21</v>
      </c>
      <c r="H23" t="s">
        <v>19</v>
      </c>
      <c r="I23">
        <v>2</v>
      </c>
      <c r="J23">
        <v>70</v>
      </c>
      <c r="K23" t="b">
        <v>1</v>
      </c>
      <c r="L23">
        <v>20</v>
      </c>
      <c r="M23">
        <v>300</v>
      </c>
      <c r="N23">
        <v>13</v>
      </c>
    </row>
    <row r="24" spans="1:14" x14ac:dyDescent="0.3">
      <c r="A24">
        <v>23</v>
      </c>
      <c r="B24" t="s">
        <v>48</v>
      </c>
      <c r="C24" t="s">
        <v>17</v>
      </c>
      <c r="D24" t="s">
        <v>18</v>
      </c>
      <c r="E24">
        <v>9053156002</v>
      </c>
      <c r="F24" t="s">
        <v>9</v>
      </c>
      <c r="G24">
        <v>20</v>
      </c>
      <c r="H24" t="s">
        <v>19</v>
      </c>
      <c r="I24">
        <v>2</v>
      </c>
      <c r="J24">
        <v>70</v>
      </c>
      <c r="K24" t="b">
        <v>1</v>
      </c>
      <c r="L24">
        <v>20</v>
      </c>
      <c r="M24">
        <v>300</v>
      </c>
      <c r="N24">
        <v>13</v>
      </c>
    </row>
    <row r="25" spans="1:14" x14ac:dyDescent="0.3">
      <c r="A25">
        <v>24</v>
      </c>
      <c r="B25" t="s">
        <v>49</v>
      </c>
      <c r="C25" t="s">
        <v>17</v>
      </c>
      <c r="D25" t="s">
        <v>18</v>
      </c>
      <c r="E25">
        <v>9053156003</v>
      </c>
      <c r="F25" t="s">
        <v>9</v>
      </c>
      <c r="G25">
        <v>21</v>
      </c>
      <c r="H25" t="s">
        <v>19</v>
      </c>
      <c r="I25">
        <v>2</v>
      </c>
      <c r="J25">
        <v>70</v>
      </c>
      <c r="K25" t="b">
        <v>1</v>
      </c>
      <c r="L25">
        <v>20</v>
      </c>
      <c r="M25">
        <v>300</v>
      </c>
      <c r="N25">
        <v>13</v>
      </c>
    </row>
    <row r="26" spans="1:14" x14ac:dyDescent="0.3">
      <c r="A26">
        <v>25</v>
      </c>
      <c r="B26" t="s">
        <v>50</v>
      </c>
      <c r="C26" t="s">
        <v>18</v>
      </c>
      <c r="D26" t="s">
        <v>18</v>
      </c>
      <c r="E26">
        <v>9053156004</v>
      </c>
      <c r="F26" t="s">
        <v>31</v>
      </c>
      <c r="G26">
        <v>21</v>
      </c>
      <c r="H26" t="s">
        <v>21</v>
      </c>
      <c r="I26">
        <v>1</v>
      </c>
      <c r="J26">
        <v>30</v>
      </c>
      <c r="K26" t="b">
        <v>1</v>
      </c>
      <c r="L26">
        <v>10</v>
      </c>
      <c r="M26">
        <v>300</v>
      </c>
      <c r="N26">
        <v>7</v>
      </c>
    </row>
    <row r="27" spans="1:14" x14ac:dyDescent="0.3">
      <c r="A27">
        <v>26</v>
      </c>
      <c r="B27" t="s">
        <v>51</v>
      </c>
      <c r="C27" t="s">
        <v>18</v>
      </c>
      <c r="D27" t="s">
        <v>18</v>
      </c>
      <c r="E27">
        <v>9053156005</v>
      </c>
      <c r="F27" t="s">
        <v>31</v>
      </c>
      <c r="G27">
        <v>22</v>
      </c>
      <c r="H27" t="s">
        <v>21</v>
      </c>
      <c r="I27">
        <v>1</v>
      </c>
      <c r="J27">
        <v>30</v>
      </c>
      <c r="K27" t="b">
        <v>1</v>
      </c>
      <c r="L27">
        <v>10</v>
      </c>
      <c r="M27">
        <v>300</v>
      </c>
      <c r="N27">
        <v>7</v>
      </c>
    </row>
    <row r="28" spans="1:14" x14ac:dyDescent="0.3">
      <c r="A28">
        <v>27</v>
      </c>
      <c r="B28" t="s">
        <v>52</v>
      </c>
      <c r="C28" t="s">
        <v>10</v>
      </c>
      <c r="D28" t="s">
        <v>18</v>
      </c>
      <c r="E28">
        <v>9053156006</v>
      </c>
      <c r="F28" t="s">
        <v>9</v>
      </c>
      <c r="G28">
        <v>21</v>
      </c>
      <c r="H28" t="s">
        <v>19</v>
      </c>
      <c r="I28">
        <v>3</v>
      </c>
      <c r="J28">
        <v>60</v>
      </c>
      <c r="K28" t="b">
        <v>1</v>
      </c>
      <c r="L28">
        <v>20</v>
      </c>
      <c r="M28">
        <v>400</v>
      </c>
      <c r="N28">
        <v>13</v>
      </c>
    </row>
    <row r="29" spans="1:14" x14ac:dyDescent="0.3">
      <c r="A29">
        <v>28</v>
      </c>
      <c r="B29" t="s">
        <v>53</v>
      </c>
      <c r="C29" t="s">
        <v>10</v>
      </c>
      <c r="D29" t="s">
        <v>10</v>
      </c>
      <c r="E29">
        <v>9053156007</v>
      </c>
      <c r="F29" t="s">
        <v>9</v>
      </c>
      <c r="G29">
        <v>21</v>
      </c>
      <c r="H29" t="s">
        <v>21</v>
      </c>
      <c r="I29">
        <v>1</v>
      </c>
      <c r="J29">
        <v>20</v>
      </c>
      <c r="K29" t="b">
        <v>0</v>
      </c>
      <c r="M29">
        <v>300</v>
      </c>
      <c r="N29">
        <v>6</v>
      </c>
    </row>
    <row r="30" spans="1:14" x14ac:dyDescent="0.3">
      <c r="A30">
        <v>29</v>
      </c>
      <c r="B30" t="s">
        <v>54</v>
      </c>
      <c r="C30" t="s">
        <v>18</v>
      </c>
      <c r="D30" t="s">
        <v>10</v>
      </c>
      <c r="E30">
        <v>9053156008</v>
      </c>
      <c r="F30" t="s">
        <v>9</v>
      </c>
      <c r="G30">
        <v>22</v>
      </c>
      <c r="H30" t="s">
        <v>21</v>
      </c>
      <c r="I30">
        <v>1</v>
      </c>
      <c r="J30">
        <v>10</v>
      </c>
      <c r="K30" t="b">
        <v>0</v>
      </c>
      <c r="M30">
        <v>300</v>
      </c>
      <c r="N30">
        <v>4</v>
      </c>
    </row>
    <row r="31" spans="1:14" x14ac:dyDescent="0.3">
      <c r="A31">
        <v>30</v>
      </c>
      <c r="B31" t="s">
        <v>55</v>
      </c>
      <c r="C31" t="s">
        <v>10</v>
      </c>
      <c r="D31" t="s">
        <v>18</v>
      </c>
      <c r="E31">
        <v>9053156009</v>
      </c>
      <c r="F31" t="s">
        <v>9</v>
      </c>
      <c r="G31">
        <v>20</v>
      </c>
      <c r="H31" t="s">
        <v>19</v>
      </c>
      <c r="I31">
        <v>3</v>
      </c>
      <c r="J31">
        <v>60</v>
      </c>
      <c r="K31" t="b">
        <v>1</v>
      </c>
      <c r="L31">
        <v>20</v>
      </c>
      <c r="M31">
        <v>400</v>
      </c>
      <c r="N31">
        <v>15</v>
      </c>
    </row>
    <row r="33" spans="2:14" x14ac:dyDescent="0.3">
      <c r="I33" s="3" t="s">
        <v>56</v>
      </c>
      <c r="J33" s="3" t="s">
        <v>56</v>
      </c>
      <c r="L33" s="3" t="s">
        <v>56</v>
      </c>
      <c r="M33" s="3" t="s">
        <v>56</v>
      </c>
      <c r="N33" s="3" t="s">
        <v>56</v>
      </c>
    </row>
    <row r="34" spans="2:14" x14ac:dyDescent="0.3">
      <c r="I34" s="7">
        <f>AVERAGE(I2:I31)</f>
        <v>2</v>
      </c>
      <c r="J34" s="6">
        <f>AVERAGE(J2:J31)</f>
        <v>44.6</v>
      </c>
      <c r="L34" s="8">
        <f>AVERAGE(L2:L31)</f>
        <v>19.333333333333332</v>
      </c>
      <c r="M34" s="5">
        <f>AVERAGE(M2:M31)</f>
        <v>352.66666666666669</v>
      </c>
      <c r="N34" s="4">
        <f>AVERAGE(N2:N31)</f>
        <v>9.7666666666666675</v>
      </c>
    </row>
    <row r="38" spans="2:14" x14ac:dyDescent="0.3">
      <c r="D38" s="3" t="s">
        <v>58</v>
      </c>
      <c r="E38" s="36" t="s">
        <v>67</v>
      </c>
      <c r="F38" s="36"/>
      <c r="G38" s="1" t="s">
        <v>62</v>
      </c>
    </row>
    <row r="39" spans="2:14" x14ac:dyDescent="0.3">
      <c r="B39" s="38" t="s">
        <v>59</v>
      </c>
      <c r="C39" s="33"/>
      <c r="D39" s="34">
        <f>SUMIF(K2:K31,TRUE,J2:J31)</f>
        <v>930</v>
      </c>
      <c r="E39" s="35" t="s">
        <v>64</v>
      </c>
      <c r="F39" s="36"/>
      <c r="G39" s="31" t="s">
        <v>65</v>
      </c>
    </row>
    <row r="40" spans="2:14" x14ac:dyDescent="0.3">
      <c r="B40" s="33"/>
      <c r="C40" s="33"/>
      <c r="D40" s="34"/>
      <c r="E40" s="36"/>
      <c r="F40" s="36"/>
      <c r="G40" s="32"/>
    </row>
    <row r="42" spans="2:14" x14ac:dyDescent="0.3">
      <c r="B42" s="38" t="s">
        <v>60</v>
      </c>
      <c r="C42" s="34"/>
      <c r="D42" s="34">
        <f>AVERAGEIF(K2:K31,TRUE,J2:J31)</f>
        <v>62</v>
      </c>
      <c r="E42" s="33" t="s">
        <v>66</v>
      </c>
      <c r="F42" s="33"/>
      <c r="G42" s="34">
        <v>44.6</v>
      </c>
    </row>
    <row r="43" spans="2:14" x14ac:dyDescent="0.3">
      <c r="B43" s="34"/>
      <c r="C43" s="34"/>
      <c r="D43" s="34"/>
      <c r="E43" s="33"/>
      <c r="F43" s="33"/>
      <c r="G43" s="34"/>
    </row>
    <row r="45" spans="2:14" x14ac:dyDescent="0.3">
      <c r="B45" s="35" t="s">
        <v>61</v>
      </c>
      <c r="C45" s="36"/>
      <c r="D45" s="34">
        <f>SUMIF(K2:K31,FALSE,J2:J31)</f>
        <v>408</v>
      </c>
      <c r="E45" s="35" t="s">
        <v>68</v>
      </c>
      <c r="F45" s="36"/>
      <c r="G45" s="37">
        <f>(44.6/(24*60)*2)</f>
        <v>6.1944444444444448E-2</v>
      </c>
    </row>
    <row r="46" spans="2:14" x14ac:dyDescent="0.3">
      <c r="B46" s="36"/>
      <c r="C46" s="36"/>
      <c r="D46" s="34"/>
      <c r="E46" s="36"/>
      <c r="F46" s="36"/>
      <c r="G46" s="37"/>
    </row>
    <row r="48" spans="2:14" x14ac:dyDescent="0.3">
      <c r="B48" s="38" t="s">
        <v>63</v>
      </c>
      <c r="C48" s="33"/>
      <c r="D48" s="34">
        <f>AVERAGEIF(K2:K31,FALSE,J2:J31)</f>
        <v>27.2</v>
      </c>
    </row>
    <row r="49" spans="2:4" x14ac:dyDescent="0.3">
      <c r="B49" s="33"/>
      <c r="C49" s="33"/>
      <c r="D49" s="34"/>
    </row>
    <row r="51" spans="2:4" x14ac:dyDescent="0.3">
      <c r="B51" s="35" t="s">
        <v>69</v>
      </c>
      <c r="C51" s="36"/>
      <c r="D51" s="34">
        <f>COUNTIF(K2:K31,TRUE)</f>
        <v>15</v>
      </c>
    </row>
    <row r="52" spans="2:4" x14ac:dyDescent="0.3">
      <c r="B52" s="36"/>
      <c r="C52" s="36"/>
      <c r="D52" s="34"/>
    </row>
    <row r="54" spans="2:4" x14ac:dyDescent="0.3">
      <c r="B54" s="35" t="s">
        <v>70</v>
      </c>
      <c r="C54" s="36"/>
      <c r="D54" s="34">
        <f>COUNTIF(K2:K31,FALSE)</f>
        <v>15</v>
      </c>
    </row>
    <row r="55" spans="2:4" x14ac:dyDescent="0.3">
      <c r="B55" s="36"/>
      <c r="C55" s="36"/>
      <c r="D55" s="34"/>
    </row>
  </sheetData>
  <mergeCells count="19">
    <mergeCell ref="E38:F38"/>
    <mergeCell ref="B51:C52"/>
    <mergeCell ref="B54:C55"/>
    <mergeCell ref="D51:D52"/>
    <mergeCell ref="D54:D55"/>
    <mergeCell ref="E39:F40"/>
    <mergeCell ref="B39:C40"/>
    <mergeCell ref="D39:D40"/>
    <mergeCell ref="B42:C43"/>
    <mergeCell ref="D42:D43"/>
    <mergeCell ref="B45:C46"/>
    <mergeCell ref="B48:C49"/>
    <mergeCell ref="D45:D46"/>
    <mergeCell ref="D48:D49"/>
    <mergeCell ref="G39:G40"/>
    <mergeCell ref="E42:F43"/>
    <mergeCell ref="G42:G43"/>
    <mergeCell ref="E45:F46"/>
    <mergeCell ref="G45:G46"/>
  </mergeCells>
  <conditionalFormatting sqref="N2:N31">
    <cfRule type="cellIs" dxfId="15" priority="11" operator="greaterThan">
      <formula>9.77</formula>
    </cfRule>
    <cfRule type="dataBar" priority="12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{6E6B7A5B-9502-40B3-B339-7CBE37D3C405}</x14:id>
        </ext>
      </extLst>
    </cfRule>
    <cfRule type="cellIs" dxfId="14" priority="14" operator="greaterThan">
      <formula>9.77</formula>
    </cfRule>
    <cfRule type="cellIs" dxfId="13" priority="15" operator="greaterThan">
      <formula>8.5</formula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{5D1B13CA-BDEC-4020-AF79-EFDFF0467914}</x14:id>
        </ext>
      </extLst>
    </cfRule>
  </conditionalFormatting>
  <conditionalFormatting sqref="J2:J31">
    <cfRule type="cellIs" dxfId="12" priority="3" operator="between">
      <formula>44.6</formula>
      <formula>100</formula>
    </cfRule>
    <cfRule type="dataBar" priority="6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{D872CA59-F85B-4694-95A5-60E179686A0F}</x14:id>
        </ext>
      </extLst>
    </cfRule>
    <cfRule type="dataBar" priority="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{CA347614-7F26-4854-AAA7-E7BE64EF2FAD}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{691DB75E-DC1F-4ECD-A5E2-2C79BFDBE3BA}</x14:id>
        </ext>
      </extLst>
    </cfRule>
  </conditionalFormatting>
  <conditionalFormatting sqref="M2:M31">
    <cfRule type="cellIs" dxfId="11" priority="8" operator="greaterThan">
      <formula>352.67</formula>
    </cfRule>
    <cfRule type="cellIs" dxfId="10" priority="9" operator="greaterThan">
      <formula>352.67</formula>
    </cfRule>
    <cfRule type="dataBar" priority="1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{77BED2E1-4AE4-4EEC-8D25-F20828CD0CA0}</x14:id>
        </ext>
      </extLst>
    </cfRule>
  </conditionalFormatting>
  <conditionalFormatting sqref="I2:I31">
    <cfRule type="cellIs" dxfId="9" priority="4" operator="between">
      <formula>2</formula>
      <formula>3</formula>
    </cfRule>
    <cfRule type="dataBar" priority="5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{E487D575-8AEE-449E-9028-7C7F0ECAA2F2}</x14:id>
        </ext>
      </extLst>
    </cfRule>
  </conditionalFormatting>
  <conditionalFormatting sqref="L2:L31">
    <cfRule type="cellIs" dxfId="8" priority="1" operator="greaterThan">
      <formula>19.33</formula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{AF873E2B-0941-43E3-823D-70649E7EEDE7}</x14:id>
        </ext>
      </extLst>
    </cfRule>
  </conditionalFormatting>
  <dataValidations count="15">
    <dataValidation type="custom" allowBlank="1" showInputMessage="1" showErrorMessage="1" promptTitle="FOR TRUE" prompt="Enter a whole number between 1 - 100" sqref="L14" xr:uid="{1F11D823-6160-4CAF-BEF3-C4A8454F5C37}">
      <formula1>K13:K42=TRUE</formula1>
    </dataValidation>
    <dataValidation type="custom" allowBlank="1" showInputMessage="1" showErrorMessage="1" promptTitle="FOR TRUE" prompt="Enter a whole number between 1 - 100" sqref="L2:L12 L15:L31" xr:uid="{4CD46849-E31F-4DBA-901A-85107C6B35E3}">
      <formula1>K2:K31=TRUE</formula1>
    </dataValidation>
    <dataValidation type="list" allowBlank="1" showInputMessage="1" showErrorMessage="1" promptTitle="TRUE or FALSE" prompt="Choose between TRUE or FALSE" sqref="K2:K31" xr:uid="{0959EBB5-9644-4F73-A59D-0E962E958025}">
      <formula1>"FALSE, TRUE"</formula1>
    </dataValidation>
    <dataValidation type="whole" allowBlank="1" showInputMessage="1" showErrorMessage="1" promptTitle="WHOLE NUMBER" prompt="Enter a whole number between 1 - 100" sqref="J3:J31" xr:uid="{F3EB2E58-A589-472B-8DDB-F8BB8C23AB5D}">
      <formula1>1</formula1>
      <formula2>100</formula2>
    </dataValidation>
    <dataValidation allowBlank="1" showInputMessage="1" showErrorMessage="1" promptTitle="ANY VALUE" prompt="Enter your types of transportation used (separate it by using comma)" sqref="H2:H31" xr:uid="{0F8CEDB6-55C5-419A-9798-9C63AD5C9534}"/>
    <dataValidation type="textLength" operator="equal" allowBlank="1" showInputMessage="1" showErrorMessage="1" promptTitle="TEXT LENGTH" prompt="Enter you phone number (excluding the 0 at the begginning)" sqref="E11:E31" xr:uid="{569A0E9B-27F5-4991-A2B6-3E043A995CA7}">
      <formula1>10</formula1>
    </dataValidation>
    <dataValidation allowBlank="1" showInputMessage="1" showErrorMessage="1" promptTitle="ANY VALUE" prompt="Enter your name in your chosen format" sqref="B2:B31" xr:uid="{F1B03FFB-7221-482E-99D1-CE9925F79711}"/>
    <dataValidation type="whole" allowBlank="1" showInputMessage="1" showErrorMessage="1" promptTitle="WHOLE NUMBER" prompt="Enter a whole number between 1 - 20" sqref="N2:N31" xr:uid="{0357DA36-D5B7-4319-9AFE-BEEC66E09299}">
      <formula1>1</formula1>
      <formula2>20</formula2>
    </dataValidation>
    <dataValidation type="whole" allowBlank="1" showInputMessage="1" showErrorMessage="1" promptTitle="WHOLE NUMBER" prompt="Enter a whole number between 1 - 1000" sqref="M2:M31 J2" xr:uid="{56509907-E8E8-4B20-B77B-ECE90152AEFD}">
      <formula1>1</formula1>
      <formula2>1000</formula2>
    </dataValidation>
    <dataValidation type="whole" allowBlank="1" showInputMessage="1" showErrorMessage="1" promptTitle="WHOLE NUMBER" prompt="Enter a whole number between 1 - 5" sqref="I2:I31" xr:uid="{DB7A87B2-BB48-4488-9473-FF886C7820F7}">
      <formula1>1</formula1>
      <formula2>5</formula2>
    </dataValidation>
    <dataValidation type="whole" allowBlank="1" showInputMessage="1" showErrorMessage="1" promptTitle="WHOLE NUMBER" prompt="Enter your age (this accept from age 18-25 only)" sqref="G2:G31" xr:uid="{EC33D7F3-3349-448D-996F-EEADAC459A20}">
      <formula1>18</formula1>
      <formula2>25</formula2>
    </dataValidation>
    <dataValidation type="list" allowBlank="1" showInputMessage="1" showErrorMessage="1" promptTitle="LIST" prompt="Choose between Silang, Dasmarinas, Trece Martires, Amadeo, Imus, Tagaytay and General Trias" sqref="C2:D31" xr:uid="{A855BBD2-F357-44AA-9DB8-D8AAA5A944B4}">
      <formula1>"Silang,Dasmariñas,Imus,General Trias, Amadeo, Trece Martires, Tagaytay, Indang"</formula1>
    </dataValidation>
    <dataValidation type="textLength" operator="equal" allowBlank="1" showInputMessage="1" showErrorMessage="1" promptTitle="Enter M or F" prompt="Enter M for Male and F for Female" sqref="F2:F31" xr:uid="{77DCD8FB-6B84-44DE-865E-0A6C8FD2F188}">
      <formula1>1</formula1>
    </dataValidation>
    <dataValidation type="textLength" operator="equal" allowBlank="1" showInputMessage="1" showErrorMessage="1" sqref="E2:E10" xr:uid="{0BED40DC-6C83-4BAC-82FB-B9FFC1CCC844}">
      <formula1>10</formula1>
    </dataValidation>
    <dataValidation type="whole" allowBlank="1" showInputMessage="1" showErrorMessage="1" promptTitle="WHOLE NUMBER" prompt="Enter a whole number between 1 - 30" sqref="A2:A31" xr:uid="{FDA5E6B5-E6D0-4A34-B0A2-E3B71E758028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6B7A5B-9502-40B3-B339-7CBE37D3C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1B13CA-BDEC-4020-AF79-EFDFF0467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N2:N31</xm:sqref>
        </x14:conditionalFormatting>
        <x14:conditionalFormatting xmlns:xm="http://schemas.microsoft.com/office/excel/2006/main">
          <x14:cfRule type="dataBar" id="{D872CA59-F85B-4694-95A5-60E179686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347614-7F26-4854-AAA7-E7BE64EF2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1DB75E-DC1F-4ECD-A5E2-2C79BFDBE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J2:J31</xm:sqref>
        </x14:conditionalFormatting>
        <x14:conditionalFormatting xmlns:xm="http://schemas.microsoft.com/office/excel/2006/main">
          <x14:cfRule type="dataBar" id="{77BED2E1-4AE4-4EEC-8D25-F20828CD0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M2:M31</xm:sqref>
        </x14:conditionalFormatting>
        <x14:conditionalFormatting xmlns:xm="http://schemas.microsoft.com/office/excel/2006/main">
          <x14:cfRule type="dataBar" id="{E487D575-8AEE-449E-9028-7C7F0ECAA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I2:I31</xm:sqref>
        </x14:conditionalFormatting>
        <x14:conditionalFormatting xmlns:xm="http://schemas.microsoft.com/office/excel/2006/main">
          <x14:cfRule type="dataBar" id="{AF873E2B-0941-43E3-823D-70649E7EE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341B-DE69-4935-A8DE-28DB034273EB}">
  <dimension ref="A1:O55"/>
  <sheetViews>
    <sheetView zoomScale="70" zoomScaleNormal="70" workbookViewId="0">
      <pane ySplit="1" topLeftCell="A20" activePane="bottomLeft" state="frozen"/>
      <selection activeCell="E1" sqref="E1"/>
      <selection pane="bottomLeft" activeCell="D1" sqref="D1"/>
    </sheetView>
  </sheetViews>
  <sheetFormatPr defaultRowHeight="14.4" x14ac:dyDescent="0.3"/>
  <cols>
    <col min="1" max="14" width="20.77734375" customWidth="1"/>
  </cols>
  <sheetData>
    <row r="1" spans="1:15" ht="54" customHeight="1" x14ac:dyDescent="0.3">
      <c r="A1" s="1" t="s">
        <v>32</v>
      </c>
      <c r="B1" s="1" t="s">
        <v>0</v>
      </c>
      <c r="C1" s="2" t="s">
        <v>6</v>
      </c>
      <c r="D1" s="2" t="s">
        <v>7</v>
      </c>
      <c r="E1" s="1" t="s">
        <v>1</v>
      </c>
      <c r="F1" s="1" t="s">
        <v>5</v>
      </c>
      <c r="G1" s="1" t="s">
        <v>2</v>
      </c>
      <c r="H1" s="2" t="s">
        <v>3</v>
      </c>
      <c r="I1" s="2" t="s">
        <v>4</v>
      </c>
      <c r="J1" s="2" t="s">
        <v>15</v>
      </c>
      <c r="K1" s="2" t="s">
        <v>24</v>
      </c>
      <c r="L1" s="2" t="s">
        <v>57</v>
      </c>
      <c r="M1" s="2" t="s">
        <v>14</v>
      </c>
      <c r="N1" s="2" t="s">
        <v>13</v>
      </c>
      <c r="O1" s="2" t="s">
        <v>71</v>
      </c>
    </row>
    <row r="2" spans="1:15" x14ac:dyDescent="0.3">
      <c r="A2">
        <v>1</v>
      </c>
      <c r="B2" t="s">
        <v>8</v>
      </c>
      <c r="C2" t="s">
        <v>10</v>
      </c>
      <c r="D2" t="s">
        <v>11</v>
      </c>
      <c r="E2">
        <v>9275448195</v>
      </c>
      <c r="F2" t="s">
        <v>9</v>
      </c>
      <c r="G2">
        <v>23</v>
      </c>
      <c r="H2" t="s">
        <v>12</v>
      </c>
      <c r="I2">
        <v>3</v>
      </c>
      <c r="J2">
        <v>60</v>
      </c>
      <c r="K2" t="b">
        <v>0</v>
      </c>
      <c r="M2">
        <v>480</v>
      </c>
      <c r="N2">
        <v>13</v>
      </c>
      <c r="O2">
        <f>RANK(N2,$N$2:$N$31,1)</f>
        <v>19</v>
      </c>
    </row>
    <row r="3" spans="1:15" x14ac:dyDescent="0.3">
      <c r="A3">
        <v>2</v>
      </c>
      <c r="B3" t="s">
        <v>16</v>
      </c>
      <c r="C3" t="s">
        <v>17</v>
      </c>
      <c r="D3" t="s">
        <v>18</v>
      </c>
      <c r="E3">
        <v>9275448196</v>
      </c>
      <c r="F3" t="s">
        <v>9</v>
      </c>
      <c r="G3">
        <v>20</v>
      </c>
      <c r="H3" t="s">
        <v>19</v>
      </c>
      <c r="I3">
        <v>2</v>
      </c>
      <c r="J3">
        <v>70</v>
      </c>
      <c r="K3" t="b">
        <v>1</v>
      </c>
      <c r="L3">
        <v>20</v>
      </c>
      <c r="M3">
        <v>300</v>
      </c>
      <c r="N3">
        <v>13</v>
      </c>
      <c r="O3">
        <f t="shared" ref="O3:O31" si="0">RANK(N3,$N$2:$N$31,1)</f>
        <v>19</v>
      </c>
    </row>
    <row r="4" spans="1:15" x14ac:dyDescent="0.3">
      <c r="A4">
        <v>3</v>
      </c>
      <c r="B4" t="s">
        <v>20</v>
      </c>
      <c r="C4" t="s">
        <v>18</v>
      </c>
      <c r="D4" t="s">
        <v>18</v>
      </c>
      <c r="E4">
        <v>9275448197</v>
      </c>
      <c r="F4" t="s">
        <v>9</v>
      </c>
      <c r="G4">
        <v>20</v>
      </c>
      <c r="H4" t="s">
        <v>21</v>
      </c>
      <c r="I4">
        <v>1</v>
      </c>
      <c r="J4">
        <v>20</v>
      </c>
      <c r="K4" t="b">
        <v>0</v>
      </c>
      <c r="M4">
        <v>300</v>
      </c>
      <c r="N4">
        <v>4</v>
      </c>
      <c r="O4">
        <f t="shared" si="0"/>
        <v>2</v>
      </c>
    </row>
    <row r="5" spans="1:15" x14ac:dyDescent="0.3">
      <c r="A5">
        <v>4</v>
      </c>
      <c r="B5" t="s">
        <v>22</v>
      </c>
      <c r="C5" t="s">
        <v>18</v>
      </c>
      <c r="D5" t="s">
        <v>18</v>
      </c>
      <c r="E5">
        <v>9275448198</v>
      </c>
      <c r="F5" t="s">
        <v>9</v>
      </c>
      <c r="G5">
        <v>23</v>
      </c>
      <c r="H5" t="s">
        <v>21</v>
      </c>
      <c r="I5">
        <v>2</v>
      </c>
      <c r="J5">
        <v>70</v>
      </c>
      <c r="K5" t="b">
        <v>1</v>
      </c>
      <c r="L5">
        <v>20</v>
      </c>
      <c r="M5">
        <v>300</v>
      </c>
      <c r="N5">
        <v>7</v>
      </c>
      <c r="O5">
        <f t="shared" si="0"/>
        <v>7</v>
      </c>
    </row>
    <row r="6" spans="1:15" x14ac:dyDescent="0.3">
      <c r="A6">
        <v>5</v>
      </c>
      <c r="B6" t="s">
        <v>25</v>
      </c>
      <c r="C6" t="s">
        <v>10</v>
      </c>
      <c r="D6" t="s">
        <v>10</v>
      </c>
      <c r="E6">
        <v>9375448195</v>
      </c>
      <c r="F6" t="s">
        <v>9</v>
      </c>
      <c r="G6">
        <v>20</v>
      </c>
      <c r="H6" t="s">
        <v>12</v>
      </c>
      <c r="I6">
        <v>2</v>
      </c>
      <c r="J6">
        <v>20</v>
      </c>
      <c r="K6" t="b">
        <v>0</v>
      </c>
      <c r="M6">
        <v>480</v>
      </c>
      <c r="N6">
        <v>4</v>
      </c>
      <c r="O6">
        <f t="shared" si="0"/>
        <v>2</v>
      </c>
    </row>
    <row r="7" spans="1:15" x14ac:dyDescent="0.3">
      <c r="A7">
        <v>6</v>
      </c>
      <c r="B7" t="s">
        <v>26</v>
      </c>
      <c r="C7" t="s">
        <v>18</v>
      </c>
      <c r="D7" t="s">
        <v>18</v>
      </c>
      <c r="E7">
        <v>9375448196</v>
      </c>
      <c r="F7" t="s">
        <v>9</v>
      </c>
      <c r="G7">
        <v>20</v>
      </c>
      <c r="H7" t="s">
        <v>21</v>
      </c>
      <c r="I7">
        <v>2</v>
      </c>
      <c r="J7">
        <v>30</v>
      </c>
      <c r="K7" t="b">
        <v>0</v>
      </c>
      <c r="M7">
        <v>300</v>
      </c>
      <c r="N7">
        <v>7</v>
      </c>
      <c r="O7">
        <f t="shared" si="0"/>
        <v>7</v>
      </c>
    </row>
    <row r="8" spans="1:15" x14ac:dyDescent="0.3">
      <c r="A8">
        <v>7</v>
      </c>
      <c r="B8" t="s">
        <v>27</v>
      </c>
      <c r="C8" t="s">
        <v>18</v>
      </c>
      <c r="D8" t="s">
        <v>18</v>
      </c>
      <c r="E8">
        <v>9375449195</v>
      </c>
      <c r="F8" t="s">
        <v>9</v>
      </c>
      <c r="G8">
        <v>21</v>
      </c>
      <c r="H8" t="s">
        <v>21</v>
      </c>
      <c r="I8">
        <v>2</v>
      </c>
      <c r="J8">
        <v>30</v>
      </c>
      <c r="K8" t="b">
        <v>0</v>
      </c>
      <c r="M8">
        <v>300</v>
      </c>
      <c r="N8">
        <v>7</v>
      </c>
      <c r="O8">
        <f t="shared" si="0"/>
        <v>7</v>
      </c>
    </row>
    <row r="9" spans="1:15" x14ac:dyDescent="0.3">
      <c r="A9">
        <v>8</v>
      </c>
      <c r="B9" t="s">
        <v>28</v>
      </c>
      <c r="C9" t="s">
        <v>18</v>
      </c>
      <c r="D9" t="s">
        <v>18</v>
      </c>
      <c r="E9">
        <v>9275444444</v>
      </c>
      <c r="F9" t="s">
        <v>9</v>
      </c>
      <c r="G9">
        <v>23</v>
      </c>
      <c r="H9" t="s">
        <v>21</v>
      </c>
      <c r="I9">
        <v>1</v>
      </c>
      <c r="J9">
        <v>5</v>
      </c>
      <c r="K9" t="b">
        <v>0</v>
      </c>
      <c r="M9">
        <v>300</v>
      </c>
      <c r="N9">
        <v>2</v>
      </c>
      <c r="O9">
        <f t="shared" si="0"/>
        <v>1</v>
      </c>
    </row>
    <row r="10" spans="1:15" x14ac:dyDescent="0.3">
      <c r="A10">
        <v>9</v>
      </c>
      <c r="B10" t="s">
        <v>29</v>
      </c>
      <c r="C10" t="s">
        <v>18</v>
      </c>
      <c r="D10" t="s">
        <v>18</v>
      </c>
      <c r="E10">
        <v>9275445642</v>
      </c>
      <c r="F10" t="s">
        <v>9</v>
      </c>
      <c r="G10">
        <v>20</v>
      </c>
      <c r="H10" t="s">
        <v>21</v>
      </c>
      <c r="I10">
        <v>1</v>
      </c>
      <c r="J10">
        <v>8</v>
      </c>
      <c r="K10" t="b">
        <v>0</v>
      </c>
      <c r="M10">
        <v>300</v>
      </c>
      <c r="N10">
        <v>4</v>
      </c>
      <c r="O10">
        <f t="shared" si="0"/>
        <v>2</v>
      </c>
    </row>
    <row r="11" spans="1:15" x14ac:dyDescent="0.3">
      <c r="A11">
        <v>10</v>
      </c>
      <c r="B11" t="s">
        <v>30</v>
      </c>
      <c r="C11" t="s">
        <v>10</v>
      </c>
      <c r="D11" t="s">
        <v>18</v>
      </c>
      <c r="E11">
        <v>9275448888</v>
      </c>
      <c r="F11" t="s">
        <v>31</v>
      </c>
      <c r="G11">
        <v>24</v>
      </c>
      <c r="H11" t="s">
        <v>12</v>
      </c>
      <c r="I11">
        <v>2</v>
      </c>
      <c r="J11">
        <v>70</v>
      </c>
      <c r="K11" t="b">
        <v>1</v>
      </c>
      <c r="L11">
        <v>20</v>
      </c>
      <c r="M11">
        <v>400</v>
      </c>
      <c r="N11">
        <v>15</v>
      </c>
      <c r="O11">
        <f t="shared" si="0"/>
        <v>26</v>
      </c>
    </row>
    <row r="12" spans="1:15" x14ac:dyDescent="0.3">
      <c r="A12">
        <v>11</v>
      </c>
      <c r="B12" t="s">
        <v>33</v>
      </c>
      <c r="C12" t="s">
        <v>17</v>
      </c>
      <c r="D12" t="s">
        <v>18</v>
      </c>
      <c r="E12">
        <v>9275447823</v>
      </c>
      <c r="F12" t="s">
        <v>31</v>
      </c>
      <c r="G12">
        <v>20</v>
      </c>
      <c r="H12" t="s">
        <v>19</v>
      </c>
      <c r="I12">
        <v>2</v>
      </c>
      <c r="J12">
        <v>70</v>
      </c>
      <c r="K12" t="b">
        <v>1</v>
      </c>
      <c r="L12">
        <v>20</v>
      </c>
      <c r="M12">
        <v>300</v>
      </c>
      <c r="N12">
        <v>13</v>
      </c>
      <c r="O12">
        <f t="shared" si="0"/>
        <v>19</v>
      </c>
    </row>
    <row r="13" spans="1:15" x14ac:dyDescent="0.3">
      <c r="A13">
        <v>12</v>
      </c>
      <c r="B13" t="s">
        <v>34</v>
      </c>
      <c r="C13" t="s">
        <v>36</v>
      </c>
      <c r="D13" t="s">
        <v>18</v>
      </c>
      <c r="E13">
        <v>9275446767</v>
      </c>
      <c r="F13" t="s">
        <v>9</v>
      </c>
      <c r="G13">
        <v>21</v>
      </c>
      <c r="H13" t="s">
        <v>19</v>
      </c>
      <c r="I13">
        <v>3</v>
      </c>
      <c r="J13">
        <v>80</v>
      </c>
      <c r="K13" t="b">
        <v>1</v>
      </c>
      <c r="L13">
        <v>30</v>
      </c>
      <c r="M13">
        <v>300</v>
      </c>
      <c r="N13">
        <v>15</v>
      </c>
      <c r="O13">
        <f t="shared" si="0"/>
        <v>26</v>
      </c>
    </row>
    <row r="14" spans="1:15" x14ac:dyDescent="0.3">
      <c r="A14">
        <v>13</v>
      </c>
      <c r="B14" t="s">
        <v>35</v>
      </c>
      <c r="C14" t="s">
        <v>36</v>
      </c>
      <c r="D14" t="s">
        <v>18</v>
      </c>
      <c r="E14">
        <v>9275447888</v>
      </c>
      <c r="F14" t="s">
        <v>9</v>
      </c>
      <c r="G14">
        <v>20</v>
      </c>
      <c r="H14" t="s">
        <v>19</v>
      </c>
      <c r="I14">
        <v>3</v>
      </c>
      <c r="J14">
        <v>80</v>
      </c>
      <c r="K14" t="b">
        <v>1</v>
      </c>
      <c r="L14">
        <v>30</v>
      </c>
      <c r="M14">
        <v>300</v>
      </c>
      <c r="N14">
        <v>15</v>
      </c>
      <c r="O14">
        <f t="shared" si="0"/>
        <v>26</v>
      </c>
    </row>
    <row r="15" spans="1:15" x14ac:dyDescent="0.3">
      <c r="A15">
        <v>14</v>
      </c>
      <c r="B15" t="s">
        <v>37</v>
      </c>
      <c r="C15" t="s">
        <v>18</v>
      </c>
      <c r="D15" t="s">
        <v>18</v>
      </c>
      <c r="E15">
        <v>9275447688</v>
      </c>
      <c r="F15" t="s">
        <v>9</v>
      </c>
      <c r="G15">
        <v>21</v>
      </c>
      <c r="H15" t="s">
        <v>21</v>
      </c>
      <c r="I15">
        <v>2</v>
      </c>
      <c r="J15">
        <v>30</v>
      </c>
      <c r="K15" t="b">
        <v>0</v>
      </c>
      <c r="M15">
        <v>300</v>
      </c>
      <c r="N15">
        <v>8</v>
      </c>
      <c r="O15">
        <f t="shared" si="0"/>
        <v>12</v>
      </c>
    </row>
    <row r="16" spans="1:15" x14ac:dyDescent="0.3">
      <c r="A16">
        <v>15</v>
      </c>
      <c r="B16" t="s">
        <v>38</v>
      </c>
      <c r="C16" t="s">
        <v>18</v>
      </c>
      <c r="D16" t="s">
        <v>18</v>
      </c>
      <c r="E16">
        <v>9275449999</v>
      </c>
      <c r="F16" t="s">
        <v>9</v>
      </c>
      <c r="G16">
        <v>22</v>
      </c>
      <c r="H16" t="s">
        <v>21</v>
      </c>
      <c r="I16">
        <v>2</v>
      </c>
      <c r="J16">
        <v>30</v>
      </c>
      <c r="K16" t="b">
        <v>0</v>
      </c>
      <c r="M16">
        <v>300</v>
      </c>
      <c r="N16">
        <v>8</v>
      </c>
      <c r="O16">
        <f t="shared" si="0"/>
        <v>12</v>
      </c>
    </row>
    <row r="17" spans="1:15" x14ac:dyDescent="0.3">
      <c r="A17">
        <v>16</v>
      </c>
      <c r="B17" t="s">
        <v>39</v>
      </c>
      <c r="C17" t="s">
        <v>40</v>
      </c>
      <c r="D17" t="s">
        <v>10</v>
      </c>
      <c r="E17">
        <v>9275447878</v>
      </c>
      <c r="F17" t="s">
        <v>31</v>
      </c>
      <c r="G17">
        <v>20</v>
      </c>
      <c r="H17" t="s">
        <v>12</v>
      </c>
      <c r="I17">
        <v>3</v>
      </c>
      <c r="J17">
        <v>45</v>
      </c>
      <c r="K17" t="b">
        <v>0</v>
      </c>
      <c r="M17">
        <v>480</v>
      </c>
      <c r="N17">
        <v>12</v>
      </c>
      <c r="O17">
        <f t="shared" si="0"/>
        <v>16</v>
      </c>
    </row>
    <row r="18" spans="1:15" x14ac:dyDescent="0.3">
      <c r="A18">
        <v>17</v>
      </c>
      <c r="B18" t="s">
        <v>41</v>
      </c>
      <c r="C18" t="s">
        <v>10</v>
      </c>
      <c r="D18" t="s">
        <v>18</v>
      </c>
      <c r="E18">
        <v>9275446798</v>
      </c>
      <c r="F18" t="s">
        <v>31</v>
      </c>
      <c r="G18">
        <v>20</v>
      </c>
      <c r="H18" t="s">
        <v>42</v>
      </c>
      <c r="I18">
        <v>3</v>
      </c>
      <c r="J18">
        <v>70</v>
      </c>
      <c r="K18" t="b">
        <v>1</v>
      </c>
      <c r="L18">
        <v>20</v>
      </c>
      <c r="M18">
        <v>480</v>
      </c>
      <c r="N18">
        <v>15</v>
      </c>
      <c r="O18">
        <f t="shared" si="0"/>
        <v>26</v>
      </c>
    </row>
    <row r="19" spans="1:15" x14ac:dyDescent="0.3">
      <c r="A19">
        <v>18</v>
      </c>
      <c r="B19" t="s">
        <v>43</v>
      </c>
      <c r="C19" t="s">
        <v>18</v>
      </c>
      <c r="D19" t="s">
        <v>18</v>
      </c>
      <c r="E19">
        <v>9275445644</v>
      </c>
      <c r="F19" t="s">
        <v>31</v>
      </c>
      <c r="G19">
        <v>19</v>
      </c>
      <c r="H19" t="s">
        <v>21</v>
      </c>
      <c r="I19">
        <v>2</v>
      </c>
      <c r="J19">
        <v>30</v>
      </c>
      <c r="K19" t="b">
        <v>1</v>
      </c>
      <c r="L19">
        <v>10</v>
      </c>
      <c r="M19">
        <v>480</v>
      </c>
      <c r="N19">
        <v>8</v>
      </c>
      <c r="O19">
        <f t="shared" si="0"/>
        <v>12</v>
      </c>
    </row>
    <row r="20" spans="1:15" x14ac:dyDescent="0.3">
      <c r="A20">
        <v>19</v>
      </c>
      <c r="B20" t="s">
        <v>44</v>
      </c>
      <c r="C20" t="s">
        <v>36</v>
      </c>
      <c r="D20" t="s">
        <v>10</v>
      </c>
      <c r="E20">
        <v>9275447888</v>
      </c>
      <c r="F20" t="s">
        <v>31</v>
      </c>
      <c r="G20">
        <v>20</v>
      </c>
      <c r="H20" t="s">
        <v>19</v>
      </c>
      <c r="I20">
        <v>2</v>
      </c>
      <c r="J20">
        <v>40</v>
      </c>
      <c r="K20" t="b">
        <v>0</v>
      </c>
      <c r="M20">
        <v>400</v>
      </c>
      <c r="N20">
        <v>12</v>
      </c>
      <c r="O20">
        <f t="shared" si="0"/>
        <v>16</v>
      </c>
    </row>
    <row r="21" spans="1:15" x14ac:dyDescent="0.3">
      <c r="A21">
        <v>20</v>
      </c>
      <c r="B21" t="s">
        <v>45</v>
      </c>
      <c r="C21" t="s">
        <v>36</v>
      </c>
      <c r="D21" t="s">
        <v>10</v>
      </c>
      <c r="E21">
        <v>9275448899</v>
      </c>
      <c r="F21" t="s">
        <v>31</v>
      </c>
      <c r="G21">
        <v>20</v>
      </c>
      <c r="H21" t="s">
        <v>19</v>
      </c>
      <c r="I21">
        <v>2</v>
      </c>
      <c r="J21">
        <v>40</v>
      </c>
      <c r="K21" t="b">
        <v>0</v>
      </c>
      <c r="M21">
        <v>400</v>
      </c>
      <c r="N21">
        <v>12</v>
      </c>
      <c r="O21">
        <f t="shared" si="0"/>
        <v>16</v>
      </c>
    </row>
    <row r="22" spans="1:15" x14ac:dyDescent="0.3">
      <c r="A22">
        <v>21</v>
      </c>
      <c r="B22" t="s">
        <v>46</v>
      </c>
      <c r="C22" t="s">
        <v>18</v>
      </c>
      <c r="D22" t="s">
        <v>18</v>
      </c>
      <c r="E22">
        <v>9275446758</v>
      </c>
      <c r="F22" t="s">
        <v>9</v>
      </c>
      <c r="G22">
        <v>20</v>
      </c>
      <c r="H22" t="s">
        <v>21</v>
      </c>
      <c r="I22">
        <v>2</v>
      </c>
      <c r="J22">
        <v>20</v>
      </c>
      <c r="K22" t="b">
        <v>0</v>
      </c>
      <c r="M22">
        <v>480</v>
      </c>
      <c r="N22">
        <v>8</v>
      </c>
      <c r="O22">
        <f t="shared" si="0"/>
        <v>12</v>
      </c>
    </row>
    <row r="23" spans="1:15" x14ac:dyDescent="0.3">
      <c r="A23">
        <v>22</v>
      </c>
      <c r="B23" t="s">
        <v>47</v>
      </c>
      <c r="C23" t="s">
        <v>17</v>
      </c>
      <c r="D23" t="s">
        <v>18</v>
      </c>
      <c r="E23">
        <v>9053165001</v>
      </c>
      <c r="F23" t="s">
        <v>9</v>
      </c>
      <c r="G23">
        <v>21</v>
      </c>
      <c r="H23" t="s">
        <v>19</v>
      </c>
      <c r="I23">
        <v>2</v>
      </c>
      <c r="J23">
        <v>70</v>
      </c>
      <c r="K23" t="b">
        <v>1</v>
      </c>
      <c r="L23">
        <v>20</v>
      </c>
      <c r="M23">
        <v>300</v>
      </c>
      <c r="N23">
        <v>13</v>
      </c>
      <c r="O23">
        <f t="shared" si="0"/>
        <v>19</v>
      </c>
    </row>
    <row r="24" spans="1:15" x14ac:dyDescent="0.3">
      <c r="A24">
        <v>23</v>
      </c>
      <c r="B24" t="s">
        <v>48</v>
      </c>
      <c r="C24" t="s">
        <v>17</v>
      </c>
      <c r="D24" t="s">
        <v>18</v>
      </c>
      <c r="E24">
        <v>9053156002</v>
      </c>
      <c r="F24" t="s">
        <v>9</v>
      </c>
      <c r="G24">
        <v>20</v>
      </c>
      <c r="H24" t="s">
        <v>19</v>
      </c>
      <c r="I24">
        <v>2</v>
      </c>
      <c r="J24">
        <v>70</v>
      </c>
      <c r="K24" t="b">
        <v>1</v>
      </c>
      <c r="L24">
        <v>20</v>
      </c>
      <c r="M24">
        <v>300</v>
      </c>
      <c r="N24">
        <v>13</v>
      </c>
      <c r="O24">
        <f t="shared" si="0"/>
        <v>19</v>
      </c>
    </row>
    <row r="25" spans="1:15" x14ac:dyDescent="0.3">
      <c r="A25">
        <v>24</v>
      </c>
      <c r="B25" t="s">
        <v>49</v>
      </c>
      <c r="C25" t="s">
        <v>17</v>
      </c>
      <c r="D25" t="s">
        <v>18</v>
      </c>
      <c r="E25">
        <v>9053156003</v>
      </c>
      <c r="F25" t="s">
        <v>9</v>
      </c>
      <c r="G25">
        <v>21</v>
      </c>
      <c r="H25" t="s">
        <v>19</v>
      </c>
      <c r="I25">
        <v>2</v>
      </c>
      <c r="J25">
        <v>70</v>
      </c>
      <c r="K25" t="b">
        <v>1</v>
      </c>
      <c r="L25">
        <v>20</v>
      </c>
      <c r="M25">
        <v>300</v>
      </c>
      <c r="N25">
        <v>13</v>
      </c>
      <c r="O25">
        <f t="shared" si="0"/>
        <v>19</v>
      </c>
    </row>
    <row r="26" spans="1:15" x14ac:dyDescent="0.3">
      <c r="A26">
        <v>25</v>
      </c>
      <c r="B26" t="s">
        <v>50</v>
      </c>
      <c r="C26" t="s">
        <v>18</v>
      </c>
      <c r="D26" t="s">
        <v>18</v>
      </c>
      <c r="E26">
        <v>9053156004</v>
      </c>
      <c r="F26" t="s">
        <v>31</v>
      </c>
      <c r="G26">
        <v>21</v>
      </c>
      <c r="H26" t="s">
        <v>21</v>
      </c>
      <c r="I26">
        <v>1</v>
      </c>
      <c r="J26">
        <v>30</v>
      </c>
      <c r="K26" t="b">
        <v>1</v>
      </c>
      <c r="L26">
        <v>10</v>
      </c>
      <c r="M26">
        <v>300</v>
      </c>
      <c r="N26">
        <v>7</v>
      </c>
      <c r="O26">
        <f t="shared" si="0"/>
        <v>7</v>
      </c>
    </row>
    <row r="27" spans="1:15" x14ac:dyDescent="0.3">
      <c r="A27">
        <v>26</v>
      </c>
      <c r="B27" t="s">
        <v>51</v>
      </c>
      <c r="C27" t="s">
        <v>18</v>
      </c>
      <c r="D27" t="s">
        <v>18</v>
      </c>
      <c r="E27">
        <v>9053156005</v>
      </c>
      <c r="F27" t="s">
        <v>31</v>
      </c>
      <c r="G27">
        <v>22</v>
      </c>
      <c r="H27" t="s">
        <v>21</v>
      </c>
      <c r="I27">
        <v>1</v>
      </c>
      <c r="J27">
        <v>30</v>
      </c>
      <c r="K27" t="b">
        <v>1</v>
      </c>
      <c r="L27">
        <v>10</v>
      </c>
      <c r="M27">
        <v>300</v>
      </c>
      <c r="N27">
        <v>7</v>
      </c>
      <c r="O27">
        <f t="shared" si="0"/>
        <v>7</v>
      </c>
    </row>
    <row r="28" spans="1:15" x14ac:dyDescent="0.3">
      <c r="A28">
        <v>27</v>
      </c>
      <c r="B28" t="s">
        <v>52</v>
      </c>
      <c r="C28" t="s">
        <v>10</v>
      </c>
      <c r="D28" t="s">
        <v>18</v>
      </c>
      <c r="E28">
        <v>9053156006</v>
      </c>
      <c r="F28" t="s">
        <v>9</v>
      </c>
      <c r="G28">
        <v>21</v>
      </c>
      <c r="H28" t="s">
        <v>19</v>
      </c>
      <c r="I28">
        <v>3</v>
      </c>
      <c r="J28">
        <v>60</v>
      </c>
      <c r="K28" t="b">
        <v>1</v>
      </c>
      <c r="L28">
        <v>20</v>
      </c>
      <c r="M28">
        <v>400</v>
      </c>
      <c r="N28">
        <v>13</v>
      </c>
      <c r="O28">
        <f t="shared" si="0"/>
        <v>19</v>
      </c>
    </row>
    <row r="29" spans="1:15" x14ac:dyDescent="0.3">
      <c r="A29">
        <v>28</v>
      </c>
      <c r="B29" t="s">
        <v>53</v>
      </c>
      <c r="C29" t="s">
        <v>10</v>
      </c>
      <c r="D29" t="s">
        <v>10</v>
      </c>
      <c r="E29">
        <v>9053156007</v>
      </c>
      <c r="F29" t="s">
        <v>9</v>
      </c>
      <c r="G29">
        <v>21</v>
      </c>
      <c r="H29" t="s">
        <v>21</v>
      </c>
      <c r="I29">
        <v>1</v>
      </c>
      <c r="J29">
        <v>20</v>
      </c>
      <c r="K29" t="b">
        <v>0</v>
      </c>
      <c r="M29">
        <v>300</v>
      </c>
      <c r="N29">
        <v>6</v>
      </c>
      <c r="O29">
        <f t="shared" si="0"/>
        <v>6</v>
      </c>
    </row>
    <row r="30" spans="1:15" x14ac:dyDescent="0.3">
      <c r="A30">
        <v>29</v>
      </c>
      <c r="B30" t="s">
        <v>54</v>
      </c>
      <c r="C30" t="s">
        <v>18</v>
      </c>
      <c r="D30" t="s">
        <v>10</v>
      </c>
      <c r="E30">
        <v>9053156008</v>
      </c>
      <c r="F30" t="s">
        <v>9</v>
      </c>
      <c r="G30">
        <v>22</v>
      </c>
      <c r="H30" t="s">
        <v>21</v>
      </c>
      <c r="I30">
        <v>1</v>
      </c>
      <c r="J30">
        <v>10</v>
      </c>
      <c r="K30" t="b">
        <v>0</v>
      </c>
      <c r="M30">
        <v>300</v>
      </c>
      <c r="N30">
        <v>4</v>
      </c>
      <c r="O30">
        <f t="shared" si="0"/>
        <v>2</v>
      </c>
    </row>
    <row r="31" spans="1:15" x14ac:dyDescent="0.3">
      <c r="A31">
        <v>30</v>
      </c>
      <c r="B31" t="s">
        <v>55</v>
      </c>
      <c r="C31" t="s">
        <v>10</v>
      </c>
      <c r="D31" t="s">
        <v>18</v>
      </c>
      <c r="E31">
        <v>9053156009</v>
      </c>
      <c r="F31" t="s">
        <v>9</v>
      </c>
      <c r="G31">
        <v>20</v>
      </c>
      <c r="H31" t="s">
        <v>19</v>
      </c>
      <c r="I31">
        <v>3</v>
      </c>
      <c r="J31">
        <v>60</v>
      </c>
      <c r="K31" t="b">
        <v>1</v>
      </c>
      <c r="L31">
        <v>20</v>
      </c>
      <c r="M31">
        <v>400</v>
      </c>
      <c r="N31">
        <v>15</v>
      </c>
      <c r="O31">
        <f t="shared" si="0"/>
        <v>26</v>
      </c>
    </row>
    <row r="33" spans="2:14" x14ac:dyDescent="0.3">
      <c r="I33" s="3" t="s">
        <v>56</v>
      </c>
      <c r="J33" s="3" t="s">
        <v>56</v>
      </c>
      <c r="L33" s="3" t="s">
        <v>56</v>
      </c>
      <c r="M33" s="3" t="s">
        <v>56</v>
      </c>
      <c r="N33" s="3" t="s">
        <v>56</v>
      </c>
    </row>
    <row r="34" spans="2:14" x14ac:dyDescent="0.3">
      <c r="I34" s="7">
        <f>AVERAGE(I2:I31)</f>
        <v>2</v>
      </c>
      <c r="J34" s="6">
        <f>AVERAGE(J2:J31)</f>
        <v>44.6</v>
      </c>
      <c r="L34" s="8">
        <f>AVERAGE(L2:L31)</f>
        <v>19.333333333333332</v>
      </c>
      <c r="M34" s="5">
        <f>AVERAGE(M2:M31)</f>
        <v>352.66666666666669</v>
      </c>
      <c r="N34" s="4">
        <f>AVERAGE(N2:N31)</f>
        <v>9.7666666666666675</v>
      </c>
    </row>
    <row r="36" spans="2:14" x14ac:dyDescent="0.3">
      <c r="I36" s="1" t="s">
        <v>74</v>
      </c>
      <c r="J36">
        <f>MEDIAN(J2:J31)</f>
        <v>40</v>
      </c>
      <c r="L36">
        <f>MEDIAN(L2:L31)</f>
        <v>20</v>
      </c>
      <c r="M36">
        <f>MEDIAN(M2:M31)</f>
        <v>300</v>
      </c>
      <c r="N36">
        <f>MEDIAN(N2:N31)</f>
        <v>10</v>
      </c>
    </row>
    <row r="37" spans="2:14" x14ac:dyDescent="0.3">
      <c r="I37" s="3" t="s">
        <v>72</v>
      </c>
      <c r="J37" s="9">
        <f>STDEV(J2:J31)</f>
        <v>23.809010175083742</v>
      </c>
      <c r="L37" s="9">
        <f>STDEV(L2:L31)</f>
        <v>5.936168397046635</v>
      </c>
      <c r="M37" s="9">
        <f>STDEV(M2:M31)</f>
        <v>74.553074514336586</v>
      </c>
      <c r="N37" s="9">
        <f>STDEV(N2:N31)</f>
        <v>4.0826236774841282</v>
      </c>
    </row>
    <row r="38" spans="2:14" x14ac:dyDescent="0.3">
      <c r="D38" s="3" t="s">
        <v>58</v>
      </c>
      <c r="E38" s="36" t="s">
        <v>67</v>
      </c>
      <c r="F38" s="36"/>
      <c r="G38" s="1" t="s">
        <v>62</v>
      </c>
      <c r="I38" s="3" t="s">
        <v>73</v>
      </c>
      <c r="J38" s="10">
        <f>VAR(J2:J31)</f>
        <v>566.86896551724124</v>
      </c>
      <c r="L38" s="9">
        <f>VAR(L2:L31)</f>
        <v>35.238095238095219</v>
      </c>
      <c r="M38" s="9">
        <f t="shared" ref="M38:N38" si="1">VAR(M2:M31)</f>
        <v>5558.1609195402243</v>
      </c>
      <c r="N38" s="9">
        <f t="shared" si="1"/>
        <v>16.667816091954027</v>
      </c>
    </row>
    <row r="39" spans="2:14" x14ac:dyDescent="0.3">
      <c r="B39" s="38" t="s">
        <v>59</v>
      </c>
      <c r="C39" s="33"/>
      <c r="D39" s="34">
        <f>SUMIF(K2:K31,TRUE,J2:J31)</f>
        <v>930</v>
      </c>
      <c r="E39" s="35" t="s">
        <v>64</v>
      </c>
      <c r="F39" s="36"/>
      <c r="G39" s="31" t="s">
        <v>65</v>
      </c>
    </row>
    <row r="40" spans="2:14" x14ac:dyDescent="0.3">
      <c r="B40" s="33"/>
      <c r="C40" s="33"/>
      <c r="D40" s="34"/>
      <c r="E40" s="36"/>
      <c r="F40" s="36"/>
      <c r="G40" s="32"/>
      <c r="I40" s="1" t="s">
        <v>75</v>
      </c>
      <c r="J40">
        <f>LARGE(J2:J31,1)</f>
        <v>80</v>
      </c>
      <c r="L40">
        <f t="shared" ref="L40:M40" si="2">LARGE(L2:L31,1)</f>
        <v>30</v>
      </c>
      <c r="M40">
        <f t="shared" si="2"/>
        <v>480</v>
      </c>
      <c r="N40">
        <f>LARGE(N2:N31,1)</f>
        <v>15</v>
      </c>
    </row>
    <row r="41" spans="2:14" x14ac:dyDescent="0.3">
      <c r="I41" s="1" t="s">
        <v>76</v>
      </c>
      <c r="J41">
        <f>SMALL(J2:J31,1)</f>
        <v>5</v>
      </c>
      <c r="L41">
        <f t="shared" ref="L41:N41" si="3">SMALL(L2:L31,1)</f>
        <v>10</v>
      </c>
      <c r="M41">
        <f t="shared" si="3"/>
        <v>300</v>
      </c>
      <c r="N41">
        <f t="shared" si="3"/>
        <v>2</v>
      </c>
    </row>
    <row r="42" spans="2:14" x14ac:dyDescent="0.3">
      <c r="B42" s="38" t="s">
        <v>60</v>
      </c>
      <c r="C42" s="34"/>
      <c r="D42" s="34">
        <f>AVERAGEIF(K2:K31,TRUE,J2:J31)</f>
        <v>62</v>
      </c>
      <c r="E42" s="33" t="s">
        <v>66</v>
      </c>
      <c r="F42" s="33"/>
      <c r="G42" s="34">
        <v>44.6</v>
      </c>
    </row>
    <row r="43" spans="2:14" x14ac:dyDescent="0.3">
      <c r="B43" s="34"/>
      <c r="C43" s="34"/>
      <c r="D43" s="34"/>
      <c r="E43" s="33"/>
      <c r="F43" s="33"/>
      <c r="G43" s="34"/>
    </row>
    <row r="45" spans="2:14" x14ac:dyDescent="0.3">
      <c r="B45" s="35" t="s">
        <v>61</v>
      </c>
      <c r="C45" s="36"/>
      <c r="D45" s="34">
        <f>SUMIF(K2:K31,FALSE,J2:J31)</f>
        <v>408</v>
      </c>
      <c r="E45" s="35" t="s">
        <v>68</v>
      </c>
      <c r="F45" s="36"/>
      <c r="G45" s="37">
        <f>(44.6/(24*60)*2)</f>
        <v>6.1944444444444448E-2</v>
      </c>
    </row>
    <row r="46" spans="2:14" x14ac:dyDescent="0.3">
      <c r="B46" s="36"/>
      <c r="C46" s="36"/>
      <c r="D46" s="34"/>
      <c r="E46" s="36"/>
      <c r="F46" s="36"/>
      <c r="G46" s="37"/>
    </row>
    <row r="48" spans="2:14" x14ac:dyDescent="0.3">
      <c r="B48" s="38" t="s">
        <v>63</v>
      </c>
      <c r="C48" s="33"/>
      <c r="D48" s="34">
        <f>AVERAGEIF(K2:K31,FALSE,J2:J31)</f>
        <v>27.2</v>
      </c>
    </row>
    <row r="49" spans="2:4" x14ac:dyDescent="0.3">
      <c r="B49" s="33"/>
      <c r="C49" s="33"/>
      <c r="D49" s="34"/>
    </row>
    <row r="51" spans="2:4" x14ac:dyDescent="0.3">
      <c r="B51" s="35" t="s">
        <v>69</v>
      </c>
      <c r="C51" s="36"/>
      <c r="D51" s="34">
        <f>COUNTIF(K2:K31,TRUE)</f>
        <v>15</v>
      </c>
    </row>
    <row r="52" spans="2:4" x14ac:dyDescent="0.3">
      <c r="B52" s="36"/>
      <c r="C52" s="36"/>
      <c r="D52" s="34"/>
    </row>
    <row r="54" spans="2:4" x14ac:dyDescent="0.3">
      <c r="B54" s="35" t="s">
        <v>70</v>
      </c>
      <c r="C54" s="36"/>
      <c r="D54" s="34">
        <f>COUNTIF(K2:K31,FALSE)</f>
        <v>15</v>
      </c>
    </row>
    <row r="55" spans="2:4" x14ac:dyDescent="0.3">
      <c r="B55" s="36"/>
      <c r="C55" s="36"/>
      <c r="D55" s="34"/>
    </row>
  </sheetData>
  <mergeCells count="19">
    <mergeCell ref="B51:C52"/>
    <mergeCell ref="D51:D52"/>
    <mergeCell ref="B54:C55"/>
    <mergeCell ref="D54:D55"/>
    <mergeCell ref="B45:C46"/>
    <mergeCell ref="D45:D46"/>
    <mergeCell ref="E45:F46"/>
    <mergeCell ref="G45:G46"/>
    <mergeCell ref="B48:C49"/>
    <mergeCell ref="D48:D49"/>
    <mergeCell ref="E38:F38"/>
    <mergeCell ref="B39:C40"/>
    <mergeCell ref="D39:D40"/>
    <mergeCell ref="E39:F40"/>
    <mergeCell ref="G39:G40"/>
    <mergeCell ref="B42:C43"/>
    <mergeCell ref="D42:D43"/>
    <mergeCell ref="E42:F43"/>
    <mergeCell ref="G42:G43"/>
  </mergeCells>
  <conditionalFormatting sqref="N2:N31">
    <cfRule type="cellIs" dxfId="7" priority="11" operator="greaterThan">
      <formula>9.77</formula>
    </cfRule>
    <cfRule type="dataBar" priority="12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{64A3CDEE-6AA4-4623-AF4F-ACDF75AB139E}</x14:id>
        </ext>
      </extLst>
    </cfRule>
    <cfRule type="cellIs" dxfId="6" priority="14" operator="greaterThan">
      <formula>9.77</formula>
    </cfRule>
    <cfRule type="cellIs" dxfId="5" priority="15" operator="greaterThan">
      <formula>8.5</formula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{893EC056-FB91-4E4D-89E5-FDCC6953A6C8}</x14:id>
        </ext>
      </extLst>
    </cfRule>
  </conditionalFormatting>
  <conditionalFormatting sqref="J2:J31">
    <cfRule type="cellIs" dxfId="4" priority="3" operator="between">
      <formula>44.6</formula>
      <formula>100</formula>
    </cfRule>
    <cfRule type="dataBar" priority="6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{3147C53D-4024-4F39-BDB4-9C44F089D9A0}</x14:id>
        </ext>
      </extLst>
    </cfRule>
    <cfRule type="dataBar" priority="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{54769163-5E49-4D82-8082-065A7F2296B3}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{8F0634BC-D299-41C5-85C3-57FE0D796C87}</x14:id>
        </ext>
      </extLst>
    </cfRule>
  </conditionalFormatting>
  <conditionalFormatting sqref="M2:M31">
    <cfRule type="cellIs" dxfId="3" priority="8" operator="greaterThan">
      <formula>352.67</formula>
    </cfRule>
    <cfRule type="cellIs" dxfId="2" priority="9" operator="greaterThan">
      <formula>352.67</formula>
    </cfRule>
    <cfRule type="dataBar" priority="1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{6A62B056-0144-47A9-9871-A00029AD6EBE}</x14:id>
        </ext>
      </extLst>
    </cfRule>
  </conditionalFormatting>
  <conditionalFormatting sqref="I2:I31">
    <cfRule type="cellIs" dxfId="1" priority="4" operator="between">
      <formula>2</formula>
      <formula>3</formula>
    </cfRule>
    <cfRule type="dataBar" priority="5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{F3DA9741-BBDF-417A-A5D3-88D1E77934BD}</x14:id>
        </ext>
      </extLst>
    </cfRule>
  </conditionalFormatting>
  <conditionalFormatting sqref="L2:L31">
    <cfRule type="cellIs" dxfId="0" priority="1" operator="greaterThan">
      <formula>19.33</formula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{66BDA0B2-3DA9-44E6-A77B-656C368BC8F4}</x14:id>
        </ext>
      </extLst>
    </cfRule>
  </conditionalFormatting>
  <dataValidations count="15">
    <dataValidation type="whole" allowBlank="1" showInputMessage="1" showErrorMessage="1" promptTitle="WHOLE NUMBER" prompt="Enter a whole number between 1 - 30" sqref="A2:A31" xr:uid="{DAFABE47-61F4-405C-BAE3-DC3F4B80A9D0}">
      <formula1>1</formula1>
      <formula2>30</formula2>
    </dataValidation>
    <dataValidation type="textLength" operator="equal" allowBlank="1" showInputMessage="1" showErrorMessage="1" sqref="E2:E10" xr:uid="{D4D0A121-D58F-4745-B6D2-FC436E450244}">
      <formula1>10</formula1>
    </dataValidation>
    <dataValidation type="textLength" operator="equal" allowBlank="1" showInputMessage="1" showErrorMessage="1" promptTitle="Enter M or F" prompt="Enter M for Male and F for Female" sqref="F2:F31" xr:uid="{7922868F-15D5-4B76-86FC-275ABEAB7FBB}">
      <formula1>1</formula1>
    </dataValidation>
    <dataValidation type="list" allowBlank="1" showInputMessage="1" showErrorMessage="1" promptTitle="LIST" prompt="Choose between Silang, Dasmarinas, Trece Martires, Amadeo, Imus, Tagaytay and General Trias" sqref="C2:D31" xr:uid="{91193218-8BDD-4CA9-93B9-B0DE4F33C490}">
      <formula1>"Silang,Dasmariñas,Imus,General Trias, Amadeo, Trece Martires, Tagaytay, Indang"</formula1>
    </dataValidation>
    <dataValidation type="whole" allowBlank="1" showInputMessage="1" showErrorMessage="1" promptTitle="WHOLE NUMBER" prompt="Enter your age (this accept from age 18-25 only)" sqref="G2:G31" xr:uid="{9DA83EA9-27FF-4964-8E5F-C30759B8B695}">
      <formula1>18</formula1>
      <formula2>25</formula2>
    </dataValidation>
    <dataValidation type="whole" allowBlank="1" showInputMessage="1" showErrorMessage="1" promptTitle="WHOLE NUMBER" prompt="Enter a whole number between 1 - 5" sqref="I2:I31" xr:uid="{02222E9E-947B-4B5B-9A11-5F2B017FE6E8}">
      <formula1>1</formula1>
      <formula2>5</formula2>
    </dataValidation>
    <dataValidation type="whole" allowBlank="1" showInputMessage="1" showErrorMessage="1" promptTitle="WHOLE NUMBER" prompt="Enter a whole number between 1 - 1000" sqref="M2:M31 J2" xr:uid="{94C3C2E2-46C4-45A6-9D6F-E7FEA087C8D9}">
      <formula1>1</formula1>
      <formula2>1000</formula2>
    </dataValidation>
    <dataValidation type="whole" allowBlank="1" showInputMessage="1" showErrorMessage="1" promptTitle="WHOLE NUMBER" prompt="Enter a whole number between 1 - 20" sqref="N2:N31" xr:uid="{2383F559-FA0E-4798-8704-555EFA310763}">
      <formula1>1</formula1>
      <formula2>20</formula2>
    </dataValidation>
    <dataValidation allowBlank="1" showInputMessage="1" showErrorMessage="1" promptTitle="ANY VALUE" prompt="Enter your name in your chosen format" sqref="B2:B31" xr:uid="{C81516E1-2687-4230-9FEC-D971ED2208B2}"/>
    <dataValidation type="textLength" operator="equal" allowBlank="1" showInputMessage="1" showErrorMessage="1" promptTitle="TEXT LENGTH" prompt="Enter you phone number (excluding the 0 at the begginning)" sqref="E11:E31" xr:uid="{5FA02216-EA72-48FF-967E-F44380DF94B7}">
      <formula1>10</formula1>
    </dataValidation>
    <dataValidation allowBlank="1" showInputMessage="1" showErrorMessage="1" promptTitle="ANY VALUE" prompt="Enter your types of transportation used (separate it by using comma)" sqref="H2:H31" xr:uid="{4C9ABAD1-92CE-485E-B085-76C13AB2F9C1}"/>
    <dataValidation type="whole" allowBlank="1" showInputMessage="1" showErrorMessage="1" promptTitle="WHOLE NUMBER" prompt="Enter a whole number between 1 - 100" sqref="J3:J31" xr:uid="{C3F9EF6A-0113-4EC9-A437-47E597DB9A53}">
      <formula1>1</formula1>
      <formula2>100</formula2>
    </dataValidation>
    <dataValidation type="list" allowBlank="1" showInputMessage="1" showErrorMessage="1" promptTitle="TRUE or FALSE" prompt="Choose between TRUE or FALSE" sqref="K2:K31" xr:uid="{83314212-5070-4541-87E8-9248794AB8D9}">
      <formula1>"FALSE, TRUE"</formula1>
    </dataValidation>
    <dataValidation type="custom" allowBlank="1" showInputMessage="1" showErrorMessage="1" promptTitle="FOR TRUE" prompt="Enter a whole number between 1 - 100" sqref="L2:L12 L15:L31" xr:uid="{ECE3D989-0DE0-40E2-8B0C-AEF266BCF543}">
      <formula1>K2:K31=TRUE</formula1>
    </dataValidation>
    <dataValidation type="custom" allowBlank="1" showInputMessage="1" showErrorMessage="1" promptTitle="FOR TRUE" prompt="Enter a whole number between 1 - 100" sqref="L14" xr:uid="{090CF02C-0216-4925-BE0C-E58E5F90C643}">
      <formula1>K13:K42=TRUE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3CDEE-6AA4-4623-AF4F-ACDF75AB1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3EC056-FB91-4E4D-89E5-FDCC6953A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N2:N31</xm:sqref>
        </x14:conditionalFormatting>
        <x14:conditionalFormatting xmlns:xm="http://schemas.microsoft.com/office/excel/2006/main">
          <x14:cfRule type="dataBar" id="{3147C53D-4024-4F39-BDB4-9C44F089D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769163-5E49-4D82-8082-065A7F229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F0634BC-D299-41C5-85C3-57FE0D796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J2:J31</xm:sqref>
        </x14:conditionalFormatting>
        <x14:conditionalFormatting xmlns:xm="http://schemas.microsoft.com/office/excel/2006/main">
          <x14:cfRule type="dataBar" id="{6A62B056-0144-47A9-9871-A00029AD6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M2:M31</xm:sqref>
        </x14:conditionalFormatting>
        <x14:conditionalFormatting xmlns:xm="http://schemas.microsoft.com/office/excel/2006/main">
          <x14:cfRule type="dataBar" id="{F3DA9741-BBDF-417A-A5D3-88D1E7793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I2:I31</xm:sqref>
        </x14:conditionalFormatting>
        <x14:conditionalFormatting xmlns:xm="http://schemas.microsoft.com/office/excel/2006/main">
          <x14:cfRule type="dataBar" id="{66BDA0B2-3DA9-44E6-A77B-656C368BC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9516-A7CC-469B-93B9-C7683137B5DB}">
  <dimension ref="A1:N149"/>
  <sheetViews>
    <sheetView topLeftCell="A85" zoomScale="70" zoomScaleNormal="70" workbookViewId="0">
      <selection activeCell="P23" sqref="P23"/>
    </sheetView>
  </sheetViews>
  <sheetFormatPr defaultRowHeight="14.4" x14ac:dyDescent="0.3"/>
  <cols>
    <col min="1" max="1" width="8.88671875" style="11"/>
    <col min="2" max="2" width="25.77734375" style="11" customWidth="1"/>
    <col min="3" max="3" width="18.77734375" style="11" customWidth="1"/>
    <col min="4" max="4" width="20.5546875" style="11" customWidth="1"/>
    <col min="5" max="6" width="18.77734375" style="11" customWidth="1"/>
    <col min="7" max="7" width="25.77734375" style="11" customWidth="1"/>
    <col min="8" max="8" width="21.33203125" style="11" customWidth="1"/>
    <col min="9" max="14" width="18.77734375" style="11" customWidth="1"/>
    <col min="15" max="16384" width="8.88671875" style="11"/>
  </cols>
  <sheetData>
    <row r="1" spans="1:14" ht="79.95" customHeight="1" x14ac:dyDescent="0.3">
      <c r="A1" s="42" t="s">
        <v>169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3.95" customHeight="1" x14ac:dyDescent="0.3">
      <c r="A2" s="50" t="s">
        <v>32</v>
      </c>
      <c r="B2" s="50" t="s">
        <v>149</v>
      </c>
      <c r="C2" s="50" t="s">
        <v>77</v>
      </c>
      <c r="D2" s="50" t="s">
        <v>78</v>
      </c>
      <c r="E2" s="50" t="s">
        <v>165</v>
      </c>
      <c r="F2" s="50" t="s">
        <v>166</v>
      </c>
      <c r="G2" s="50" t="s">
        <v>150</v>
      </c>
      <c r="H2" s="50" t="s">
        <v>164</v>
      </c>
      <c r="I2" s="50" t="s">
        <v>170</v>
      </c>
      <c r="J2" s="50" t="s">
        <v>167</v>
      </c>
      <c r="K2" s="50" t="s">
        <v>171</v>
      </c>
      <c r="L2" s="50" t="s">
        <v>172</v>
      </c>
      <c r="M2" s="50" t="s">
        <v>168</v>
      </c>
      <c r="N2" s="50" t="s">
        <v>173</v>
      </c>
    </row>
    <row r="3" spans="1:14" ht="13.95" customHeigh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ht="13.95" customHeight="1" x14ac:dyDescent="0.3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ht="13.95" customHeight="1" x14ac:dyDescent="0.3">
      <c r="A5" s="58">
        <v>1</v>
      </c>
      <c r="B5" s="59" t="s">
        <v>79</v>
      </c>
      <c r="C5" s="60" t="s">
        <v>9</v>
      </c>
      <c r="D5" s="60" t="s">
        <v>80</v>
      </c>
      <c r="E5" s="60" t="s">
        <v>81</v>
      </c>
      <c r="F5" s="60" t="s">
        <v>142</v>
      </c>
      <c r="G5" s="60" t="s">
        <v>21</v>
      </c>
      <c r="H5" s="60">
        <v>1</v>
      </c>
      <c r="I5" s="60" t="s">
        <v>82</v>
      </c>
      <c r="J5" s="60">
        <v>0</v>
      </c>
      <c r="K5" s="60" t="s">
        <v>143</v>
      </c>
      <c r="L5" s="60" t="s">
        <v>83</v>
      </c>
      <c r="M5" s="60" t="s">
        <v>143</v>
      </c>
      <c r="N5" s="60" t="s">
        <v>88</v>
      </c>
    </row>
    <row r="6" spans="1:14" ht="13.95" customHeight="1" x14ac:dyDescent="0.3">
      <c r="A6" s="58">
        <v>2</v>
      </c>
      <c r="B6" s="59" t="s">
        <v>84</v>
      </c>
      <c r="C6" s="60" t="s">
        <v>9</v>
      </c>
      <c r="D6" s="60" t="s">
        <v>80</v>
      </c>
      <c r="E6" s="60" t="s">
        <v>85</v>
      </c>
      <c r="F6" s="60" t="s">
        <v>86</v>
      </c>
      <c r="G6" s="60" t="s">
        <v>87</v>
      </c>
      <c r="H6" s="60">
        <v>3</v>
      </c>
      <c r="I6" s="60" t="s">
        <v>83</v>
      </c>
      <c r="J6" s="60" t="s">
        <v>88</v>
      </c>
      <c r="K6" s="60" t="s">
        <v>89</v>
      </c>
      <c r="L6" s="60" t="s">
        <v>83</v>
      </c>
      <c r="M6" s="60" t="s">
        <v>89</v>
      </c>
      <c r="N6" s="60" t="s">
        <v>90</v>
      </c>
    </row>
    <row r="7" spans="1:14" ht="13.95" customHeight="1" x14ac:dyDescent="0.3">
      <c r="A7" s="58">
        <v>3</v>
      </c>
      <c r="B7" s="59" t="s">
        <v>91</v>
      </c>
      <c r="C7" s="60" t="s">
        <v>31</v>
      </c>
      <c r="D7" s="60" t="s">
        <v>80</v>
      </c>
      <c r="E7" s="60" t="s">
        <v>36</v>
      </c>
      <c r="F7" s="60" t="s">
        <v>86</v>
      </c>
      <c r="G7" s="60" t="s">
        <v>92</v>
      </c>
      <c r="H7" s="60">
        <v>1</v>
      </c>
      <c r="I7" s="60" t="s">
        <v>83</v>
      </c>
      <c r="J7" s="60" t="s">
        <v>143</v>
      </c>
      <c r="K7" s="60" t="s">
        <v>88</v>
      </c>
      <c r="L7" s="60" t="s">
        <v>83</v>
      </c>
      <c r="M7" s="60" t="s">
        <v>143</v>
      </c>
      <c r="N7" s="60" t="s">
        <v>88</v>
      </c>
    </row>
    <row r="8" spans="1:14" ht="13.95" customHeight="1" x14ac:dyDescent="0.3">
      <c r="A8" s="58">
        <v>4</v>
      </c>
      <c r="B8" s="59" t="s">
        <v>93</v>
      </c>
      <c r="C8" s="60" t="s">
        <v>9</v>
      </c>
      <c r="D8" s="60" t="s">
        <v>80</v>
      </c>
      <c r="E8" s="60" t="s">
        <v>81</v>
      </c>
      <c r="F8" s="60" t="s">
        <v>142</v>
      </c>
      <c r="G8" s="60" t="s">
        <v>94</v>
      </c>
      <c r="H8" s="60">
        <v>2</v>
      </c>
      <c r="I8" s="60" t="s">
        <v>83</v>
      </c>
      <c r="J8" s="60" t="s">
        <v>143</v>
      </c>
      <c r="K8" s="60" t="s">
        <v>88</v>
      </c>
      <c r="L8" s="60" t="s">
        <v>83</v>
      </c>
      <c r="M8" s="60" t="s">
        <v>88</v>
      </c>
      <c r="N8" s="60" t="s">
        <v>89</v>
      </c>
    </row>
    <row r="9" spans="1:14" ht="13.95" customHeight="1" x14ac:dyDescent="0.3">
      <c r="A9" s="58">
        <v>5</v>
      </c>
      <c r="B9" s="59" t="s">
        <v>95</v>
      </c>
      <c r="C9" s="60" t="s">
        <v>9</v>
      </c>
      <c r="D9" s="60" t="s">
        <v>80</v>
      </c>
      <c r="E9" s="60" t="s">
        <v>17</v>
      </c>
      <c r="F9" s="60" t="s">
        <v>144</v>
      </c>
      <c r="G9" s="60" t="s">
        <v>94</v>
      </c>
      <c r="H9" s="60">
        <v>2</v>
      </c>
      <c r="I9" s="60" t="s">
        <v>83</v>
      </c>
      <c r="J9" s="60" t="s">
        <v>143</v>
      </c>
      <c r="K9" s="60" t="s">
        <v>88</v>
      </c>
      <c r="L9" s="60" t="s">
        <v>83</v>
      </c>
      <c r="M9" s="60" t="s">
        <v>143</v>
      </c>
      <c r="N9" s="60" t="s">
        <v>89</v>
      </c>
    </row>
    <row r="10" spans="1:14" ht="13.95" customHeight="1" x14ac:dyDescent="0.3">
      <c r="A10" s="58">
        <v>6</v>
      </c>
      <c r="B10" s="59" t="s">
        <v>96</v>
      </c>
      <c r="C10" s="60" t="s">
        <v>9</v>
      </c>
      <c r="D10" s="60" t="s">
        <v>80</v>
      </c>
      <c r="E10" s="60" t="s">
        <v>10</v>
      </c>
      <c r="F10" s="60" t="s">
        <v>86</v>
      </c>
      <c r="G10" s="60" t="s">
        <v>94</v>
      </c>
      <c r="H10" s="60">
        <v>3</v>
      </c>
      <c r="I10" s="60" t="s">
        <v>83</v>
      </c>
      <c r="J10" s="60" t="s">
        <v>143</v>
      </c>
      <c r="K10" s="60" t="s">
        <v>88</v>
      </c>
      <c r="L10" s="60" t="s">
        <v>83</v>
      </c>
      <c r="M10" s="60" t="s">
        <v>143</v>
      </c>
      <c r="N10" s="60" t="s">
        <v>88</v>
      </c>
    </row>
    <row r="11" spans="1:14" ht="13.95" customHeight="1" x14ac:dyDescent="0.3">
      <c r="A11" s="58">
        <v>7</v>
      </c>
      <c r="B11" s="59" t="s">
        <v>97</v>
      </c>
      <c r="C11" s="60" t="s">
        <v>9</v>
      </c>
      <c r="D11" s="60" t="s">
        <v>80</v>
      </c>
      <c r="E11" s="60" t="s">
        <v>17</v>
      </c>
      <c r="F11" s="60" t="s">
        <v>145</v>
      </c>
      <c r="G11" s="60" t="s">
        <v>92</v>
      </c>
      <c r="H11" s="60">
        <v>1</v>
      </c>
      <c r="I11" s="60" t="s">
        <v>83</v>
      </c>
      <c r="J11" s="60" t="s">
        <v>143</v>
      </c>
      <c r="K11" s="60" t="s">
        <v>88</v>
      </c>
      <c r="L11" s="60" t="s">
        <v>83</v>
      </c>
      <c r="M11" s="60" t="s">
        <v>88</v>
      </c>
      <c r="N11" s="60" t="s">
        <v>90</v>
      </c>
    </row>
    <row r="12" spans="1:14" ht="13.95" customHeight="1" x14ac:dyDescent="0.3">
      <c r="A12" s="58">
        <v>8</v>
      </c>
      <c r="B12" s="59" t="s">
        <v>98</v>
      </c>
      <c r="C12" s="60" t="s">
        <v>9</v>
      </c>
      <c r="D12" s="60" t="s">
        <v>80</v>
      </c>
      <c r="E12" s="60" t="s">
        <v>99</v>
      </c>
      <c r="F12" s="60" t="s">
        <v>145</v>
      </c>
      <c r="G12" s="60" t="s">
        <v>94</v>
      </c>
      <c r="H12" s="60">
        <v>2</v>
      </c>
      <c r="I12" s="60" t="s">
        <v>83</v>
      </c>
      <c r="J12" s="60" t="s">
        <v>143</v>
      </c>
      <c r="K12" s="60" t="s">
        <v>89</v>
      </c>
      <c r="L12" s="60" t="s">
        <v>83</v>
      </c>
      <c r="M12" s="60" t="s">
        <v>143</v>
      </c>
      <c r="N12" s="60" t="s">
        <v>89</v>
      </c>
    </row>
    <row r="13" spans="1:14" ht="13.95" customHeight="1" x14ac:dyDescent="0.3">
      <c r="A13" s="58">
        <v>9</v>
      </c>
      <c r="B13" s="59" t="s">
        <v>100</v>
      </c>
      <c r="C13" s="60" t="s">
        <v>9</v>
      </c>
      <c r="D13" s="60" t="s">
        <v>80</v>
      </c>
      <c r="E13" s="60" t="s">
        <v>101</v>
      </c>
      <c r="F13" s="60" t="s">
        <v>102</v>
      </c>
      <c r="G13" s="60" t="s">
        <v>103</v>
      </c>
      <c r="H13" s="60">
        <v>5</v>
      </c>
      <c r="I13" s="60" t="s">
        <v>83</v>
      </c>
      <c r="J13" s="60" t="s">
        <v>143</v>
      </c>
      <c r="K13" s="60" t="s">
        <v>89</v>
      </c>
      <c r="L13" s="60" t="s">
        <v>83</v>
      </c>
      <c r="M13" s="60" t="s">
        <v>88</v>
      </c>
      <c r="N13" s="60" t="s">
        <v>89</v>
      </c>
    </row>
    <row r="14" spans="1:14" ht="13.95" customHeight="1" x14ac:dyDescent="0.3">
      <c r="A14" s="58">
        <v>10</v>
      </c>
      <c r="B14" s="59" t="s">
        <v>104</v>
      </c>
      <c r="C14" s="60" t="s">
        <v>9</v>
      </c>
      <c r="D14" s="60" t="s">
        <v>80</v>
      </c>
      <c r="E14" s="60" t="s">
        <v>85</v>
      </c>
      <c r="F14" s="60" t="s">
        <v>144</v>
      </c>
      <c r="G14" s="60" t="s">
        <v>92</v>
      </c>
      <c r="H14" s="60">
        <v>2</v>
      </c>
      <c r="I14" s="60" t="s">
        <v>83</v>
      </c>
      <c r="J14" s="60" t="s">
        <v>88</v>
      </c>
      <c r="K14" s="60" t="s">
        <v>90</v>
      </c>
      <c r="L14" s="60" t="s">
        <v>83</v>
      </c>
      <c r="M14" s="60" t="s">
        <v>88</v>
      </c>
      <c r="N14" s="60" t="s">
        <v>89</v>
      </c>
    </row>
    <row r="15" spans="1:14" ht="13.95" customHeight="1" x14ac:dyDescent="0.3">
      <c r="A15" s="58">
        <v>11</v>
      </c>
      <c r="B15" s="59" t="s">
        <v>105</v>
      </c>
      <c r="C15" s="60" t="s">
        <v>31</v>
      </c>
      <c r="D15" s="60" t="s">
        <v>80</v>
      </c>
      <c r="E15" s="60" t="s">
        <v>10</v>
      </c>
      <c r="F15" s="60" t="s">
        <v>102</v>
      </c>
      <c r="G15" s="60" t="s">
        <v>106</v>
      </c>
      <c r="H15" s="60">
        <v>3</v>
      </c>
      <c r="I15" s="60" t="s">
        <v>82</v>
      </c>
      <c r="J15" s="60">
        <v>0</v>
      </c>
      <c r="K15" s="60" t="s">
        <v>89</v>
      </c>
      <c r="L15" s="60" t="s">
        <v>83</v>
      </c>
      <c r="M15" s="60" t="s">
        <v>88</v>
      </c>
      <c r="N15" s="60" t="s">
        <v>90</v>
      </c>
    </row>
    <row r="16" spans="1:14" ht="13.95" customHeight="1" x14ac:dyDescent="0.3">
      <c r="A16" s="58">
        <v>12</v>
      </c>
      <c r="B16" s="59" t="s">
        <v>107</v>
      </c>
      <c r="C16" s="60" t="s">
        <v>31</v>
      </c>
      <c r="D16" s="60" t="s">
        <v>80</v>
      </c>
      <c r="E16" s="60" t="s">
        <v>40</v>
      </c>
      <c r="F16" s="60" t="s">
        <v>108</v>
      </c>
      <c r="G16" s="60" t="s">
        <v>106</v>
      </c>
      <c r="H16" s="60">
        <v>3</v>
      </c>
      <c r="I16" s="60" t="s">
        <v>83</v>
      </c>
      <c r="J16" s="60" t="s">
        <v>143</v>
      </c>
      <c r="K16" s="60" t="s">
        <v>89</v>
      </c>
      <c r="L16" s="60" t="s">
        <v>83</v>
      </c>
      <c r="M16" s="60" t="s">
        <v>143</v>
      </c>
      <c r="N16" s="60" t="s">
        <v>89</v>
      </c>
    </row>
    <row r="17" spans="1:14" ht="13.95" customHeight="1" x14ac:dyDescent="0.3">
      <c r="A17" s="58">
        <v>13</v>
      </c>
      <c r="B17" s="59" t="s">
        <v>109</v>
      </c>
      <c r="C17" s="60" t="s">
        <v>31</v>
      </c>
      <c r="D17" s="60" t="s">
        <v>80</v>
      </c>
      <c r="E17" s="60" t="s">
        <v>85</v>
      </c>
      <c r="F17" s="60" t="s">
        <v>102</v>
      </c>
      <c r="G17" s="60" t="s">
        <v>110</v>
      </c>
      <c r="H17" s="60">
        <v>5</v>
      </c>
      <c r="I17" s="60" t="s">
        <v>83</v>
      </c>
      <c r="J17" s="60" t="s">
        <v>89</v>
      </c>
      <c r="K17" s="60" t="s">
        <v>90</v>
      </c>
      <c r="L17" s="60" t="s">
        <v>83</v>
      </c>
      <c r="M17" s="60" t="s">
        <v>111</v>
      </c>
      <c r="N17" s="60" t="s">
        <v>156</v>
      </c>
    </row>
    <row r="18" spans="1:14" ht="13.95" customHeight="1" x14ac:dyDescent="0.3">
      <c r="A18" s="58">
        <v>14</v>
      </c>
      <c r="B18" s="59" t="s">
        <v>112</v>
      </c>
      <c r="C18" s="60" t="s">
        <v>9</v>
      </c>
      <c r="D18" s="60" t="s">
        <v>80</v>
      </c>
      <c r="E18" s="60" t="s">
        <v>17</v>
      </c>
      <c r="F18" s="60" t="s">
        <v>144</v>
      </c>
      <c r="G18" s="60" t="s">
        <v>94</v>
      </c>
      <c r="H18" s="60">
        <v>2</v>
      </c>
      <c r="I18" s="60" t="s">
        <v>83</v>
      </c>
      <c r="J18" s="60" t="s">
        <v>143</v>
      </c>
      <c r="K18" s="60" t="s">
        <v>88</v>
      </c>
      <c r="L18" s="60" t="s">
        <v>82</v>
      </c>
      <c r="M18" s="60" t="s">
        <v>143</v>
      </c>
      <c r="N18" s="60" t="s">
        <v>89</v>
      </c>
    </row>
    <row r="19" spans="1:14" ht="13.95" customHeight="1" x14ac:dyDescent="0.3">
      <c r="A19" s="58">
        <v>15</v>
      </c>
      <c r="B19" s="59" t="s">
        <v>113</v>
      </c>
      <c r="C19" s="60" t="s">
        <v>9</v>
      </c>
      <c r="D19" s="60" t="s">
        <v>80</v>
      </c>
      <c r="E19" s="60" t="s">
        <v>81</v>
      </c>
      <c r="F19" s="60" t="s">
        <v>142</v>
      </c>
      <c r="G19" s="60" t="s">
        <v>92</v>
      </c>
      <c r="H19" s="60">
        <v>2</v>
      </c>
      <c r="I19" s="60" t="s">
        <v>82</v>
      </c>
      <c r="J19" s="60">
        <v>0</v>
      </c>
      <c r="K19" s="60" t="s">
        <v>89</v>
      </c>
      <c r="L19" s="60" t="s">
        <v>83</v>
      </c>
      <c r="M19" s="60" t="s">
        <v>143</v>
      </c>
      <c r="N19" s="60" t="s">
        <v>89</v>
      </c>
    </row>
    <row r="20" spans="1:14" ht="13.95" customHeight="1" x14ac:dyDescent="0.3">
      <c r="A20" s="58">
        <v>16</v>
      </c>
      <c r="B20" s="59" t="s">
        <v>114</v>
      </c>
      <c r="C20" s="60" t="s">
        <v>9</v>
      </c>
      <c r="D20" s="60" t="s">
        <v>80</v>
      </c>
      <c r="E20" s="60" t="s">
        <v>81</v>
      </c>
      <c r="F20" s="60" t="s">
        <v>142</v>
      </c>
      <c r="G20" s="60" t="s">
        <v>21</v>
      </c>
      <c r="H20" s="60">
        <v>1</v>
      </c>
      <c r="I20" s="60" t="s">
        <v>83</v>
      </c>
      <c r="J20" s="60" t="s">
        <v>88</v>
      </c>
      <c r="K20" s="60" t="s">
        <v>89</v>
      </c>
      <c r="L20" s="60" t="s">
        <v>83</v>
      </c>
      <c r="M20" s="60" t="s">
        <v>88</v>
      </c>
      <c r="N20" s="60" t="s">
        <v>89</v>
      </c>
    </row>
    <row r="21" spans="1:14" ht="13.95" customHeight="1" x14ac:dyDescent="0.3">
      <c r="A21" s="58">
        <v>17</v>
      </c>
      <c r="B21" s="59" t="s">
        <v>115</v>
      </c>
      <c r="C21" s="60" t="s">
        <v>9</v>
      </c>
      <c r="D21" s="60" t="s">
        <v>80</v>
      </c>
      <c r="E21" s="60" t="s">
        <v>36</v>
      </c>
      <c r="F21" s="60" t="s">
        <v>142</v>
      </c>
      <c r="G21" s="60" t="s">
        <v>87</v>
      </c>
      <c r="H21" s="60">
        <v>2</v>
      </c>
      <c r="I21" s="60" t="s">
        <v>82</v>
      </c>
      <c r="J21" s="60">
        <v>0</v>
      </c>
      <c r="K21" s="60" t="s">
        <v>88</v>
      </c>
      <c r="L21" s="60" t="s">
        <v>83</v>
      </c>
      <c r="M21" s="60" t="s">
        <v>143</v>
      </c>
      <c r="N21" s="60" t="s">
        <v>89</v>
      </c>
    </row>
    <row r="22" spans="1:14" ht="13.95" customHeight="1" x14ac:dyDescent="0.3">
      <c r="A22" s="58">
        <v>18</v>
      </c>
      <c r="B22" s="59" t="s">
        <v>146</v>
      </c>
      <c r="C22" s="60" t="s">
        <v>31</v>
      </c>
      <c r="D22" s="60" t="s">
        <v>80</v>
      </c>
      <c r="E22" s="60" t="s">
        <v>99</v>
      </c>
      <c r="F22" s="60" t="s">
        <v>145</v>
      </c>
      <c r="G22" s="60" t="s">
        <v>21</v>
      </c>
      <c r="H22" s="60">
        <v>1</v>
      </c>
      <c r="I22" s="60" t="s">
        <v>83</v>
      </c>
      <c r="J22" s="60" t="s">
        <v>143</v>
      </c>
      <c r="K22" s="60" t="s">
        <v>88</v>
      </c>
      <c r="L22" s="60" t="s">
        <v>83</v>
      </c>
      <c r="M22" s="60" t="s">
        <v>143</v>
      </c>
      <c r="N22" s="60" t="s">
        <v>89</v>
      </c>
    </row>
    <row r="23" spans="1:14" ht="13.95" customHeight="1" x14ac:dyDescent="0.3">
      <c r="A23" s="58">
        <v>19</v>
      </c>
      <c r="B23" s="59" t="s">
        <v>116</v>
      </c>
      <c r="C23" s="60" t="s">
        <v>31</v>
      </c>
      <c r="D23" s="60" t="s">
        <v>80</v>
      </c>
      <c r="E23" s="60" t="s">
        <v>17</v>
      </c>
      <c r="F23" s="60" t="s">
        <v>145</v>
      </c>
      <c r="G23" s="60" t="s">
        <v>117</v>
      </c>
      <c r="H23" s="60">
        <v>2</v>
      </c>
      <c r="I23" s="60" t="s">
        <v>83</v>
      </c>
      <c r="J23" s="60" t="s">
        <v>88</v>
      </c>
      <c r="K23" s="60" t="s">
        <v>89</v>
      </c>
      <c r="L23" s="60" t="s">
        <v>83</v>
      </c>
      <c r="M23" s="60" t="s">
        <v>88</v>
      </c>
      <c r="N23" s="60" t="s">
        <v>89</v>
      </c>
    </row>
    <row r="24" spans="1:14" ht="13.95" customHeight="1" x14ac:dyDescent="0.3">
      <c r="A24" s="58">
        <v>20</v>
      </c>
      <c r="B24" s="59" t="s">
        <v>118</v>
      </c>
      <c r="C24" s="60" t="s">
        <v>31</v>
      </c>
      <c r="D24" s="60" t="s">
        <v>80</v>
      </c>
      <c r="E24" s="60" t="s">
        <v>81</v>
      </c>
      <c r="F24" s="60" t="s">
        <v>142</v>
      </c>
      <c r="G24" s="60" t="s">
        <v>119</v>
      </c>
      <c r="H24" s="60">
        <v>2</v>
      </c>
      <c r="I24" s="60" t="s">
        <v>83</v>
      </c>
      <c r="J24" s="60" t="s">
        <v>143</v>
      </c>
      <c r="K24" s="60" t="s">
        <v>89</v>
      </c>
      <c r="L24" s="60" t="s">
        <v>82</v>
      </c>
      <c r="M24" s="60">
        <v>0</v>
      </c>
      <c r="N24" s="60" t="s">
        <v>143</v>
      </c>
    </row>
    <row r="25" spans="1:14" ht="13.95" customHeight="1" x14ac:dyDescent="0.3">
      <c r="A25" s="58">
        <v>21</v>
      </c>
      <c r="B25" s="59" t="s">
        <v>120</v>
      </c>
      <c r="C25" s="60" t="s">
        <v>9</v>
      </c>
      <c r="D25" s="60" t="s">
        <v>80</v>
      </c>
      <c r="E25" s="60" t="s">
        <v>101</v>
      </c>
      <c r="F25" s="60" t="s">
        <v>108</v>
      </c>
      <c r="G25" s="60" t="s">
        <v>92</v>
      </c>
      <c r="H25" s="60">
        <v>1</v>
      </c>
      <c r="I25" s="60" t="s">
        <v>83</v>
      </c>
      <c r="J25" s="60" t="s">
        <v>88</v>
      </c>
      <c r="K25" s="60" t="s">
        <v>90</v>
      </c>
      <c r="L25" s="60" t="s">
        <v>82</v>
      </c>
      <c r="M25" s="60">
        <v>0</v>
      </c>
      <c r="N25" s="60" t="s">
        <v>89</v>
      </c>
    </row>
    <row r="26" spans="1:14" ht="13.95" customHeight="1" x14ac:dyDescent="0.3">
      <c r="A26" s="58">
        <v>22</v>
      </c>
      <c r="B26" s="59" t="s">
        <v>121</v>
      </c>
      <c r="C26" s="60" t="s">
        <v>9</v>
      </c>
      <c r="D26" s="60" t="s">
        <v>80</v>
      </c>
      <c r="E26" s="60" t="s">
        <v>10</v>
      </c>
      <c r="F26" s="60" t="s">
        <v>86</v>
      </c>
      <c r="G26" s="60" t="s">
        <v>122</v>
      </c>
      <c r="H26" s="60">
        <v>2</v>
      </c>
      <c r="I26" s="60" t="s">
        <v>83</v>
      </c>
      <c r="J26" s="60" t="s">
        <v>143</v>
      </c>
      <c r="K26" s="60" t="s">
        <v>88</v>
      </c>
      <c r="L26" s="60" t="s">
        <v>83</v>
      </c>
      <c r="M26" s="60" t="s">
        <v>143</v>
      </c>
      <c r="N26" s="60" t="s">
        <v>88</v>
      </c>
    </row>
    <row r="27" spans="1:14" ht="13.95" customHeight="1" x14ac:dyDescent="0.3">
      <c r="A27" s="58">
        <v>23</v>
      </c>
      <c r="B27" s="59" t="s">
        <v>123</v>
      </c>
      <c r="C27" s="60" t="s">
        <v>31</v>
      </c>
      <c r="D27" s="60" t="s">
        <v>80</v>
      </c>
      <c r="E27" s="60" t="s">
        <v>101</v>
      </c>
      <c r="F27" s="60" t="s">
        <v>124</v>
      </c>
      <c r="G27" s="60" t="s">
        <v>125</v>
      </c>
      <c r="H27" s="60">
        <v>2</v>
      </c>
      <c r="I27" s="60" t="s">
        <v>83</v>
      </c>
      <c r="J27" s="60" t="s">
        <v>143</v>
      </c>
      <c r="K27" s="60" t="s">
        <v>89</v>
      </c>
      <c r="L27" s="60" t="s">
        <v>82</v>
      </c>
      <c r="M27" s="60">
        <v>0</v>
      </c>
      <c r="N27" s="60" t="s">
        <v>143</v>
      </c>
    </row>
    <row r="28" spans="1:14" ht="13.95" customHeight="1" x14ac:dyDescent="0.3">
      <c r="A28" s="58">
        <v>24</v>
      </c>
      <c r="B28" s="59" t="s">
        <v>126</v>
      </c>
      <c r="C28" s="60" t="s">
        <v>31</v>
      </c>
      <c r="D28" s="60" t="s">
        <v>80</v>
      </c>
      <c r="E28" s="60" t="s">
        <v>81</v>
      </c>
      <c r="F28" s="60" t="s">
        <v>144</v>
      </c>
      <c r="G28" s="60" t="s">
        <v>92</v>
      </c>
      <c r="H28" s="60">
        <v>1</v>
      </c>
      <c r="I28" s="60" t="s">
        <v>83</v>
      </c>
      <c r="J28" s="60" t="s">
        <v>143</v>
      </c>
      <c r="K28" s="60" t="s">
        <v>88</v>
      </c>
      <c r="L28" s="60" t="s">
        <v>83</v>
      </c>
      <c r="M28" s="60" t="s">
        <v>143</v>
      </c>
      <c r="N28" s="60" t="s">
        <v>88</v>
      </c>
    </row>
    <row r="29" spans="1:14" ht="13.95" customHeight="1" x14ac:dyDescent="0.3">
      <c r="A29" s="58">
        <v>25</v>
      </c>
      <c r="B29" s="59" t="s">
        <v>127</v>
      </c>
      <c r="C29" s="60" t="s">
        <v>31</v>
      </c>
      <c r="D29" s="60" t="s">
        <v>80</v>
      </c>
      <c r="E29" s="60" t="s">
        <v>128</v>
      </c>
      <c r="F29" s="60" t="s">
        <v>145</v>
      </c>
      <c r="G29" s="60" t="s">
        <v>119</v>
      </c>
      <c r="H29" s="60">
        <v>4</v>
      </c>
      <c r="I29" s="60" t="s">
        <v>83</v>
      </c>
      <c r="J29" s="60" t="s">
        <v>88</v>
      </c>
      <c r="K29" s="60" t="s">
        <v>89</v>
      </c>
      <c r="L29" s="60" t="s">
        <v>83</v>
      </c>
      <c r="M29" s="60" t="s">
        <v>88</v>
      </c>
      <c r="N29" s="60" t="s">
        <v>89</v>
      </c>
    </row>
    <row r="30" spans="1:14" ht="13.95" customHeight="1" x14ac:dyDescent="0.3">
      <c r="A30" s="58">
        <v>26</v>
      </c>
      <c r="B30" s="59" t="s">
        <v>129</v>
      </c>
      <c r="C30" s="60" t="s">
        <v>9</v>
      </c>
      <c r="D30" s="60" t="s">
        <v>130</v>
      </c>
      <c r="E30" s="60" t="s">
        <v>81</v>
      </c>
      <c r="F30" s="60" t="s">
        <v>145</v>
      </c>
      <c r="G30" s="60" t="s">
        <v>21</v>
      </c>
      <c r="H30" s="60">
        <v>2</v>
      </c>
      <c r="I30" s="60" t="s">
        <v>83</v>
      </c>
      <c r="J30" s="60" t="s">
        <v>143</v>
      </c>
      <c r="K30" s="60" t="s">
        <v>88</v>
      </c>
      <c r="L30" s="60" t="s">
        <v>83</v>
      </c>
      <c r="M30" s="60" t="s">
        <v>143</v>
      </c>
      <c r="N30" s="60" t="s">
        <v>88</v>
      </c>
    </row>
    <row r="31" spans="1:14" ht="13.95" customHeight="1" x14ac:dyDescent="0.3">
      <c r="A31" s="58">
        <v>27</v>
      </c>
      <c r="B31" s="59" t="s">
        <v>131</v>
      </c>
      <c r="C31" s="60" t="s">
        <v>9</v>
      </c>
      <c r="D31" s="60" t="s">
        <v>130</v>
      </c>
      <c r="E31" s="60" t="s">
        <v>81</v>
      </c>
      <c r="F31" s="60" t="s">
        <v>142</v>
      </c>
      <c r="G31" s="60" t="s">
        <v>21</v>
      </c>
      <c r="H31" s="60">
        <v>1</v>
      </c>
      <c r="I31" s="60" t="s">
        <v>83</v>
      </c>
      <c r="J31" s="60" t="s">
        <v>143</v>
      </c>
      <c r="K31" s="60" t="s">
        <v>88</v>
      </c>
      <c r="L31" s="60" t="s">
        <v>82</v>
      </c>
      <c r="M31" s="60">
        <v>0</v>
      </c>
      <c r="N31" s="60" t="s">
        <v>143</v>
      </c>
    </row>
    <row r="32" spans="1:14" ht="13.95" customHeight="1" x14ac:dyDescent="0.3">
      <c r="A32" s="58">
        <v>28</v>
      </c>
      <c r="B32" s="59" t="s">
        <v>132</v>
      </c>
      <c r="C32" s="60" t="s">
        <v>31</v>
      </c>
      <c r="D32" s="60" t="s">
        <v>80</v>
      </c>
      <c r="E32" s="60" t="s">
        <v>81</v>
      </c>
      <c r="F32" s="60" t="s">
        <v>144</v>
      </c>
      <c r="G32" s="60" t="s">
        <v>94</v>
      </c>
      <c r="H32" s="60">
        <v>4</v>
      </c>
      <c r="I32" s="60" t="s">
        <v>83</v>
      </c>
      <c r="J32" s="60" t="s">
        <v>143</v>
      </c>
      <c r="K32" s="60" t="s">
        <v>88</v>
      </c>
      <c r="L32" s="60" t="s">
        <v>83</v>
      </c>
      <c r="M32" s="60" t="s">
        <v>143</v>
      </c>
      <c r="N32" s="60" t="s">
        <v>88</v>
      </c>
    </row>
    <row r="33" spans="1:14" ht="13.95" customHeight="1" x14ac:dyDescent="0.3">
      <c r="A33" s="58">
        <v>29</v>
      </c>
      <c r="B33" s="59" t="s">
        <v>133</v>
      </c>
      <c r="C33" s="60" t="s">
        <v>9</v>
      </c>
      <c r="D33" s="60" t="s">
        <v>80</v>
      </c>
      <c r="E33" s="60" t="s">
        <v>85</v>
      </c>
      <c r="F33" s="60" t="s">
        <v>108</v>
      </c>
      <c r="G33" s="60" t="s">
        <v>134</v>
      </c>
      <c r="H33" s="60">
        <v>4</v>
      </c>
      <c r="I33" s="60" t="s">
        <v>83</v>
      </c>
      <c r="J33" s="60" t="s">
        <v>143</v>
      </c>
      <c r="K33" s="60" t="s">
        <v>89</v>
      </c>
      <c r="L33" s="60" t="s">
        <v>83</v>
      </c>
      <c r="M33" s="60" t="s">
        <v>88</v>
      </c>
      <c r="N33" s="60" t="s">
        <v>89</v>
      </c>
    </row>
    <row r="34" spans="1:14" ht="13.95" customHeight="1" x14ac:dyDescent="0.3">
      <c r="A34" s="58">
        <v>30</v>
      </c>
      <c r="B34" s="59" t="s">
        <v>135</v>
      </c>
      <c r="C34" s="60" t="s">
        <v>9</v>
      </c>
      <c r="D34" s="60" t="s">
        <v>80</v>
      </c>
      <c r="E34" s="60" t="s">
        <v>81</v>
      </c>
      <c r="F34" s="60" t="s">
        <v>142</v>
      </c>
      <c r="G34" s="60" t="s">
        <v>21</v>
      </c>
      <c r="H34" s="60">
        <v>2</v>
      </c>
      <c r="I34" s="60" t="s">
        <v>83</v>
      </c>
      <c r="J34" s="60" t="s">
        <v>143</v>
      </c>
      <c r="K34" s="60" t="s">
        <v>88</v>
      </c>
      <c r="L34" s="60" t="s">
        <v>82</v>
      </c>
      <c r="M34" s="60">
        <v>0</v>
      </c>
      <c r="N34" s="60" t="s">
        <v>143</v>
      </c>
    </row>
    <row r="35" spans="1:14" ht="13.95" customHeight="1" x14ac:dyDescent="0.3">
      <c r="A35" s="58">
        <v>31</v>
      </c>
      <c r="B35" s="59" t="s">
        <v>147</v>
      </c>
      <c r="C35" s="60" t="s">
        <v>9</v>
      </c>
      <c r="D35" s="60" t="s">
        <v>130</v>
      </c>
      <c r="E35" s="60" t="s">
        <v>36</v>
      </c>
      <c r="F35" s="60" t="s">
        <v>145</v>
      </c>
      <c r="G35" s="60" t="s">
        <v>136</v>
      </c>
      <c r="H35" s="60">
        <v>3</v>
      </c>
      <c r="I35" s="60" t="s">
        <v>83</v>
      </c>
      <c r="J35" s="60" t="s">
        <v>89</v>
      </c>
      <c r="K35" s="60" t="s">
        <v>90</v>
      </c>
      <c r="L35" s="60" t="s">
        <v>83</v>
      </c>
      <c r="M35" s="60" t="s">
        <v>89</v>
      </c>
      <c r="N35" s="60" t="s">
        <v>90</v>
      </c>
    </row>
    <row r="36" spans="1:14" ht="13.95" customHeight="1" x14ac:dyDescent="0.3">
      <c r="A36" s="58">
        <v>32</v>
      </c>
      <c r="B36" s="59" t="s">
        <v>137</v>
      </c>
      <c r="C36" s="60" t="s">
        <v>9</v>
      </c>
      <c r="D36" s="60" t="s">
        <v>80</v>
      </c>
      <c r="E36" s="60" t="s">
        <v>17</v>
      </c>
      <c r="F36" s="60" t="s">
        <v>145</v>
      </c>
      <c r="G36" s="60" t="s">
        <v>138</v>
      </c>
      <c r="H36" s="60">
        <v>2</v>
      </c>
      <c r="I36" s="60" t="s">
        <v>83</v>
      </c>
      <c r="J36" s="60" t="s">
        <v>143</v>
      </c>
      <c r="K36" s="60" t="s">
        <v>88</v>
      </c>
      <c r="L36" s="60" t="s">
        <v>83</v>
      </c>
      <c r="M36" s="60" t="s">
        <v>143</v>
      </c>
      <c r="N36" s="60" t="s">
        <v>88</v>
      </c>
    </row>
    <row r="37" spans="1:14" x14ac:dyDescent="0.3">
      <c r="A37" s="58">
        <v>33</v>
      </c>
      <c r="B37" s="59" t="s">
        <v>139</v>
      </c>
      <c r="C37" s="60" t="s">
        <v>9</v>
      </c>
      <c r="D37" s="60" t="s">
        <v>130</v>
      </c>
      <c r="E37" s="60" t="s">
        <v>17</v>
      </c>
      <c r="F37" s="60" t="s">
        <v>145</v>
      </c>
      <c r="G37" s="60" t="s">
        <v>138</v>
      </c>
      <c r="H37" s="60">
        <v>2</v>
      </c>
      <c r="I37" s="60" t="s">
        <v>83</v>
      </c>
      <c r="J37" s="60" t="s">
        <v>143</v>
      </c>
      <c r="K37" s="60" t="s">
        <v>88</v>
      </c>
      <c r="L37" s="60" t="s">
        <v>83</v>
      </c>
      <c r="M37" s="60" t="s">
        <v>143</v>
      </c>
      <c r="N37" s="60" t="s">
        <v>88</v>
      </c>
    </row>
    <row r="38" spans="1:14" ht="14.4" customHeight="1" x14ac:dyDescent="0.3">
      <c r="A38" s="58">
        <v>34</v>
      </c>
      <c r="B38" s="59" t="s">
        <v>140</v>
      </c>
      <c r="C38" s="60" t="s">
        <v>9</v>
      </c>
      <c r="D38" s="60" t="s">
        <v>141</v>
      </c>
      <c r="E38" s="60" t="s">
        <v>10</v>
      </c>
      <c r="F38" s="60" t="s">
        <v>86</v>
      </c>
      <c r="G38" s="60" t="s">
        <v>122</v>
      </c>
      <c r="H38" s="60">
        <v>2</v>
      </c>
      <c r="I38" s="60" t="s">
        <v>83</v>
      </c>
      <c r="J38" s="60" t="s">
        <v>143</v>
      </c>
      <c r="K38" s="60" t="s">
        <v>88</v>
      </c>
      <c r="L38" s="60" t="s">
        <v>83</v>
      </c>
      <c r="M38" s="60" t="s">
        <v>143</v>
      </c>
      <c r="N38" s="60" t="s">
        <v>88</v>
      </c>
    </row>
    <row r="39" spans="1:14" x14ac:dyDescent="0.3">
      <c r="A39" s="58">
        <v>35</v>
      </c>
      <c r="B39" s="59" t="s">
        <v>148</v>
      </c>
      <c r="C39" s="60" t="s">
        <v>9</v>
      </c>
      <c r="D39" s="60" t="s">
        <v>80</v>
      </c>
      <c r="E39" s="60" t="s">
        <v>36</v>
      </c>
      <c r="F39" s="60" t="s">
        <v>108</v>
      </c>
      <c r="G39" s="60" t="s">
        <v>106</v>
      </c>
      <c r="H39" s="60">
        <v>4</v>
      </c>
      <c r="I39" s="60" t="s">
        <v>83</v>
      </c>
      <c r="J39" s="60" t="s">
        <v>143</v>
      </c>
      <c r="K39" s="60" t="s">
        <v>89</v>
      </c>
      <c r="L39" s="60" t="s">
        <v>83</v>
      </c>
      <c r="M39" s="60" t="s">
        <v>143</v>
      </c>
      <c r="N39" s="60" t="s">
        <v>90</v>
      </c>
    </row>
    <row r="41" spans="1:14" x14ac:dyDescent="0.3">
      <c r="A41" s="44" t="s">
        <v>174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1:14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1:14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5" spans="1:14" ht="14.4" customHeight="1" x14ac:dyDescent="0.3">
      <c r="B45" s="41" t="s">
        <v>175</v>
      </c>
      <c r="C45" s="41"/>
      <c r="D45" s="41"/>
      <c r="F45" s="41" t="s">
        <v>176</v>
      </c>
      <c r="G45" s="41"/>
      <c r="H45" s="41"/>
      <c r="I45" s="41" t="s">
        <v>177</v>
      </c>
      <c r="J45" s="41"/>
      <c r="K45" s="41"/>
    </row>
    <row r="46" spans="1:14" x14ac:dyDescent="0.3">
      <c r="B46" s="41"/>
      <c r="C46" s="41"/>
      <c r="D46" s="41"/>
      <c r="F46" s="41"/>
      <c r="G46" s="41"/>
      <c r="H46" s="41"/>
      <c r="I46" s="41"/>
      <c r="J46" s="41"/>
      <c r="K46" s="41"/>
    </row>
    <row r="47" spans="1:14" x14ac:dyDescent="0.3">
      <c r="B47" s="41"/>
      <c r="C47" s="41"/>
      <c r="D47" s="41"/>
      <c r="F47" s="41"/>
      <c r="G47" s="41"/>
      <c r="H47" s="41"/>
      <c r="I47" s="41"/>
      <c r="J47" s="41"/>
      <c r="K47" s="41"/>
    </row>
    <row r="48" spans="1:14" x14ac:dyDescent="0.3">
      <c r="B48" s="12" t="s">
        <v>151</v>
      </c>
      <c r="C48" s="12" t="s">
        <v>152</v>
      </c>
      <c r="D48" s="12" t="s">
        <v>153</v>
      </c>
      <c r="F48" s="23" t="s">
        <v>151</v>
      </c>
      <c r="G48" s="23" t="s">
        <v>152</v>
      </c>
      <c r="H48" s="23" t="s">
        <v>154</v>
      </c>
      <c r="I48" s="23" t="s">
        <v>151</v>
      </c>
      <c r="J48" s="23" t="s">
        <v>152</v>
      </c>
      <c r="K48" s="23" t="s">
        <v>154</v>
      </c>
    </row>
    <row r="49" spans="2:11" x14ac:dyDescent="0.3">
      <c r="B49" s="12">
        <f t="shared" ref="B49:B83" si="0">VALUE(LEFT(F5,FIND("-",F5)-1))</f>
        <v>1</v>
      </c>
      <c r="C49" s="12">
        <f t="shared" ref="C49:C83" si="1">VALUE(RIGHT(F5,LEN(F5)-FIND("-",F5)))</f>
        <v>5</v>
      </c>
      <c r="D49" s="12">
        <f t="shared" ref="D49:D83" si="2">AVERAGE(B49,C49)</f>
        <v>3</v>
      </c>
      <c r="F49" s="12">
        <f t="shared" ref="F49:F83" si="3">VALUE(LEFT(K5,FIND("-",K5)-1))</f>
        <v>1</v>
      </c>
      <c r="G49" s="12">
        <f t="shared" ref="G49:G83" si="4">VALUE(RIGHT(K5,LEN(K5)-FIND("-",K5)))</f>
        <v>30</v>
      </c>
      <c r="H49" s="12">
        <f t="shared" ref="H49:H83" si="5">AVERAGE(F49,G49)</f>
        <v>15.5</v>
      </c>
      <c r="I49" s="12">
        <v>0</v>
      </c>
      <c r="J49" s="12">
        <v>0</v>
      </c>
      <c r="K49" s="17">
        <f t="shared" ref="K49:K83" si="6">AVERAGE(I49,J49)</f>
        <v>0</v>
      </c>
    </row>
    <row r="50" spans="2:11" x14ac:dyDescent="0.3">
      <c r="B50" s="12">
        <f t="shared" si="0"/>
        <v>16</v>
      </c>
      <c r="C50" s="12">
        <f t="shared" si="1"/>
        <v>20</v>
      </c>
      <c r="D50" s="12">
        <f t="shared" si="2"/>
        <v>18</v>
      </c>
      <c r="F50" s="12">
        <f t="shared" si="3"/>
        <v>61</v>
      </c>
      <c r="G50" s="12">
        <f t="shared" si="4"/>
        <v>90</v>
      </c>
      <c r="H50" s="12">
        <f t="shared" si="5"/>
        <v>75.5</v>
      </c>
      <c r="I50" s="12">
        <f t="shared" ref="I50:I83" si="7">VALUE(LEFT(J6,FIND("-",J6)-1))</f>
        <v>31</v>
      </c>
      <c r="J50" s="12">
        <f t="shared" ref="J50:J83" si="8">VALUE(RIGHT(J6,LEN(J6)-FIND("-",J6)))</f>
        <v>60</v>
      </c>
      <c r="K50" s="17">
        <f t="shared" si="6"/>
        <v>45.5</v>
      </c>
    </row>
    <row r="51" spans="2:11" x14ac:dyDescent="0.3">
      <c r="B51" s="12">
        <f t="shared" si="0"/>
        <v>16</v>
      </c>
      <c r="C51" s="12">
        <f t="shared" si="1"/>
        <v>20</v>
      </c>
      <c r="D51" s="12">
        <f t="shared" si="2"/>
        <v>18</v>
      </c>
      <c r="F51" s="12">
        <f t="shared" si="3"/>
        <v>31</v>
      </c>
      <c r="G51" s="12">
        <f t="shared" si="4"/>
        <v>60</v>
      </c>
      <c r="H51" s="12">
        <f t="shared" si="5"/>
        <v>45.5</v>
      </c>
      <c r="I51" s="12">
        <f t="shared" si="7"/>
        <v>1</v>
      </c>
      <c r="J51" s="12">
        <f t="shared" si="8"/>
        <v>30</v>
      </c>
      <c r="K51" s="17">
        <f t="shared" si="6"/>
        <v>15.5</v>
      </c>
    </row>
    <row r="52" spans="2:11" x14ac:dyDescent="0.3">
      <c r="B52" s="12">
        <f t="shared" si="0"/>
        <v>1</v>
      </c>
      <c r="C52" s="12">
        <f t="shared" si="1"/>
        <v>5</v>
      </c>
      <c r="D52" s="12">
        <f t="shared" si="2"/>
        <v>3</v>
      </c>
      <c r="F52" s="12">
        <f t="shared" si="3"/>
        <v>31</v>
      </c>
      <c r="G52" s="12">
        <f t="shared" si="4"/>
        <v>60</v>
      </c>
      <c r="H52" s="12">
        <f t="shared" si="5"/>
        <v>45.5</v>
      </c>
      <c r="I52" s="12">
        <f t="shared" si="7"/>
        <v>1</v>
      </c>
      <c r="J52" s="12">
        <f t="shared" si="8"/>
        <v>30</v>
      </c>
      <c r="K52" s="17">
        <f t="shared" si="6"/>
        <v>15.5</v>
      </c>
    </row>
    <row r="53" spans="2:11" x14ac:dyDescent="0.3">
      <c r="B53" s="12">
        <f t="shared" si="0"/>
        <v>6</v>
      </c>
      <c r="C53" s="12">
        <f t="shared" si="1"/>
        <v>10</v>
      </c>
      <c r="D53" s="12">
        <f t="shared" si="2"/>
        <v>8</v>
      </c>
      <c r="F53" s="12">
        <f t="shared" si="3"/>
        <v>31</v>
      </c>
      <c r="G53" s="12">
        <f t="shared" si="4"/>
        <v>60</v>
      </c>
      <c r="H53" s="12">
        <f t="shared" si="5"/>
        <v>45.5</v>
      </c>
      <c r="I53" s="12">
        <f t="shared" si="7"/>
        <v>1</v>
      </c>
      <c r="J53" s="12">
        <f t="shared" si="8"/>
        <v>30</v>
      </c>
      <c r="K53" s="17">
        <f t="shared" si="6"/>
        <v>15.5</v>
      </c>
    </row>
    <row r="54" spans="2:11" x14ac:dyDescent="0.3">
      <c r="B54" s="12">
        <f t="shared" si="0"/>
        <v>16</v>
      </c>
      <c r="C54" s="12">
        <f t="shared" si="1"/>
        <v>20</v>
      </c>
      <c r="D54" s="12">
        <f t="shared" si="2"/>
        <v>18</v>
      </c>
      <c r="F54" s="12">
        <f t="shared" si="3"/>
        <v>31</v>
      </c>
      <c r="G54" s="12">
        <f t="shared" si="4"/>
        <v>60</v>
      </c>
      <c r="H54" s="12">
        <f t="shared" si="5"/>
        <v>45.5</v>
      </c>
      <c r="I54" s="12">
        <f t="shared" si="7"/>
        <v>1</v>
      </c>
      <c r="J54" s="12">
        <f t="shared" si="8"/>
        <v>30</v>
      </c>
      <c r="K54" s="17">
        <f t="shared" si="6"/>
        <v>15.5</v>
      </c>
    </row>
    <row r="55" spans="2:11" x14ac:dyDescent="0.3">
      <c r="B55" s="12">
        <f t="shared" si="0"/>
        <v>11</v>
      </c>
      <c r="C55" s="12">
        <f t="shared" si="1"/>
        <v>15</v>
      </c>
      <c r="D55" s="12">
        <f t="shared" si="2"/>
        <v>13</v>
      </c>
      <c r="F55" s="12">
        <f t="shared" si="3"/>
        <v>31</v>
      </c>
      <c r="G55" s="12">
        <f t="shared" si="4"/>
        <v>60</v>
      </c>
      <c r="H55" s="12">
        <f t="shared" si="5"/>
        <v>45.5</v>
      </c>
      <c r="I55" s="12">
        <f t="shared" si="7"/>
        <v>1</v>
      </c>
      <c r="J55" s="12">
        <f t="shared" si="8"/>
        <v>30</v>
      </c>
      <c r="K55" s="17">
        <f t="shared" si="6"/>
        <v>15.5</v>
      </c>
    </row>
    <row r="56" spans="2:11" x14ac:dyDescent="0.3">
      <c r="B56" s="12">
        <f t="shared" si="0"/>
        <v>11</v>
      </c>
      <c r="C56" s="12">
        <f t="shared" si="1"/>
        <v>15</v>
      </c>
      <c r="D56" s="12">
        <f t="shared" si="2"/>
        <v>13</v>
      </c>
      <c r="F56" s="12">
        <f t="shared" si="3"/>
        <v>61</v>
      </c>
      <c r="G56" s="12">
        <f t="shared" si="4"/>
        <v>90</v>
      </c>
      <c r="H56" s="12">
        <f t="shared" si="5"/>
        <v>75.5</v>
      </c>
      <c r="I56" s="12">
        <f t="shared" si="7"/>
        <v>1</v>
      </c>
      <c r="J56" s="12">
        <f t="shared" si="8"/>
        <v>30</v>
      </c>
      <c r="K56" s="17">
        <f t="shared" si="6"/>
        <v>15.5</v>
      </c>
    </row>
    <row r="57" spans="2:11" x14ac:dyDescent="0.3">
      <c r="B57" s="12">
        <f t="shared" si="0"/>
        <v>26</v>
      </c>
      <c r="C57" s="12">
        <f t="shared" si="1"/>
        <v>30</v>
      </c>
      <c r="D57" s="12">
        <f t="shared" si="2"/>
        <v>28</v>
      </c>
      <c r="F57" s="12">
        <f t="shared" si="3"/>
        <v>61</v>
      </c>
      <c r="G57" s="12">
        <f t="shared" si="4"/>
        <v>90</v>
      </c>
      <c r="H57" s="12">
        <f t="shared" si="5"/>
        <v>75.5</v>
      </c>
      <c r="I57" s="12">
        <f t="shared" si="7"/>
        <v>1</v>
      </c>
      <c r="J57" s="12">
        <f t="shared" si="8"/>
        <v>30</v>
      </c>
      <c r="K57" s="17">
        <f t="shared" si="6"/>
        <v>15.5</v>
      </c>
    </row>
    <row r="58" spans="2:11" x14ac:dyDescent="0.3">
      <c r="B58" s="12">
        <f t="shared" si="0"/>
        <v>6</v>
      </c>
      <c r="C58" s="12">
        <f t="shared" si="1"/>
        <v>10</v>
      </c>
      <c r="D58" s="12">
        <f t="shared" si="2"/>
        <v>8</v>
      </c>
      <c r="F58" s="12">
        <f t="shared" si="3"/>
        <v>91</v>
      </c>
      <c r="G58" s="12">
        <f t="shared" si="4"/>
        <v>120</v>
      </c>
      <c r="H58" s="12">
        <f t="shared" si="5"/>
        <v>105.5</v>
      </c>
      <c r="I58" s="12">
        <f t="shared" si="7"/>
        <v>31</v>
      </c>
      <c r="J58" s="12">
        <f t="shared" si="8"/>
        <v>60</v>
      </c>
      <c r="K58" s="17">
        <f t="shared" si="6"/>
        <v>45.5</v>
      </c>
    </row>
    <row r="59" spans="2:11" x14ac:dyDescent="0.3">
      <c r="B59" s="12">
        <f t="shared" si="0"/>
        <v>26</v>
      </c>
      <c r="C59" s="12">
        <f t="shared" si="1"/>
        <v>30</v>
      </c>
      <c r="D59" s="12">
        <f t="shared" si="2"/>
        <v>28</v>
      </c>
      <c r="F59" s="12">
        <f t="shared" si="3"/>
        <v>61</v>
      </c>
      <c r="G59" s="12">
        <f t="shared" si="4"/>
        <v>90</v>
      </c>
      <c r="H59" s="12">
        <f t="shared" si="5"/>
        <v>75.5</v>
      </c>
      <c r="I59" s="12">
        <v>0</v>
      </c>
      <c r="J59" s="12">
        <v>0</v>
      </c>
      <c r="K59" s="17">
        <f t="shared" si="6"/>
        <v>0</v>
      </c>
    </row>
    <row r="60" spans="2:11" x14ac:dyDescent="0.3">
      <c r="B60" s="12">
        <f t="shared" si="0"/>
        <v>21</v>
      </c>
      <c r="C60" s="12">
        <f t="shared" si="1"/>
        <v>25</v>
      </c>
      <c r="D60" s="12">
        <f t="shared" si="2"/>
        <v>23</v>
      </c>
      <c r="F60" s="12">
        <f t="shared" si="3"/>
        <v>61</v>
      </c>
      <c r="G60" s="12">
        <f t="shared" si="4"/>
        <v>90</v>
      </c>
      <c r="H60" s="12">
        <f t="shared" si="5"/>
        <v>75.5</v>
      </c>
      <c r="I60" s="12">
        <f t="shared" si="7"/>
        <v>1</v>
      </c>
      <c r="J60" s="12">
        <f t="shared" si="8"/>
        <v>30</v>
      </c>
      <c r="K60" s="17">
        <f t="shared" si="6"/>
        <v>15.5</v>
      </c>
    </row>
    <row r="61" spans="2:11" x14ac:dyDescent="0.3">
      <c r="B61" s="12">
        <f t="shared" si="0"/>
        <v>26</v>
      </c>
      <c r="C61" s="12">
        <f t="shared" si="1"/>
        <v>30</v>
      </c>
      <c r="D61" s="12">
        <f t="shared" si="2"/>
        <v>28</v>
      </c>
      <c r="F61" s="12">
        <f t="shared" si="3"/>
        <v>91</v>
      </c>
      <c r="G61" s="12">
        <f t="shared" si="4"/>
        <v>120</v>
      </c>
      <c r="H61" s="12">
        <f t="shared" si="5"/>
        <v>105.5</v>
      </c>
      <c r="I61" s="12">
        <f t="shared" si="7"/>
        <v>61</v>
      </c>
      <c r="J61" s="12">
        <f t="shared" si="8"/>
        <v>90</v>
      </c>
      <c r="K61" s="17">
        <f t="shared" si="6"/>
        <v>75.5</v>
      </c>
    </row>
    <row r="62" spans="2:11" x14ac:dyDescent="0.3">
      <c r="B62" s="12">
        <f t="shared" si="0"/>
        <v>6</v>
      </c>
      <c r="C62" s="12">
        <f t="shared" si="1"/>
        <v>10</v>
      </c>
      <c r="D62" s="12">
        <f t="shared" si="2"/>
        <v>8</v>
      </c>
      <c r="F62" s="12">
        <f t="shared" si="3"/>
        <v>31</v>
      </c>
      <c r="G62" s="12">
        <f t="shared" si="4"/>
        <v>60</v>
      </c>
      <c r="H62" s="12">
        <f t="shared" si="5"/>
        <v>45.5</v>
      </c>
      <c r="I62" s="12">
        <f t="shared" si="7"/>
        <v>1</v>
      </c>
      <c r="J62" s="12">
        <f t="shared" si="8"/>
        <v>30</v>
      </c>
      <c r="K62" s="17">
        <f t="shared" si="6"/>
        <v>15.5</v>
      </c>
    </row>
    <row r="63" spans="2:11" x14ac:dyDescent="0.3">
      <c r="B63" s="12">
        <f t="shared" si="0"/>
        <v>1</v>
      </c>
      <c r="C63" s="12">
        <f t="shared" si="1"/>
        <v>5</v>
      </c>
      <c r="D63" s="12">
        <f t="shared" si="2"/>
        <v>3</v>
      </c>
      <c r="F63" s="12">
        <f t="shared" si="3"/>
        <v>61</v>
      </c>
      <c r="G63" s="12">
        <f t="shared" si="4"/>
        <v>90</v>
      </c>
      <c r="H63" s="12">
        <f t="shared" si="5"/>
        <v>75.5</v>
      </c>
      <c r="I63" s="12">
        <v>0</v>
      </c>
      <c r="J63" s="12">
        <v>0</v>
      </c>
      <c r="K63" s="17">
        <f t="shared" si="6"/>
        <v>0</v>
      </c>
    </row>
    <row r="64" spans="2:11" x14ac:dyDescent="0.3">
      <c r="B64" s="12">
        <f t="shared" si="0"/>
        <v>1</v>
      </c>
      <c r="C64" s="12">
        <f t="shared" si="1"/>
        <v>5</v>
      </c>
      <c r="D64" s="12">
        <f t="shared" si="2"/>
        <v>3</v>
      </c>
      <c r="F64" s="12">
        <f t="shared" si="3"/>
        <v>61</v>
      </c>
      <c r="G64" s="12">
        <f t="shared" si="4"/>
        <v>90</v>
      </c>
      <c r="H64" s="12">
        <f t="shared" si="5"/>
        <v>75.5</v>
      </c>
      <c r="I64" s="12">
        <f t="shared" si="7"/>
        <v>31</v>
      </c>
      <c r="J64" s="12">
        <f t="shared" si="8"/>
        <v>60</v>
      </c>
      <c r="K64" s="17">
        <f t="shared" si="6"/>
        <v>45.5</v>
      </c>
    </row>
    <row r="65" spans="2:11" x14ac:dyDescent="0.3">
      <c r="B65" s="12">
        <f t="shared" si="0"/>
        <v>1</v>
      </c>
      <c r="C65" s="12">
        <f t="shared" si="1"/>
        <v>5</v>
      </c>
      <c r="D65" s="12">
        <f t="shared" si="2"/>
        <v>3</v>
      </c>
      <c r="F65" s="12">
        <f t="shared" si="3"/>
        <v>31</v>
      </c>
      <c r="G65" s="12">
        <f t="shared" si="4"/>
        <v>60</v>
      </c>
      <c r="H65" s="12">
        <f t="shared" si="5"/>
        <v>45.5</v>
      </c>
      <c r="I65" s="12">
        <v>0</v>
      </c>
      <c r="J65" s="12">
        <v>0</v>
      </c>
      <c r="K65" s="17">
        <f t="shared" si="6"/>
        <v>0</v>
      </c>
    </row>
    <row r="66" spans="2:11" x14ac:dyDescent="0.3">
      <c r="B66" s="12">
        <f t="shared" si="0"/>
        <v>11</v>
      </c>
      <c r="C66" s="12">
        <f t="shared" si="1"/>
        <v>15</v>
      </c>
      <c r="D66" s="12">
        <f t="shared" si="2"/>
        <v>13</v>
      </c>
      <c r="F66" s="12">
        <f t="shared" si="3"/>
        <v>31</v>
      </c>
      <c r="G66" s="12">
        <f t="shared" si="4"/>
        <v>60</v>
      </c>
      <c r="H66" s="12">
        <f t="shared" si="5"/>
        <v>45.5</v>
      </c>
      <c r="I66" s="12">
        <f t="shared" si="7"/>
        <v>1</v>
      </c>
      <c r="J66" s="12">
        <f t="shared" si="8"/>
        <v>30</v>
      </c>
      <c r="K66" s="17">
        <f t="shared" si="6"/>
        <v>15.5</v>
      </c>
    </row>
    <row r="67" spans="2:11" x14ac:dyDescent="0.3">
      <c r="B67" s="12">
        <f t="shared" si="0"/>
        <v>11</v>
      </c>
      <c r="C67" s="12">
        <f t="shared" si="1"/>
        <v>15</v>
      </c>
      <c r="D67" s="12">
        <f t="shared" si="2"/>
        <v>13</v>
      </c>
      <c r="F67" s="12">
        <f t="shared" si="3"/>
        <v>61</v>
      </c>
      <c r="G67" s="12">
        <f t="shared" si="4"/>
        <v>90</v>
      </c>
      <c r="H67" s="12">
        <f t="shared" si="5"/>
        <v>75.5</v>
      </c>
      <c r="I67" s="12">
        <f t="shared" si="7"/>
        <v>31</v>
      </c>
      <c r="J67" s="12">
        <f t="shared" si="8"/>
        <v>60</v>
      </c>
      <c r="K67" s="17">
        <f t="shared" si="6"/>
        <v>45.5</v>
      </c>
    </row>
    <row r="68" spans="2:11" x14ac:dyDescent="0.3">
      <c r="B68" s="12">
        <f t="shared" si="0"/>
        <v>1</v>
      </c>
      <c r="C68" s="12">
        <f t="shared" si="1"/>
        <v>5</v>
      </c>
      <c r="D68" s="12">
        <f t="shared" si="2"/>
        <v>3</v>
      </c>
      <c r="F68" s="12">
        <f t="shared" si="3"/>
        <v>61</v>
      </c>
      <c r="G68" s="12">
        <f t="shared" si="4"/>
        <v>90</v>
      </c>
      <c r="H68" s="12">
        <f t="shared" si="5"/>
        <v>75.5</v>
      </c>
      <c r="I68" s="12">
        <f t="shared" si="7"/>
        <v>1</v>
      </c>
      <c r="J68" s="12">
        <f t="shared" si="8"/>
        <v>30</v>
      </c>
      <c r="K68" s="17">
        <f t="shared" si="6"/>
        <v>15.5</v>
      </c>
    </row>
    <row r="69" spans="2:11" x14ac:dyDescent="0.3">
      <c r="B69" s="12">
        <f t="shared" si="0"/>
        <v>21</v>
      </c>
      <c r="C69" s="12">
        <f t="shared" si="1"/>
        <v>25</v>
      </c>
      <c r="D69" s="12">
        <f t="shared" si="2"/>
        <v>23</v>
      </c>
      <c r="F69" s="12">
        <f t="shared" si="3"/>
        <v>91</v>
      </c>
      <c r="G69" s="12">
        <f t="shared" si="4"/>
        <v>120</v>
      </c>
      <c r="H69" s="12">
        <f t="shared" si="5"/>
        <v>105.5</v>
      </c>
      <c r="I69" s="12">
        <f t="shared" si="7"/>
        <v>31</v>
      </c>
      <c r="J69" s="12">
        <f t="shared" si="8"/>
        <v>60</v>
      </c>
      <c r="K69" s="17">
        <f t="shared" si="6"/>
        <v>45.5</v>
      </c>
    </row>
    <row r="70" spans="2:11" x14ac:dyDescent="0.3">
      <c r="B70" s="12">
        <f t="shared" si="0"/>
        <v>16</v>
      </c>
      <c r="C70" s="12">
        <f t="shared" si="1"/>
        <v>20</v>
      </c>
      <c r="D70" s="12">
        <f t="shared" si="2"/>
        <v>18</v>
      </c>
      <c r="F70" s="12">
        <f t="shared" si="3"/>
        <v>31</v>
      </c>
      <c r="G70" s="12">
        <f t="shared" si="4"/>
        <v>60</v>
      </c>
      <c r="H70" s="12">
        <f t="shared" si="5"/>
        <v>45.5</v>
      </c>
      <c r="I70" s="12">
        <f t="shared" si="7"/>
        <v>1</v>
      </c>
      <c r="J70" s="12">
        <f t="shared" si="8"/>
        <v>30</v>
      </c>
      <c r="K70" s="17">
        <f t="shared" si="6"/>
        <v>15.5</v>
      </c>
    </row>
    <row r="71" spans="2:11" x14ac:dyDescent="0.3">
      <c r="B71" s="12">
        <f t="shared" si="0"/>
        <v>31</v>
      </c>
      <c r="C71" s="12">
        <f t="shared" si="1"/>
        <v>35</v>
      </c>
      <c r="D71" s="12">
        <f t="shared" si="2"/>
        <v>33</v>
      </c>
      <c r="F71" s="12">
        <f t="shared" si="3"/>
        <v>61</v>
      </c>
      <c r="G71" s="12">
        <f t="shared" si="4"/>
        <v>90</v>
      </c>
      <c r="H71" s="12">
        <f t="shared" si="5"/>
        <v>75.5</v>
      </c>
      <c r="I71" s="12">
        <f t="shared" si="7"/>
        <v>1</v>
      </c>
      <c r="J71" s="12">
        <f t="shared" si="8"/>
        <v>30</v>
      </c>
      <c r="K71" s="17">
        <f t="shared" si="6"/>
        <v>15.5</v>
      </c>
    </row>
    <row r="72" spans="2:11" x14ac:dyDescent="0.3">
      <c r="B72" s="12">
        <f t="shared" si="0"/>
        <v>6</v>
      </c>
      <c r="C72" s="12">
        <f t="shared" si="1"/>
        <v>10</v>
      </c>
      <c r="D72" s="12">
        <f t="shared" si="2"/>
        <v>8</v>
      </c>
      <c r="F72" s="12">
        <f t="shared" si="3"/>
        <v>31</v>
      </c>
      <c r="G72" s="12">
        <f t="shared" si="4"/>
        <v>60</v>
      </c>
      <c r="H72" s="12">
        <f t="shared" si="5"/>
        <v>45.5</v>
      </c>
      <c r="I72" s="12">
        <f t="shared" si="7"/>
        <v>1</v>
      </c>
      <c r="J72" s="12">
        <f t="shared" si="8"/>
        <v>30</v>
      </c>
      <c r="K72" s="17">
        <f t="shared" si="6"/>
        <v>15.5</v>
      </c>
    </row>
    <row r="73" spans="2:11" x14ac:dyDescent="0.3">
      <c r="B73" s="12">
        <f t="shared" si="0"/>
        <v>11</v>
      </c>
      <c r="C73" s="12">
        <f t="shared" si="1"/>
        <v>15</v>
      </c>
      <c r="D73" s="12">
        <f t="shared" si="2"/>
        <v>13</v>
      </c>
      <c r="F73" s="12">
        <f t="shared" si="3"/>
        <v>61</v>
      </c>
      <c r="G73" s="12">
        <f t="shared" si="4"/>
        <v>90</v>
      </c>
      <c r="H73" s="12">
        <f t="shared" si="5"/>
        <v>75.5</v>
      </c>
      <c r="I73" s="12">
        <f t="shared" si="7"/>
        <v>31</v>
      </c>
      <c r="J73" s="12">
        <f t="shared" si="8"/>
        <v>60</v>
      </c>
      <c r="K73" s="17">
        <f t="shared" si="6"/>
        <v>45.5</v>
      </c>
    </row>
    <row r="74" spans="2:11" x14ac:dyDescent="0.3">
      <c r="B74" s="12">
        <f t="shared" si="0"/>
        <v>11</v>
      </c>
      <c r="C74" s="12">
        <f t="shared" si="1"/>
        <v>15</v>
      </c>
      <c r="D74" s="12">
        <f t="shared" si="2"/>
        <v>13</v>
      </c>
      <c r="F74" s="12">
        <f t="shared" si="3"/>
        <v>31</v>
      </c>
      <c r="G74" s="12">
        <f t="shared" si="4"/>
        <v>60</v>
      </c>
      <c r="H74" s="12">
        <f t="shared" si="5"/>
        <v>45.5</v>
      </c>
      <c r="I74" s="12">
        <f t="shared" si="7"/>
        <v>1</v>
      </c>
      <c r="J74" s="12">
        <f t="shared" si="8"/>
        <v>30</v>
      </c>
      <c r="K74" s="17">
        <f t="shared" si="6"/>
        <v>15.5</v>
      </c>
    </row>
    <row r="75" spans="2:11" x14ac:dyDescent="0.3">
      <c r="B75" s="12">
        <f t="shared" si="0"/>
        <v>1</v>
      </c>
      <c r="C75" s="12">
        <f t="shared" si="1"/>
        <v>5</v>
      </c>
      <c r="D75" s="12">
        <f t="shared" si="2"/>
        <v>3</v>
      </c>
      <c r="F75" s="12">
        <f t="shared" si="3"/>
        <v>31</v>
      </c>
      <c r="G75" s="12">
        <f t="shared" si="4"/>
        <v>60</v>
      </c>
      <c r="H75" s="12">
        <f t="shared" si="5"/>
        <v>45.5</v>
      </c>
      <c r="I75" s="12">
        <f t="shared" si="7"/>
        <v>1</v>
      </c>
      <c r="J75" s="12">
        <f t="shared" si="8"/>
        <v>30</v>
      </c>
      <c r="K75" s="17">
        <f t="shared" si="6"/>
        <v>15.5</v>
      </c>
    </row>
    <row r="76" spans="2:11" x14ac:dyDescent="0.3">
      <c r="B76" s="12">
        <f t="shared" si="0"/>
        <v>6</v>
      </c>
      <c r="C76" s="12">
        <f t="shared" si="1"/>
        <v>10</v>
      </c>
      <c r="D76" s="12">
        <f t="shared" si="2"/>
        <v>8</v>
      </c>
      <c r="F76" s="12">
        <f t="shared" si="3"/>
        <v>31</v>
      </c>
      <c r="G76" s="12">
        <f t="shared" si="4"/>
        <v>60</v>
      </c>
      <c r="H76" s="12">
        <f t="shared" si="5"/>
        <v>45.5</v>
      </c>
      <c r="I76" s="12">
        <f t="shared" si="7"/>
        <v>1</v>
      </c>
      <c r="J76" s="12">
        <f t="shared" si="8"/>
        <v>30</v>
      </c>
      <c r="K76" s="17">
        <f t="shared" si="6"/>
        <v>15.5</v>
      </c>
    </row>
    <row r="77" spans="2:11" x14ac:dyDescent="0.3">
      <c r="B77" s="12">
        <f t="shared" si="0"/>
        <v>21</v>
      </c>
      <c r="C77" s="12">
        <f t="shared" si="1"/>
        <v>25</v>
      </c>
      <c r="D77" s="12">
        <f t="shared" si="2"/>
        <v>23</v>
      </c>
      <c r="F77" s="12">
        <f t="shared" si="3"/>
        <v>61</v>
      </c>
      <c r="G77" s="12">
        <f t="shared" si="4"/>
        <v>90</v>
      </c>
      <c r="H77" s="12">
        <f t="shared" si="5"/>
        <v>75.5</v>
      </c>
      <c r="I77" s="12">
        <f t="shared" si="7"/>
        <v>1</v>
      </c>
      <c r="J77" s="12">
        <f t="shared" si="8"/>
        <v>30</v>
      </c>
      <c r="K77" s="17">
        <f t="shared" si="6"/>
        <v>15.5</v>
      </c>
    </row>
    <row r="78" spans="2:11" x14ac:dyDescent="0.3">
      <c r="B78" s="12">
        <f t="shared" si="0"/>
        <v>1</v>
      </c>
      <c r="C78" s="12">
        <f t="shared" si="1"/>
        <v>5</v>
      </c>
      <c r="D78" s="12">
        <f t="shared" si="2"/>
        <v>3</v>
      </c>
      <c r="F78" s="12">
        <f t="shared" si="3"/>
        <v>31</v>
      </c>
      <c r="G78" s="12">
        <f t="shared" si="4"/>
        <v>60</v>
      </c>
      <c r="H78" s="12">
        <f t="shared" si="5"/>
        <v>45.5</v>
      </c>
      <c r="I78" s="12">
        <f t="shared" si="7"/>
        <v>1</v>
      </c>
      <c r="J78" s="12">
        <f t="shared" si="8"/>
        <v>30</v>
      </c>
      <c r="K78" s="17">
        <f t="shared" si="6"/>
        <v>15.5</v>
      </c>
    </row>
    <row r="79" spans="2:11" x14ac:dyDescent="0.3">
      <c r="B79" s="12">
        <f t="shared" si="0"/>
        <v>11</v>
      </c>
      <c r="C79" s="12">
        <f t="shared" si="1"/>
        <v>15</v>
      </c>
      <c r="D79" s="12">
        <f t="shared" si="2"/>
        <v>13</v>
      </c>
      <c r="F79" s="12">
        <f t="shared" si="3"/>
        <v>91</v>
      </c>
      <c r="G79" s="12">
        <f t="shared" si="4"/>
        <v>120</v>
      </c>
      <c r="H79" s="12">
        <f t="shared" si="5"/>
        <v>105.5</v>
      </c>
      <c r="I79" s="12">
        <f t="shared" si="7"/>
        <v>61</v>
      </c>
      <c r="J79" s="12">
        <f t="shared" si="8"/>
        <v>90</v>
      </c>
      <c r="K79" s="17">
        <f t="shared" si="6"/>
        <v>75.5</v>
      </c>
    </row>
    <row r="80" spans="2:11" x14ac:dyDescent="0.3">
      <c r="B80" s="12">
        <f t="shared" si="0"/>
        <v>11</v>
      </c>
      <c r="C80" s="12">
        <f t="shared" si="1"/>
        <v>15</v>
      </c>
      <c r="D80" s="12">
        <f t="shared" si="2"/>
        <v>13</v>
      </c>
      <c r="F80" s="12">
        <f t="shared" si="3"/>
        <v>31</v>
      </c>
      <c r="G80" s="12">
        <f t="shared" si="4"/>
        <v>60</v>
      </c>
      <c r="H80" s="12">
        <f t="shared" si="5"/>
        <v>45.5</v>
      </c>
      <c r="I80" s="12">
        <f t="shared" si="7"/>
        <v>1</v>
      </c>
      <c r="J80" s="12">
        <f t="shared" si="8"/>
        <v>30</v>
      </c>
      <c r="K80" s="17">
        <f t="shared" si="6"/>
        <v>15.5</v>
      </c>
    </row>
    <row r="81" spans="1:14" x14ac:dyDescent="0.3">
      <c r="B81" s="12">
        <f t="shared" si="0"/>
        <v>11</v>
      </c>
      <c r="C81" s="12">
        <f t="shared" si="1"/>
        <v>15</v>
      </c>
      <c r="D81" s="12">
        <f t="shared" si="2"/>
        <v>13</v>
      </c>
      <c r="F81" s="12">
        <f t="shared" si="3"/>
        <v>31</v>
      </c>
      <c r="G81" s="12">
        <f t="shared" si="4"/>
        <v>60</v>
      </c>
      <c r="H81" s="12">
        <f t="shared" si="5"/>
        <v>45.5</v>
      </c>
      <c r="I81" s="12">
        <f t="shared" si="7"/>
        <v>1</v>
      </c>
      <c r="J81" s="12">
        <f t="shared" si="8"/>
        <v>30</v>
      </c>
      <c r="K81" s="17">
        <f t="shared" si="6"/>
        <v>15.5</v>
      </c>
    </row>
    <row r="82" spans="1:14" x14ac:dyDescent="0.3">
      <c r="B82" s="12">
        <f t="shared" si="0"/>
        <v>16</v>
      </c>
      <c r="C82" s="12">
        <f t="shared" si="1"/>
        <v>20</v>
      </c>
      <c r="D82" s="12">
        <f t="shared" si="2"/>
        <v>18</v>
      </c>
      <c r="F82" s="12">
        <f t="shared" si="3"/>
        <v>31</v>
      </c>
      <c r="G82" s="12">
        <f t="shared" si="4"/>
        <v>60</v>
      </c>
      <c r="H82" s="12">
        <f t="shared" si="5"/>
        <v>45.5</v>
      </c>
      <c r="I82" s="12">
        <f t="shared" si="7"/>
        <v>1</v>
      </c>
      <c r="J82" s="12">
        <f t="shared" si="8"/>
        <v>30</v>
      </c>
      <c r="K82" s="17">
        <f t="shared" si="6"/>
        <v>15.5</v>
      </c>
    </row>
    <row r="83" spans="1:14" x14ac:dyDescent="0.3">
      <c r="B83" s="12">
        <f t="shared" si="0"/>
        <v>21</v>
      </c>
      <c r="C83" s="12">
        <f t="shared" si="1"/>
        <v>25</v>
      </c>
      <c r="D83" s="12">
        <f t="shared" si="2"/>
        <v>23</v>
      </c>
      <c r="F83" s="12">
        <f t="shared" si="3"/>
        <v>61</v>
      </c>
      <c r="G83" s="12">
        <f t="shared" si="4"/>
        <v>90</v>
      </c>
      <c r="H83" s="12">
        <f t="shared" si="5"/>
        <v>75.5</v>
      </c>
      <c r="I83" s="12">
        <f t="shared" si="7"/>
        <v>1</v>
      </c>
      <c r="J83" s="12">
        <f t="shared" si="8"/>
        <v>30</v>
      </c>
      <c r="K83" s="17">
        <f t="shared" si="6"/>
        <v>15.5</v>
      </c>
    </row>
    <row r="84" spans="1:14" x14ac:dyDescent="0.3">
      <c r="A84" s="13" t="s">
        <v>178</v>
      </c>
      <c r="B84" s="24"/>
      <c r="C84" s="24"/>
      <c r="D84" s="25">
        <f>SUBTOTAL(101,Table2[AVERAGE DISTANCE])</f>
        <v>13.714285714285714</v>
      </c>
      <c r="E84" s="26"/>
      <c r="F84" s="12"/>
      <c r="G84" s="12"/>
      <c r="H84" s="27">
        <f>SUBTOTAL(101,Table54[AVERAGE DURATION])</f>
        <v>62.642857142857146</v>
      </c>
      <c r="I84" s="12"/>
      <c r="J84" s="12"/>
      <c r="K84" s="27">
        <f>AVERAGE(Table65[AVERAGE DURATION])</f>
        <v>22.3</v>
      </c>
      <c r="M84" s="19"/>
      <c r="N84" s="20"/>
    </row>
    <row r="85" spans="1:14" x14ac:dyDescent="0.3">
      <c r="A85" s="14"/>
    </row>
    <row r="86" spans="1:14" x14ac:dyDescent="0.3">
      <c r="M86" s="28"/>
    </row>
    <row r="87" spans="1:14" x14ac:dyDescent="0.3">
      <c r="B87" s="18"/>
      <c r="C87" s="18"/>
      <c r="D87" s="18"/>
      <c r="F87" s="41" t="s">
        <v>179</v>
      </c>
      <c r="G87" s="41"/>
      <c r="H87" s="41"/>
      <c r="I87" s="41" t="s">
        <v>180</v>
      </c>
      <c r="J87" s="41"/>
      <c r="K87" s="41"/>
      <c r="M87" s="21"/>
      <c r="N87" s="22"/>
    </row>
    <row r="88" spans="1:14" x14ac:dyDescent="0.3">
      <c r="B88" s="18"/>
      <c r="C88" s="18"/>
      <c r="D88" s="18"/>
      <c r="F88" s="41"/>
      <c r="G88" s="41"/>
      <c r="H88" s="41"/>
      <c r="I88" s="41"/>
      <c r="J88" s="41"/>
      <c r="K88" s="41"/>
      <c r="M88" s="21"/>
      <c r="N88" s="22"/>
    </row>
    <row r="89" spans="1:14" x14ac:dyDescent="0.3">
      <c r="B89" s="18"/>
      <c r="C89" s="18"/>
      <c r="D89" s="18"/>
      <c r="F89" s="41"/>
      <c r="G89" s="41"/>
      <c r="H89" s="41"/>
      <c r="I89" s="41"/>
      <c r="J89" s="41"/>
      <c r="K89" s="41"/>
      <c r="M89" s="21"/>
      <c r="N89" s="22"/>
    </row>
    <row r="90" spans="1:14" x14ac:dyDescent="0.3">
      <c r="F90" s="23" t="s">
        <v>151</v>
      </c>
      <c r="G90" s="23" t="s">
        <v>152</v>
      </c>
      <c r="H90" s="23" t="s">
        <v>154</v>
      </c>
      <c r="I90" s="23" t="s">
        <v>151</v>
      </c>
      <c r="J90" s="23" t="s">
        <v>152</v>
      </c>
      <c r="K90" s="23" t="s">
        <v>154</v>
      </c>
      <c r="M90" s="15"/>
      <c r="N90" s="15"/>
    </row>
    <row r="91" spans="1:14" x14ac:dyDescent="0.3">
      <c r="F91" s="12">
        <f t="shared" ref="F91:F125" si="9">VALUE(LEFT(N5,FIND("-",N5)-1))</f>
        <v>31</v>
      </c>
      <c r="G91" s="12">
        <f t="shared" ref="G91:G125" si="10">VALUE(RIGHT(N5,LEN(N5)-FIND("-",N5)))</f>
        <v>60</v>
      </c>
      <c r="H91" s="12">
        <f t="shared" ref="H91:H125" si="11">AVERAGE(F91,G91)</f>
        <v>45.5</v>
      </c>
      <c r="I91" s="12">
        <f t="shared" ref="I91:I109" si="12">VALUE(LEFT(M5,FIND("-",M5)-1))</f>
        <v>1</v>
      </c>
      <c r="J91" s="12">
        <f t="shared" ref="J91:J109" si="13">VALUE(RIGHT(M5,LEN(M5)-FIND("-",M5)))</f>
        <v>30</v>
      </c>
      <c r="K91" s="17">
        <f t="shared" ref="K91:K124" si="14">AVERAGE(I91,J91)</f>
        <v>15.5</v>
      </c>
      <c r="M91" s="16"/>
      <c r="N91" s="17"/>
    </row>
    <row r="92" spans="1:14" x14ac:dyDescent="0.3">
      <c r="F92" s="12">
        <f t="shared" si="9"/>
        <v>91</v>
      </c>
      <c r="G92" s="12">
        <f t="shared" si="10"/>
        <v>120</v>
      </c>
      <c r="H92" s="12">
        <f t="shared" si="11"/>
        <v>105.5</v>
      </c>
      <c r="I92" s="12">
        <f t="shared" si="12"/>
        <v>61</v>
      </c>
      <c r="J92" s="12">
        <f t="shared" si="13"/>
        <v>90</v>
      </c>
      <c r="K92" s="17">
        <f t="shared" si="14"/>
        <v>75.5</v>
      </c>
      <c r="M92" s="16"/>
      <c r="N92" s="17"/>
    </row>
    <row r="93" spans="1:14" x14ac:dyDescent="0.3">
      <c r="F93" s="12">
        <f t="shared" si="9"/>
        <v>31</v>
      </c>
      <c r="G93" s="12">
        <f t="shared" si="10"/>
        <v>60</v>
      </c>
      <c r="H93" s="12">
        <f t="shared" si="11"/>
        <v>45.5</v>
      </c>
      <c r="I93" s="12">
        <f t="shared" si="12"/>
        <v>1</v>
      </c>
      <c r="J93" s="12">
        <f t="shared" si="13"/>
        <v>30</v>
      </c>
      <c r="K93" s="17">
        <f t="shared" si="14"/>
        <v>15.5</v>
      </c>
      <c r="M93" s="16"/>
      <c r="N93" s="17"/>
    </row>
    <row r="94" spans="1:14" x14ac:dyDescent="0.3">
      <c r="F94" s="12">
        <f t="shared" si="9"/>
        <v>61</v>
      </c>
      <c r="G94" s="12">
        <f t="shared" si="10"/>
        <v>90</v>
      </c>
      <c r="H94" s="12">
        <f t="shared" si="11"/>
        <v>75.5</v>
      </c>
      <c r="I94" s="12">
        <f t="shared" si="12"/>
        <v>31</v>
      </c>
      <c r="J94" s="12">
        <f t="shared" si="13"/>
        <v>60</v>
      </c>
      <c r="K94" s="17">
        <f t="shared" si="14"/>
        <v>45.5</v>
      </c>
      <c r="M94" s="16"/>
      <c r="N94" s="17"/>
    </row>
    <row r="95" spans="1:14" x14ac:dyDescent="0.3">
      <c r="F95" s="12">
        <f t="shared" si="9"/>
        <v>61</v>
      </c>
      <c r="G95" s="12">
        <f t="shared" si="10"/>
        <v>90</v>
      </c>
      <c r="H95" s="12">
        <f t="shared" si="11"/>
        <v>75.5</v>
      </c>
      <c r="I95" s="12">
        <f t="shared" si="12"/>
        <v>1</v>
      </c>
      <c r="J95" s="12">
        <f t="shared" si="13"/>
        <v>30</v>
      </c>
      <c r="K95" s="17">
        <f t="shared" si="14"/>
        <v>15.5</v>
      </c>
      <c r="M95" s="16"/>
      <c r="N95" s="17"/>
    </row>
    <row r="96" spans="1:14" x14ac:dyDescent="0.3">
      <c r="F96" s="12">
        <f t="shared" si="9"/>
        <v>31</v>
      </c>
      <c r="G96" s="12">
        <f t="shared" si="10"/>
        <v>60</v>
      </c>
      <c r="H96" s="12">
        <f t="shared" si="11"/>
        <v>45.5</v>
      </c>
      <c r="I96" s="12">
        <f t="shared" si="12"/>
        <v>1</v>
      </c>
      <c r="J96" s="12">
        <f t="shared" si="13"/>
        <v>30</v>
      </c>
      <c r="K96" s="17">
        <f t="shared" si="14"/>
        <v>15.5</v>
      </c>
      <c r="M96" s="16"/>
      <c r="N96" s="17"/>
    </row>
    <row r="97" spans="6:14" x14ac:dyDescent="0.3">
      <c r="F97" s="12">
        <f t="shared" si="9"/>
        <v>91</v>
      </c>
      <c r="G97" s="12">
        <f t="shared" si="10"/>
        <v>120</v>
      </c>
      <c r="H97" s="12">
        <f t="shared" si="11"/>
        <v>105.5</v>
      </c>
      <c r="I97" s="12">
        <f t="shared" si="12"/>
        <v>31</v>
      </c>
      <c r="J97" s="12">
        <f t="shared" si="13"/>
        <v>60</v>
      </c>
      <c r="K97" s="17">
        <f t="shared" si="14"/>
        <v>45.5</v>
      </c>
      <c r="M97" s="16"/>
      <c r="N97" s="17"/>
    </row>
    <row r="98" spans="6:14" x14ac:dyDescent="0.3">
      <c r="F98" s="12">
        <f t="shared" si="9"/>
        <v>61</v>
      </c>
      <c r="G98" s="12">
        <f t="shared" si="10"/>
        <v>90</v>
      </c>
      <c r="H98" s="12">
        <f t="shared" si="11"/>
        <v>75.5</v>
      </c>
      <c r="I98" s="12">
        <f t="shared" si="12"/>
        <v>1</v>
      </c>
      <c r="J98" s="12">
        <f t="shared" si="13"/>
        <v>30</v>
      </c>
      <c r="K98" s="17">
        <f t="shared" si="14"/>
        <v>15.5</v>
      </c>
      <c r="M98" s="16"/>
      <c r="N98" s="17"/>
    </row>
    <row r="99" spans="6:14" x14ac:dyDescent="0.3">
      <c r="F99" s="12">
        <f t="shared" si="9"/>
        <v>61</v>
      </c>
      <c r="G99" s="12">
        <f t="shared" si="10"/>
        <v>90</v>
      </c>
      <c r="H99" s="12">
        <f t="shared" si="11"/>
        <v>75.5</v>
      </c>
      <c r="I99" s="12">
        <f t="shared" si="12"/>
        <v>31</v>
      </c>
      <c r="J99" s="12">
        <f t="shared" si="13"/>
        <v>60</v>
      </c>
      <c r="K99" s="17">
        <f t="shared" si="14"/>
        <v>45.5</v>
      </c>
      <c r="M99" s="16"/>
      <c r="N99" s="17"/>
    </row>
    <row r="100" spans="6:14" x14ac:dyDescent="0.3">
      <c r="F100" s="12">
        <f t="shared" si="9"/>
        <v>61</v>
      </c>
      <c r="G100" s="12">
        <f t="shared" si="10"/>
        <v>90</v>
      </c>
      <c r="H100" s="12">
        <f t="shared" si="11"/>
        <v>75.5</v>
      </c>
      <c r="I100" s="12">
        <f t="shared" si="12"/>
        <v>31</v>
      </c>
      <c r="J100" s="12">
        <f t="shared" si="13"/>
        <v>60</v>
      </c>
      <c r="K100" s="17">
        <f t="shared" si="14"/>
        <v>45.5</v>
      </c>
      <c r="M100" s="16"/>
      <c r="N100" s="17"/>
    </row>
    <row r="101" spans="6:14" x14ac:dyDescent="0.3">
      <c r="F101" s="12">
        <f t="shared" si="9"/>
        <v>91</v>
      </c>
      <c r="G101" s="12">
        <f t="shared" si="10"/>
        <v>120</v>
      </c>
      <c r="H101" s="12">
        <f t="shared" si="11"/>
        <v>105.5</v>
      </c>
      <c r="I101" s="12">
        <f t="shared" si="12"/>
        <v>31</v>
      </c>
      <c r="J101" s="12">
        <f t="shared" si="13"/>
        <v>60</v>
      </c>
      <c r="K101" s="17">
        <f t="shared" si="14"/>
        <v>45.5</v>
      </c>
      <c r="M101" s="16"/>
      <c r="N101" s="17"/>
    </row>
    <row r="102" spans="6:14" x14ac:dyDescent="0.3">
      <c r="F102" s="12">
        <f t="shared" si="9"/>
        <v>61</v>
      </c>
      <c r="G102" s="12">
        <f t="shared" si="10"/>
        <v>90</v>
      </c>
      <c r="H102" s="12">
        <f t="shared" si="11"/>
        <v>75.5</v>
      </c>
      <c r="I102" s="12">
        <f t="shared" si="12"/>
        <v>1</v>
      </c>
      <c r="J102" s="12">
        <f t="shared" si="13"/>
        <v>30</v>
      </c>
      <c r="K102" s="17">
        <f t="shared" si="14"/>
        <v>15.5</v>
      </c>
      <c r="M102" s="16"/>
      <c r="N102" s="17"/>
    </row>
    <row r="103" spans="6:14" x14ac:dyDescent="0.3">
      <c r="F103" s="12">
        <f t="shared" si="9"/>
        <v>151</v>
      </c>
      <c r="G103" s="12">
        <f t="shared" si="10"/>
        <v>180</v>
      </c>
      <c r="H103" s="12">
        <f t="shared" si="11"/>
        <v>165.5</v>
      </c>
      <c r="I103" s="12">
        <f t="shared" si="12"/>
        <v>121</v>
      </c>
      <c r="J103" s="12">
        <f t="shared" si="13"/>
        <v>150</v>
      </c>
      <c r="K103" s="17">
        <f t="shared" si="14"/>
        <v>135.5</v>
      </c>
      <c r="M103" s="16"/>
      <c r="N103" s="17"/>
    </row>
    <row r="104" spans="6:14" x14ac:dyDescent="0.3">
      <c r="F104" s="12">
        <f t="shared" si="9"/>
        <v>61</v>
      </c>
      <c r="G104" s="12">
        <f t="shared" si="10"/>
        <v>90</v>
      </c>
      <c r="H104" s="12">
        <f t="shared" si="11"/>
        <v>75.5</v>
      </c>
      <c r="I104" s="12">
        <f t="shared" si="12"/>
        <v>1</v>
      </c>
      <c r="J104" s="12">
        <f t="shared" si="13"/>
        <v>30</v>
      </c>
      <c r="K104" s="17">
        <f t="shared" si="14"/>
        <v>15.5</v>
      </c>
      <c r="M104" s="16"/>
      <c r="N104" s="17"/>
    </row>
    <row r="105" spans="6:14" x14ac:dyDescent="0.3">
      <c r="F105" s="12">
        <f t="shared" si="9"/>
        <v>61</v>
      </c>
      <c r="G105" s="12">
        <f t="shared" si="10"/>
        <v>90</v>
      </c>
      <c r="H105" s="12">
        <f t="shared" si="11"/>
        <v>75.5</v>
      </c>
      <c r="I105" s="12">
        <f t="shared" si="12"/>
        <v>1</v>
      </c>
      <c r="J105" s="12">
        <f t="shared" si="13"/>
        <v>30</v>
      </c>
      <c r="K105" s="17">
        <f t="shared" si="14"/>
        <v>15.5</v>
      </c>
      <c r="M105" s="16"/>
      <c r="N105" s="17"/>
    </row>
    <row r="106" spans="6:14" x14ac:dyDescent="0.3">
      <c r="F106" s="12">
        <f t="shared" si="9"/>
        <v>61</v>
      </c>
      <c r="G106" s="12">
        <f t="shared" si="10"/>
        <v>90</v>
      </c>
      <c r="H106" s="12">
        <f t="shared" si="11"/>
        <v>75.5</v>
      </c>
      <c r="I106" s="12">
        <f t="shared" si="12"/>
        <v>31</v>
      </c>
      <c r="J106" s="12">
        <f t="shared" si="13"/>
        <v>60</v>
      </c>
      <c r="K106" s="17">
        <f t="shared" si="14"/>
        <v>45.5</v>
      </c>
      <c r="M106" s="16"/>
      <c r="N106" s="17"/>
    </row>
    <row r="107" spans="6:14" x14ac:dyDescent="0.3">
      <c r="F107" s="12">
        <f t="shared" si="9"/>
        <v>61</v>
      </c>
      <c r="G107" s="12">
        <f t="shared" si="10"/>
        <v>90</v>
      </c>
      <c r="H107" s="12">
        <f t="shared" si="11"/>
        <v>75.5</v>
      </c>
      <c r="I107" s="12">
        <f t="shared" si="12"/>
        <v>1</v>
      </c>
      <c r="J107" s="12">
        <f t="shared" si="13"/>
        <v>30</v>
      </c>
      <c r="K107" s="17">
        <f t="shared" si="14"/>
        <v>15.5</v>
      </c>
      <c r="M107" s="16"/>
      <c r="N107" s="17"/>
    </row>
    <row r="108" spans="6:14" x14ac:dyDescent="0.3">
      <c r="F108" s="12">
        <f t="shared" si="9"/>
        <v>61</v>
      </c>
      <c r="G108" s="12">
        <f t="shared" si="10"/>
        <v>90</v>
      </c>
      <c r="H108" s="12">
        <f t="shared" si="11"/>
        <v>75.5</v>
      </c>
      <c r="I108" s="12">
        <f t="shared" si="12"/>
        <v>1</v>
      </c>
      <c r="J108" s="12">
        <f t="shared" si="13"/>
        <v>30</v>
      </c>
      <c r="K108" s="17">
        <f t="shared" si="14"/>
        <v>15.5</v>
      </c>
      <c r="M108" s="16"/>
      <c r="N108" s="17"/>
    </row>
    <row r="109" spans="6:14" x14ac:dyDescent="0.3">
      <c r="F109" s="12">
        <f t="shared" si="9"/>
        <v>61</v>
      </c>
      <c r="G109" s="12">
        <f t="shared" si="10"/>
        <v>90</v>
      </c>
      <c r="H109" s="12">
        <f t="shared" si="11"/>
        <v>75.5</v>
      </c>
      <c r="I109" s="12">
        <f t="shared" si="12"/>
        <v>31</v>
      </c>
      <c r="J109" s="12">
        <f t="shared" si="13"/>
        <v>60</v>
      </c>
      <c r="K109" s="17">
        <f t="shared" si="14"/>
        <v>45.5</v>
      </c>
      <c r="M109" s="16"/>
      <c r="N109" s="17"/>
    </row>
    <row r="110" spans="6:14" x14ac:dyDescent="0.3">
      <c r="F110" s="12">
        <f t="shared" si="9"/>
        <v>1</v>
      </c>
      <c r="G110" s="12">
        <f t="shared" si="10"/>
        <v>30</v>
      </c>
      <c r="H110" s="12">
        <f t="shared" si="11"/>
        <v>15.5</v>
      </c>
      <c r="I110" s="12">
        <v>0</v>
      </c>
      <c r="J110" s="12">
        <v>0</v>
      </c>
      <c r="K110" s="17">
        <f t="shared" si="14"/>
        <v>0</v>
      </c>
      <c r="M110" s="16"/>
      <c r="N110" s="17"/>
    </row>
    <row r="111" spans="6:14" x14ac:dyDescent="0.3">
      <c r="F111" s="12">
        <f t="shared" si="9"/>
        <v>61</v>
      </c>
      <c r="G111" s="12">
        <f t="shared" si="10"/>
        <v>90</v>
      </c>
      <c r="H111" s="12">
        <f t="shared" si="11"/>
        <v>75.5</v>
      </c>
      <c r="I111" s="12">
        <v>0</v>
      </c>
      <c r="J111" s="12">
        <v>0</v>
      </c>
      <c r="K111" s="17">
        <f t="shared" si="14"/>
        <v>0</v>
      </c>
      <c r="M111" s="16"/>
      <c r="N111" s="17"/>
    </row>
    <row r="112" spans="6:14" x14ac:dyDescent="0.3">
      <c r="F112" s="12">
        <f t="shared" si="9"/>
        <v>31</v>
      </c>
      <c r="G112" s="12">
        <f t="shared" si="10"/>
        <v>60</v>
      </c>
      <c r="H112" s="12">
        <f t="shared" si="11"/>
        <v>45.5</v>
      </c>
      <c r="I112" s="12">
        <f>VALUE(LEFT(M26,FIND("-",M26)-1))</f>
        <v>1</v>
      </c>
      <c r="J112" s="12">
        <f>VALUE(RIGHT(M26,LEN(M26)-FIND("-",M26)))</f>
        <v>30</v>
      </c>
      <c r="K112" s="17">
        <f t="shared" si="14"/>
        <v>15.5</v>
      </c>
      <c r="M112" s="16"/>
      <c r="N112" s="17"/>
    </row>
    <row r="113" spans="1:14" x14ac:dyDescent="0.3">
      <c r="F113" s="12">
        <f t="shared" si="9"/>
        <v>1</v>
      </c>
      <c r="G113" s="12">
        <f t="shared" si="10"/>
        <v>30</v>
      </c>
      <c r="H113" s="12">
        <f t="shared" si="11"/>
        <v>15.5</v>
      </c>
      <c r="I113" s="12">
        <v>0</v>
      </c>
      <c r="J113" s="12">
        <v>0</v>
      </c>
      <c r="K113" s="17">
        <f t="shared" si="14"/>
        <v>0</v>
      </c>
      <c r="M113" s="16"/>
      <c r="N113" s="17"/>
    </row>
    <row r="114" spans="1:14" x14ac:dyDescent="0.3">
      <c r="F114" s="12">
        <f t="shared" si="9"/>
        <v>31</v>
      </c>
      <c r="G114" s="12">
        <f t="shared" si="10"/>
        <v>60</v>
      </c>
      <c r="H114" s="12">
        <f t="shared" si="11"/>
        <v>45.5</v>
      </c>
      <c r="I114" s="12">
        <f>VALUE(LEFT(M28,FIND("-",M28)-1))</f>
        <v>1</v>
      </c>
      <c r="J114" s="12">
        <f>VALUE(RIGHT(M28,LEN(M28)-FIND("-",M28)))</f>
        <v>30</v>
      </c>
      <c r="K114" s="17">
        <f t="shared" si="14"/>
        <v>15.5</v>
      </c>
      <c r="M114" s="16"/>
      <c r="N114" s="17"/>
    </row>
    <row r="115" spans="1:14" x14ac:dyDescent="0.3">
      <c r="F115" s="12">
        <f t="shared" si="9"/>
        <v>61</v>
      </c>
      <c r="G115" s="12">
        <f t="shared" si="10"/>
        <v>90</v>
      </c>
      <c r="H115" s="12">
        <f t="shared" si="11"/>
        <v>75.5</v>
      </c>
      <c r="I115" s="12">
        <f>VALUE(LEFT(M29,FIND("-",M29)-1))</f>
        <v>31</v>
      </c>
      <c r="J115" s="12">
        <f>VALUE(RIGHT(M29,LEN(M29)-FIND("-",M29)))</f>
        <v>60</v>
      </c>
      <c r="K115" s="17">
        <f t="shared" si="14"/>
        <v>45.5</v>
      </c>
      <c r="M115" s="16"/>
      <c r="N115" s="17"/>
    </row>
    <row r="116" spans="1:14" x14ac:dyDescent="0.3">
      <c r="F116" s="12">
        <f t="shared" si="9"/>
        <v>31</v>
      </c>
      <c r="G116" s="12">
        <f t="shared" si="10"/>
        <v>60</v>
      </c>
      <c r="H116" s="12">
        <f t="shared" si="11"/>
        <v>45.5</v>
      </c>
      <c r="I116" s="12">
        <f>VALUE(LEFT(M30,FIND("-",M30)-1))</f>
        <v>1</v>
      </c>
      <c r="J116" s="12">
        <f>VALUE(RIGHT(M30,LEN(M30)-FIND("-",M30)))</f>
        <v>30</v>
      </c>
      <c r="K116" s="17">
        <f t="shared" si="14"/>
        <v>15.5</v>
      </c>
      <c r="M116" s="16"/>
      <c r="N116" s="17"/>
    </row>
    <row r="117" spans="1:14" x14ac:dyDescent="0.3">
      <c r="F117" s="12">
        <f t="shared" si="9"/>
        <v>1</v>
      </c>
      <c r="G117" s="12">
        <f t="shared" si="10"/>
        <v>30</v>
      </c>
      <c r="H117" s="12">
        <f t="shared" si="11"/>
        <v>15.5</v>
      </c>
      <c r="I117" s="12">
        <v>0</v>
      </c>
      <c r="J117" s="12">
        <v>0</v>
      </c>
      <c r="K117" s="17">
        <f t="shared" si="14"/>
        <v>0</v>
      </c>
      <c r="M117" s="16"/>
      <c r="N117" s="17"/>
    </row>
    <row r="118" spans="1:14" x14ac:dyDescent="0.3">
      <c r="F118" s="12">
        <f t="shared" si="9"/>
        <v>31</v>
      </c>
      <c r="G118" s="12">
        <f t="shared" si="10"/>
        <v>60</v>
      </c>
      <c r="H118" s="12">
        <f t="shared" si="11"/>
        <v>45.5</v>
      </c>
      <c r="I118" s="12">
        <f>VALUE(LEFT(M32,FIND("-",M32)-1))</f>
        <v>1</v>
      </c>
      <c r="J118" s="12">
        <f>VALUE(RIGHT(M32,LEN(M32)-FIND("-",M32)))</f>
        <v>30</v>
      </c>
      <c r="K118" s="17">
        <f t="shared" si="14"/>
        <v>15.5</v>
      </c>
      <c r="M118" s="16"/>
      <c r="N118" s="17"/>
    </row>
    <row r="119" spans="1:14" x14ac:dyDescent="0.3">
      <c r="F119" s="12">
        <f t="shared" si="9"/>
        <v>61</v>
      </c>
      <c r="G119" s="12">
        <f t="shared" si="10"/>
        <v>90</v>
      </c>
      <c r="H119" s="12">
        <f t="shared" si="11"/>
        <v>75.5</v>
      </c>
      <c r="I119" s="12">
        <f>VALUE(LEFT(M33,FIND("-",M33)-1))</f>
        <v>31</v>
      </c>
      <c r="J119" s="12">
        <f>VALUE(RIGHT(M33,LEN(M33)-FIND("-",M33)))</f>
        <v>60</v>
      </c>
      <c r="K119" s="17">
        <f t="shared" si="14"/>
        <v>45.5</v>
      </c>
      <c r="M119" s="16"/>
      <c r="N119" s="17"/>
    </row>
    <row r="120" spans="1:14" x14ac:dyDescent="0.3">
      <c r="F120" s="12">
        <f t="shared" si="9"/>
        <v>1</v>
      </c>
      <c r="G120" s="12">
        <f t="shared" si="10"/>
        <v>30</v>
      </c>
      <c r="H120" s="12">
        <f t="shared" si="11"/>
        <v>15.5</v>
      </c>
      <c r="I120" s="12">
        <v>0</v>
      </c>
      <c r="J120" s="12">
        <v>0</v>
      </c>
      <c r="K120" s="17">
        <f t="shared" si="14"/>
        <v>0</v>
      </c>
      <c r="M120" s="16"/>
      <c r="N120" s="17"/>
    </row>
    <row r="121" spans="1:14" x14ac:dyDescent="0.3">
      <c r="F121" s="12">
        <f t="shared" si="9"/>
        <v>91</v>
      </c>
      <c r="G121" s="12">
        <f t="shared" si="10"/>
        <v>120</v>
      </c>
      <c r="H121" s="12">
        <f t="shared" si="11"/>
        <v>105.5</v>
      </c>
      <c r="I121" s="12">
        <f>VALUE(LEFT(M35,FIND("-",M35)-1))</f>
        <v>61</v>
      </c>
      <c r="J121" s="12">
        <f>VALUE(RIGHT(M35,LEN(M35)-FIND("-",M35)))</f>
        <v>90</v>
      </c>
      <c r="K121" s="17">
        <f t="shared" si="14"/>
        <v>75.5</v>
      </c>
      <c r="M121" s="16"/>
      <c r="N121" s="17"/>
    </row>
    <row r="122" spans="1:14" x14ac:dyDescent="0.3">
      <c r="F122" s="12">
        <f t="shared" si="9"/>
        <v>31</v>
      </c>
      <c r="G122" s="12">
        <f t="shared" si="10"/>
        <v>60</v>
      </c>
      <c r="H122" s="12">
        <f t="shared" si="11"/>
        <v>45.5</v>
      </c>
      <c r="I122" s="12">
        <f>VALUE(LEFT(M36,FIND("-",M36)-1))</f>
        <v>1</v>
      </c>
      <c r="J122" s="12">
        <f>VALUE(RIGHT(M36,LEN(M36)-FIND("-",M36)))</f>
        <v>30</v>
      </c>
      <c r="K122" s="17">
        <f t="shared" si="14"/>
        <v>15.5</v>
      </c>
      <c r="M122" s="16"/>
      <c r="N122" s="17"/>
    </row>
    <row r="123" spans="1:14" x14ac:dyDescent="0.3">
      <c r="F123" s="12">
        <f t="shared" si="9"/>
        <v>31</v>
      </c>
      <c r="G123" s="12">
        <f t="shared" si="10"/>
        <v>60</v>
      </c>
      <c r="H123" s="12">
        <f t="shared" si="11"/>
        <v>45.5</v>
      </c>
      <c r="I123" s="12">
        <f>VALUE(LEFT(M37,FIND("-",M37)-1))</f>
        <v>1</v>
      </c>
      <c r="J123" s="12">
        <f>VALUE(RIGHT(M37,LEN(M37)-FIND("-",M37)))</f>
        <v>30</v>
      </c>
      <c r="K123" s="17">
        <f t="shared" si="14"/>
        <v>15.5</v>
      </c>
      <c r="M123" s="16"/>
      <c r="N123" s="17"/>
    </row>
    <row r="124" spans="1:14" x14ac:dyDescent="0.3">
      <c r="F124" s="12">
        <f t="shared" si="9"/>
        <v>31</v>
      </c>
      <c r="G124" s="12">
        <f t="shared" si="10"/>
        <v>60</v>
      </c>
      <c r="H124" s="12">
        <f t="shared" si="11"/>
        <v>45.5</v>
      </c>
      <c r="I124" s="12">
        <f>VALUE(LEFT(M38,FIND("-",M38)-1))</f>
        <v>1</v>
      </c>
      <c r="J124" s="12">
        <f>VALUE(RIGHT(M38,LEN(M38)-FIND("-",M38)))</f>
        <v>30</v>
      </c>
      <c r="K124" s="17">
        <f t="shared" si="14"/>
        <v>15.5</v>
      </c>
      <c r="M124" s="16"/>
      <c r="N124" s="17"/>
    </row>
    <row r="125" spans="1:14" x14ac:dyDescent="0.3">
      <c r="F125" s="12">
        <f t="shared" si="9"/>
        <v>91</v>
      </c>
      <c r="G125" s="12">
        <f t="shared" si="10"/>
        <v>120</v>
      </c>
      <c r="H125" s="12">
        <f t="shared" si="11"/>
        <v>105.5</v>
      </c>
      <c r="I125" s="12">
        <f>VALUE(LEFT(M39,FIND("-",M39)-1))</f>
        <v>1</v>
      </c>
      <c r="J125" s="12">
        <f>VALUE(RIGHT(M39,LEN(M39)-FIND("-",M39)))</f>
        <v>30</v>
      </c>
      <c r="K125" s="17">
        <f>AVERAGE(I125,J125)</f>
        <v>15.5</v>
      </c>
      <c r="M125" s="16"/>
      <c r="N125" s="17"/>
    </row>
    <row r="126" spans="1:14" x14ac:dyDescent="0.3">
      <c r="E126" s="29" t="s">
        <v>181</v>
      </c>
      <c r="F126" s="12"/>
      <c r="G126" s="12"/>
      <c r="H126" s="30">
        <f>AVERAGE(Table7[AVERAGE DURATION])</f>
        <v>66.928571428571431</v>
      </c>
      <c r="I126" s="12"/>
      <c r="J126" s="12"/>
      <c r="K126" s="27">
        <f>AVERAGE(Table810[AVERAGE DURATION])</f>
        <v>27.857142857142858</v>
      </c>
      <c r="M126" s="19"/>
      <c r="N126" s="20"/>
    </row>
    <row r="128" spans="1:14" x14ac:dyDescent="0.3">
      <c r="A128" s="40" t="s">
        <v>182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1:14" x14ac:dyDescent="0.3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1:14" x14ac:dyDescent="0.3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3" spans="1:14" x14ac:dyDescent="0.3">
      <c r="C133"/>
      <c r="D133"/>
      <c r="F133"/>
      <c r="G133"/>
    </row>
    <row r="134" spans="1:14" x14ac:dyDescent="0.3">
      <c r="C134"/>
      <c r="D134"/>
      <c r="F134"/>
      <c r="G134"/>
      <c r="L134"/>
      <c r="M134"/>
    </row>
    <row r="135" spans="1:14" x14ac:dyDescent="0.3">
      <c r="B135" s="55" t="s">
        <v>159</v>
      </c>
      <c r="C135" s="55"/>
      <c r="D135" s="55"/>
      <c r="E135" s="55"/>
      <c r="F135" s="55"/>
      <c r="G135" s="55"/>
      <c r="H135" s="55"/>
      <c r="I135" s="55"/>
      <c r="L135"/>
      <c r="M135"/>
    </row>
    <row r="136" spans="1:14" x14ac:dyDescent="0.3">
      <c r="B136" s="55"/>
      <c r="C136" s="55"/>
      <c r="D136" s="55"/>
      <c r="E136" s="55"/>
      <c r="F136" s="55"/>
      <c r="G136" s="55"/>
      <c r="H136" s="55"/>
      <c r="I136" s="55"/>
      <c r="L136"/>
      <c r="M136"/>
    </row>
    <row r="137" spans="1:14" x14ac:dyDescent="0.3">
      <c r="B137" s="52" t="s">
        <v>160</v>
      </c>
      <c r="C137" s="52"/>
      <c r="D137" s="47" t="s">
        <v>161</v>
      </c>
      <c r="E137" s="47"/>
      <c r="F137" s="52" t="s">
        <v>162</v>
      </c>
      <c r="G137" s="52"/>
      <c r="H137" s="52" t="s">
        <v>183</v>
      </c>
      <c r="I137" s="52"/>
      <c r="L137"/>
      <c r="M137"/>
    </row>
    <row r="138" spans="1:14" x14ac:dyDescent="0.3">
      <c r="B138" s="49">
        <f>AVERAGE(Table54[AVERAGE DURATION])</f>
        <v>62.642857142857146</v>
      </c>
      <c r="C138" s="49"/>
      <c r="D138" s="49">
        <f>AVERAGE(Table65[AVERAGE DURATION])</f>
        <v>22.3</v>
      </c>
      <c r="E138" s="49"/>
      <c r="F138" s="49">
        <f>B138-D138</f>
        <v>40.342857142857142</v>
      </c>
      <c r="G138" s="56"/>
      <c r="H138" s="53">
        <f>D138/B138</f>
        <v>0.35598631698973776</v>
      </c>
      <c r="I138" s="53"/>
      <c r="L138"/>
      <c r="M138"/>
    </row>
    <row r="141" spans="1:14" x14ac:dyDescent="0.3">
      <c r="B141" s="55" t="s">
        <v>163</v>
      </c>
      <c r="C141" s="55"/>
      <c r="D141" s="55"/>
      <c r="E141" s="55"/>
      <c r="F141" s="55"/>
      <c r="G141" s="55"/>
      <c r="H141" s="55"/>
      <c r="I141" s="55"/>
    </row>
    <row r="142" spans="1:14" x14ac:dyDescent="0.3">
      <c r="B142" s="55"/>
      <c r="C142" s="55"/>
      <c r="D142" s="55"/>
      <c r="E142" s="55"/>
      <c r="F142" s="55"/>
      <c r="G142" s="55"/>
      <c r="H142" s="55"/>
      <c r="I142" s="55"/>
    </row>
    <row r="143" spans="1:14" x14ac:dyDescent="0.3">
      <c r="B143" s="52" t="s">
        <v>160</v>
      </c>
      <c r="C143" s="52"/>
      <c r="D143" s="47" t="s">
        <v>161</v>
      </c>
      <c r="E143" s="47"/>
      <c r="F143" s="52" t="s">
        <v>162</v>
      </c>
      <c r="G143" s="52"/>
      <c r="H143" s="52" t="s">
        <v>183</v>
      </c>
      <c r="I143" s="52"/>
    </row>
    <row r="144" spans="1:14" x14ac:dyDescent="0.3">
      <c r="B144" s="49">
        <f>AVERAGE(Table7[AVERAGE DURATION])</f>
        <v>66.928571428571431</v>
      </c>
      <c r="C144" s="49"/>
      <c r="D144" s="49">
        <f>AVERAGE(Table810[AVERAGE DURATION])</f>
        <v>27.857142857142858</v>
      </c>
      <c r="E144" s="49"/>
      <c r="F144" s="49">
        <f>B144-D144</f>
        <v>39.071428571428569</v>
      </c>
      <c r="G144" s="56"/>
      <c r="H144" s="53">
        <f>D144/B144</f>
        <v>0.41622198505869795</v>
      </c>
      <c r="I144" s="53"/>
    </row>
    <row r="146" spans="2:5" x14ac:dyDescent="0.3">
      <c r="B146" s="57" t="s">
        <v>155</v>
      </c>
      <c r="C146" s="57"/>
      <c r="D146" s="57"/>
      <c r="E146" s="57"/>
    </row>
    <row r="147" spans="2:5" x14ac:dyDescent="0.3">
      <c r="B147" s="57"/>
      <c r="C147" s="57"/>
      <c r="D147" s="57"/>
      <c r="E147" s="57"/>
    </row>
    <row r="148" spans="2:5" x14ac:dyDescent="0.3">
      <c r="B148" s="52" t="s">
        <v>158</v>
      </c>
      <c r="C148" s="52"/>
      <c r="D148" s="52" t="s">
        <v>157</v>
      </c>
      <c r="E148" s="52"/>
    </row>
    <row r="149" spans="2:5" x14ac:dyDescent="0.3">
      <c r="B149" s="53">
        <f>(B138+B144)/(25*60)</f>
        <v>8.6380952380952392E-2</v>
      </c>
      <c r="C149" s="53"/>
      <c r="D149" s="53">
        <f>100%-B149</f>
        <v>0.91361904761904755</v>
      </c>
      <c r="E149" s="53"/>
    </row>
  </sheetData>
  <mergeCells count="45">
    <mergeCell ref="J2:J4"/>
    <mergeCell ref="K2:K4"/>
    <mergeCell ref="L2:L4"/>
    <mergeCell ref="M2:M4"/>
    <mergeCell ref="N2:N4"/>
    <mergeCell ref="F87:H89"/>
    <mergeCell ref="I87:K89"/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A41:N43"/>
    <mergeCell ref="B45:D47"/>
    <mergeCell ref="F45:H47"/>
    <mergeCell ref="I45:K47"/>
    <mergeCell ref="I2:I4"/>
    <mergeCell ref="A128:N130"/>
    <mergeCell ref="B137:C137"/>
    <mergeCell ref="D137:E137"/>
    <mergeCell ref="F137:G137"/>
    <mergeCell ref="H137:I137"/>
    <mergeCell ref="B135:I136"/>
    <mergeCell ref="B138:C138"/>
    <mergeCell ref="D138:E138"/>
    <mergeCell ref="F138:G138"/>
    <mergeCell ref="H138:I138"/>
    <mergeCell ref="F144:G144"/>
    <mergeCell ref="H144:I144"/>
    <mergeCell ref="B141:I142"/>
    <mergeCell ref="B143:C143"/>
    <mergeCell ref="D143:E143"/>
    <mergeCell ref="F143:G143"/>
    <mergeCell ref="H143:I143"/>
    <mergeCell ref="B148:C148"/>
    <mergeCell ref="B149:C149"/>
    <mergeCell ref="D148:E148"/>
    <mergeCell ref="D149:E149"/>
    <mergeCell ref="B144:C144"/>
    <mergeCell ref="D144:E144"/>
    <mergeCell ref="B146:E147"/>
  </mergeCells>
  <conditionalFormatting sqref="H5:H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{8E34D6B2-6896-422F-8CE8-7EC352E2BBEE}</x14:id>
        </ext>
      </extLst>
    </cfRule>
  </conditionalFormatting>
  <conditionalFormatting sqref="D49:D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{266DE3A7-E468-4EC8-A9EB-C4DF5CCF2F96}</x14:id>
        </ext>
      </extLst>
    </cfRule>
  </conditionalFormatting>
  <conditionalFormatting sqref="H49:H8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{20F8062F-1E4E-4548-8AB2-1EEB0942C769}</x14:id>
        </ext>
      </extLst>
    </cfRule>
  </conditionalFormatting>
  <conditionalFormatting sqref="K49:K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{E1AB8CB2-C368-4E05-B996-46EAF487D2F6}</x14:id>
        </ext>
      </extLst>
    </cfRule>
  </conditionalFormatting>
  <conditionalFormatting sqref="M91:M1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{D20EBF04-F09D-4F1F-8C03-15E92E2E775D}</x14:id>
        </ext>
      </extLst>
    </cfRule>
  </conditionalFormatting>
  <conditionalFormatting sqref="N91:N1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{E16C4280-D0B7-47FE-A150-B309903B2217}</x14:id>
        </ext>
      </extLst>
    </cfRule>
  </conditionalFormatting>
  <conditionalFormatting sqref="H91:H1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{F2E445AD-AC1D-411F-B649-8F2901104150}</x14:id>
        </ext>
      </extLst>
    </cfRule>
  </conditionalFormatting>
  <conditionalFormatting sqref="K91:K1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{87B629DE-F67C-43C2-B835-D50A6D3C47DE}</x14:id>
        </ext>
      </extLst>
    </cfRule>
  </conditionalFormatting>
  <pageMargins left="0.7" right="0.7" top="0.75" bottom="0.75" header="0.3" footer="0.3"/>
  <pageSetup orientation="portrait" r:id="rId1"/>
  <ignoredErrors>
    <ignoredError sqref="F11:F39 J7:J39 K5:N39" twoDigitTextYear="1"/>
    <ignoredError sqref="I59:K59 I49:K49 I63:K63 I65:J65 I110:J120" calculatedColumn="1"/>
  </ignoredErrors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34D6B2-6896-422F-8CE8-7EC352E2B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H5:H39</xm:sqref>
        </x14:conditionalFormatting>
        <x14:conditionalFormatting xmlns:xm="http://schemas.microsoft.com/office/excel/2006/main">
          <x14:cfRule type="dataBar" id="{266DE3A7-E468-4EC8-A9EB-C4DF5CCF2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D49:D83</xm:sqref>
        </x14:conditionalFormatting>
        <x14:conditionalFormatting xmlns:xm="http://schemas.microsoft.com/office/excel/2006/main">
          <x14:cfRule type="dataBar" id="{20F8062F-1E4E-4548-8AB2-1EEB0942C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H49:H83</xm:sqref>
        </x14:conditionalFormatting>
        <x14:conditionalFormatting xmlns:xm="http://schemas.microsoft.com/office/excel/2006/main">
          <x14:cfRule type="dataBar" id="{E1AB8CB2-C368-4E05-B996-46EAF487D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K49:K83</xm:sqref>
        </x14:conditionalFormatting>
        <x14:conditionalFormatting xmlns:xm="http://schemas.microsoft.com/office/excel/2006/main">
          <x14:cfRule type="dataBar" id="{D20EBF04-F09D-4F1F-8C03-15E92E2E7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M91:M125</xm:sqref>
        </x14:conditionalFormatting>
        <x14:conditionalFormatting xmlns:xm="http://schemas.microsoft.com/office/excel/2006/main">
          <x14:cfRule type="dataBar" id="{E16C4280-D0B7-47FE-A150-B309903B2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N91:N125</xm:sqref>
        </x14:conditionalFormatting>
        <x14:conditionalFormatting xmlns:xm="http://schemas.microsoft.com/office/excel/2006/main">
          <x14:cfRule type="dataBar" id="{F2E445AD-AC1D-411F-B649-8F2901104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H91:H125</xm:sqref>
        </x14:conditionalFormatting>
        <x14:conditionalFormatting xmlns:xm="http://schemas.microsoft.com/office/excel/2006/main">
          <x14:cfRule type="dataBar" id="{87B629DE-F67C-43C2-B835-D50A6D3C4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K91:K125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CC0C-7D07-456A-8994-C14AA78B4F0F}">
  <dimension ref="A1:W55"/>
  <sheetViews>
    <sheetView tabSelected="1" topLeftCell="A40" zoomScaleNormal="100" workbookViewId="0">
      <selection activeCell="S35" sqref="S35"/>
    </sheetView>
  </sheetViews>
  <sheetFormatPr defaultRowHeight="14.4" x14ac:dyDescent="0.3"/>
  <cols>
    <col min="1" max="16384" width="8.88671875" style="11"/>
  </cols>
  <sheetData>
    <row r="1" spans="1:23" ht="14.4" customHeight="1" x14ac:dyDescent="0.3">
      <c r="A1" s="45" t="s">
        <v>184</v>
      </c>
      <c r="B1" s="45"/>
      <c r="C1" s="45"/>
      <c r="D1" s="45"/>
      <c r="E1" s="45"/>
      <c r="F1" s="45"/>
      <c r="G1" s="46"/>
      <c r="H1" s="45" t="s">
        <v>185</v>
      </c>
      <c r="I1" s="45"/>
      <c r="J1" s="45"/>
      <c r="K1" s="45"/>
      <c r="L1" s="45"/>
      <c r="M1" s="45"/>
      <c r="N1" s="45"/>
      <c r="O1" s="45"/>
      <c r="Q1" s="45" t="s">
        <v>186</v>
      </c>
      <c r="R1" s="45"/>
      <c r="S1" s="45"/>
      <c r="T1" s="45"/>
      <c r="U1" s="45"/>
      <c r="V1" s="45"/>
      <c r="W1" s="45"/>
    </row>
    <row r="2" spans="1:23" x14ac:dyDescent="0.3">
      <c r="A2" s="45"/>
      <c r="B2" s="45"/>
      <c r="C2" s="45"/>
      <c r="D2" s="45"/>
      <c r="E2" s="45"/>
      <c r="F2" s="45"/>
      <c r="G2" s="46"/>
      <c r="H2" s="45"/>
      <c r="I2" s="45"/>
      <c r="J2" s="45"/>
      <c r="K2" s="45"/>
      <c r="L2" s="45"/>
      <c r="M2" s="45"/>
      <c r="N2" s="45"/>
      <c r="O2" s="45"/>
      <c r="Q2" s="45"/>
      <c r="R2" s="45"/>
      <c r="S2" s="45"/>
      <c r="T2" s="45"/>
      <c r="U2" s="45"/>
      <c r="V2" s="45"/>
      <c r="W2" s="45"/>
    </row>
    <row r="4" spans="1:23" x14ac:dyDescent="0.3">
      <c r="A4" s="50" t="s">
        <v>159</v>
      </c>
      <c r="B4" s="50"/>
      <c r="C4" s="50"/>
      <c r="D4" s="50"/>
      <c r="E4" s="50"/>
      <c r="F4" s="50"/>
    </row>
    <row r="5" spans="1:23" x14ac:dyDescent="0.3">
      <c r="A5" s="50"/>
      <c r="B5" s="50"/>
      <c r="C5" s="50"/>
      <c r="D5" s="50"/>
      <c r="E5" s="50"/>
      <c r="F5" s="50"/>
      <c r="H5" s="39"/>
      <c r="I5" s="39"/>
      <c r="J5" s="39"/>
      <c r="K5" s="39"/>
      <c r="L5" s="39"/>
      <c r="M5" s="39"/>
      <c r="N5" s="39"/>
      <c r="O5" s="39"/>
      <c r="Q5" s="54" t="s">
        <v>187</v>
      </c>
      <c r="R5" s="54"/>
      <c r="S5" s="54"/>
      <c r="T5" s="54"/>
      <c r="U5" s="54"/>
      <c r="V5" s="54"/>
      <c r="W5" s="54"/>
    </row>
    <row r="6" spans="1:23" x14ac:dyDescent="0.3">
      <c r="A6" s="47" t="s">
        <v>160</v>
      </c>
      <c r="B6" s="47"/>
      <c r="C6" s="48" t="s">
        <v>161</v>
      </c>
      <c r="D6" s="48"/>
      <c r="E6" s="48" t="s">
        <v>162</v>
      </c>
      <c r="F6" s="48"/>
      <c r="H6" s="39"/>
      <c r="I6" s="39"/>
      <c r="J6" s="39"/>
      <c r="K6" s="39"/>
      <c r="L6" s="39"/>
      <c r="M6" s="39"/>
      <c r="N6" s="39"/>
      <c r="O6" s="39"/>
      <c r="Q6" s="54"/>
      <c r="R6" s="54"/>
      <c r="S6" s="54"/>
      <c r="T6" s="54"/>
      <c r="U6" s="54"/>
      <c r="V6" s="54"/>
      <c r="W6" s="54"/>
    </row>
    <row r="7" spans="1:23" x14ac:dyDescent="0.3">
      <c r="A7" s="47"/>
      <c r="B7" s="47"/>
      <c r="C7" s="48"/>
      <c r="D7" s="48"/>
      <c r="E7" s="48"/>
      <c r="F7" s="48"/>
      <c r="H7" s="39"/>
      <c r="I7" s="39"/>
      <c r="J7" s="39"/>
      <c r="K7" s="39"/>
      <c r="L7" s="39"/>
      <c r="M7" s="39"/>
      <c r="N7" s="39"/>
      <c r="O7" s="39"/>
      <c r="Q7" s="54"/>
      <c r="R7" s="54"/>
      <c r="S7" s="54"/>
      <c r="T7" s="54"/>
      <c r="U7" s="54"/>
      <c r="V7" s="54"/>
      <c r="W7" s="54"/>
    </row>
    <row r="8" spans="1:23" x14ac:dyDescent="0.3">
      <c r="A8" s="49">
        <v>62.642857142857146</v>
      </c>
      <c r="B8" s="49"/>
      <c r="C8" s="49">
        <v>22.3</v>
      </c>
      <c r="D8" s="49"/>
      <c r="E8" s="49">
        <v>40.342857142857142</v>
      </c>
      <c r="F8" s="49"/>
      <c r="H8" s="39"/>
      <c r="I8" s="39"/>
      <c r="J8" s="39"/>
      <c r="K8" s="39"/>
      <c r="L8" s="39"/>
      <c r="M8" s="39"/>
      <c r="N8" s="39"/>
      <c r="O8" s="39"/>
      <c r="Q8" s="54"/>
      <c r="R8" s="54"/>
      <c r="S8" s="54"/>
      <c r="T8" s="54"/>
      <c r="U8" s="54"/>
      <c r="V8" s="54"/>
      <c r="W8" s="54"/>
    </row>
    <row r="9" spans="1:23" x14ac:dyDescent="0.3">
      <c r="H9" s="39"/>
      <c r="I9" s="39"/>
      <c r="J9" s="39"/>
      <c r="K9" s="39"/>
      <c r="L9" s="39"/>
      <c r="M9" s="39"/>
      <c r="N9" s="39"/>
      <c r="O9" s="39"/>
      <c r="Q9" s="54"/>
      <c r="R9" s="54"/>
      <c r="S9" s="54"/>
      <c r="T9" s="54"/>
      <c r="U9" s="54"/>
      <c r="V9" s="54"/>
      <c r="W9" s="54"/>
    </row>
    <row r="10" spans="1:23" x14ac:dyDescent="0.3">
      <c r="H10" s="39"/>
      <c r="I10" s="39"/>
      <c r="J10" s="39"/>
      <c r="K10" s="39"/>
      <c r="L10" s="39"/>
      <c r="M10" s="39"/>
      <c r="N10" s="39"/>
      <c r="O10" s="39"/>
    </row>
    <row r="11" spans="1:23" x14ac:dyDescent="0.3">
      <c r="H11" s="39"/>
      <c r="I11" s="39"/>
      <c r="J11" s="39"/>
      <c r="K11" s="39"/>
      <c r="L11" s="39"/>
      <c r="M11" s="39"/>
      <c r="N11" s="39"/>
      <c r="O11" s="39"/>
    </row>
    <row r="12" spans="1:23" x14ac:dyDescent="0.3">
      <c r="H12" s="39"/>
      <c r="I12" s="39"/>
      <c r="J12" s="39"/>
      <c r="K12" s="39"/>
      <c r="L12" s="39"/>
      <c r="M12" s="39"/>
      <c r="N12" s="39"/>
      <c r="O12" s="39"/>
    </row>
    <row r="13" spans="1:23" x14ac:dyDescent="0.3">
      <c r="H13" s="39"/>
      <c r="I13" s="39"/>
      <c r="J13" s="39"/>
      <c r="K13" s="39"/>
      <c r="L13" s="39"/>
      <c r="M13" s="39"/>
      <c r="N13" s="39"/>
      <c r="O13" s="39"/>
    </row>
    <row r="14" spans="1:23" x14ac:dyDescent="0.3">
      <c r="H14" s="39"/>
      <c r="I14" s="39"/>
      <c r="J14" s="39"/>
      <c r="K14" s="39"/>
      <c r="L14" s="39"/>
      <c r="M14" s="39"/>
      <c r="N14" s="39"/>
      <c r="O14" s="39"/>
    </row>
    <row r="15" spans="1:23" x14ac:dyDescent="0.3">
      <c r="H15" s="39"/>
      <c r="I15" s="39"/>
      <c r="J15" s="39"/>
      <c r="K15" s="39"/>
      <c r="L15" s="39"/>
      <c r="M15" s="39"/>
      <c r="N15" s="39"/>
      <c r="O15" s="39"/>
    </row>
    <row r="16" spans="1:23" x14ac:dyDescent="0.3">
      <c r="H16" s="39"/>
      <c r="I16" s="39"/>
      <c r="J16" s="39"/>
      <c r="K16" s="39"/>
      <c r="L16" s="39"/>
      <c r="M16" s="39"/>
      <c r="N16" s="39"/>
      <c r="O16" s="39"/>
    </row>
    <row r="17" spans="1:23" x14ac:dyDescent="0.3">
      <c r="H17" s="39"/>
      <c r="I17" s="39"/>
      <c r="J17" s="39"/>
      <c r="K17" s="39"/>
      <c r="L17" s="39"/>
      <c r="M17" s="39"/>
      <c r="N17" s="39"/>
      <c r="O17" s="39"/>
    </row>
    <row r="18" spans="1:23" x14ac:dyDescent="0.3">
      <c r="H18" s="39"/>
      <c r="I18" s="39"/>
      <c r="J18" s="39"/>
      <c r="K18" s="39"/>
      <c r="L18" s="39"/>
      <c r="M18" s="39"/>
      <c r="N18" s="39"/>
      <c r="O18" s="39"/>
    </row>
    <row r="19" spans="1:23" x14ac:dyDescent="0.3">
      <c r="H19" s="39"/>
      <c r="I19" s="39"/>
      <c r="J19" s="39"/>
      <c r="K19" s="39"/>
      <c r="L19" s="39"/>
      <c r="M19" s="39"/>
      <c r="N19" s="39"/>
      <c r="O19" s="39"/>
    </row>
    <row r="20" spans="1:23" x14ac:dyDescent="0.3">
      <c r="H20" s="39"/>
      <c r="I20" s="39"/>
      <c r="J20" s="39"/>
      <c r="K20" s="39"/>
      <c r="L20" s="39"/>
      <c r="M20" s="39"/>
      <c r="N20" s="39"/>
      <c r="O20" s="39"/>
    </row>
    <row r="23" spans="1:23" x14ac:dyDescent="0.3">
      <c r="A23" s="50" t="s">
        <v>163</v>
      </c>
      <c r="B23" s="50"/>
      <c r="C23" s="50"/>
      <c r="D23" s="50"/>
      <c r="E23" s="50"/>
      <c r="F23" s="50"/>
      <c r="H23" s="39"/>
      <c r="I23" s="39"/>
      <c r="J23" s="39"/>
      <c r="K23" s="39"/>
      <c r="L23" s="39"/>
      <c r="M23" s="39"/>
      <c r="N23" s="39"/>
      <c r="O23" s="39"/>
      <c r="Q23" s="54" t="s">
        <v>188</v>
      </c>
      <c r="R23" s="54"/>
      <c r="S23" s="54"/>
      <c r="T23" s="54"/>
      <c r="U23" s="54"/>
      <c r="V23" s="54"/>
      <c r="W23" s="54"/>
    </row>
    <row r="24" spans="1:23" x14ac:dyDescent="0.3">
      <c r="A24" s="50"/>
      <c r="B24" s="50"/>
      <c r="C24" s="50"/>
      <c r="D24" s="50"/>
      <c r="E24" s="50"/>
      <c r="F24" s="50"/>
      <c r="H24" s="39"/>
      <c r="I24" s="39"/>
      <c r="J24" s="39"/>
      <c r="K24" s="39"/>
      <c r="L24" s="39"/>
      <c r="M24" s="39"/>
      <c r="N24" s="39"/>
      <c r="O24" s="39"/>
      <c r="Q24" s="54"/>
      <c r="R24" s="54"/>
      <c r="S24" s="54"/>
      <c r="T24" s="54"/>
      <c r="U24" s="54"/>
      <c r="V24" s="54"/>
      <c r="W24" s="54"/>
    </row>
    <row r="25" spans="1:23" x14ac:dyDescent="0.3">
      <c r="A25" s="47" t="s">
        <v>160</v>
      </c>
      <c r="B25" s="47"/>
      <c r="C25" s="48" t="s">
        <v>161</v>
      </c>
      <c r="D25" s="48"/>
      <c r="E25" s="48" t="s">
        <v>162</v>
      </c>
      <c r="F25" s="48"/>
      <c r="H25" s="39"/>
      <c r="I25" s="39"/>
      <c r="J25" s="39"/>
      <c r="K25" s="39"/>
      <c r="L25" s="39"/>
      <c r="M25" s="39"/>
      <c r="N25" s="39"/>
      <c r="O25" s="39"/>
      <c r="Q25" s="54"/>
      <c r="R25" s="54"/>
      <c r="S25" s="54"/>
      <c r="T25" s="54"/>
      <c r="U25" s="54"/>
      <c r="V25" s="54"/>
      <c r="W25" s="54"/>
    </row>
    <row r="26" spans="1:23" x14ac:dyDescent="0.3">
      <c r="A26" s="47"/>
      <c r="B26" s="47"/>
      <c r="C26" s="48"/>
      <c r="D26" s="48"/>
      <c r="E26" s="48"/>
      <c r="F26" s="48"/>
      <c r="H26" s="39"/>
      <c r="I26" s="39"/>
      <c r="J26" s="39"/>
      <c r="K26" s="39"/>
      <c r="L26" s="39"/>
      <c r="M26" s="39"/>
      <c r="N26" s="39"/>
      <c r="O26" s="39"/>
      <c r="Q26" s="54"/>
      <c r="R26" s="54"/>
      <c r="S26" s="54"/>
      <c r="T26" s="54"/>
      <c r="U26" s="54"/>
      <c r="V26" s="54"/>
      <c r="W26" s="54"/>
    </row>
    <row r="27" spans="1:23" x14ac:dyDescent="0.3">
      <c r="A27" s="49">
        <v>66.928571428571431</v>
      </c>
      <c r="B27" s="49"/>
      <c r="C27" s="49">
        <v>27.857142857142858</v>
      </c>
      <c r="D27" s="49"/>
      <c r="E27" s="49">
        <v>39.071428571428569</v>
      </c>
      <c r="F27" s="49"/>
      <c r="H27" s="39"/>
      <c r="I27" s="39"/>
      <c r="J27" s="39"/>
      <c r="K27" s="39"/>
      <c r="L27" s="39"/>
      <c r="M27" s="39"/>
      <c r="N27" s="39"/>
      <c r="O27" s="39"/>
      <c r="Q27" s="54"/>
      <c r="R27" s="54"/>
      <c r="S27" s="54"/>
      <c r="T27" s="54"/>
      <c r="U27" s="54"/>
      <c r="V27" s="54"/>
      <c r="W27" s="54"/>
    </row>
    <row r="28" spans="1:23" x14ac:dyDescent="0.3">
      <c r="H28" s="39"/>
      <c r="I28" s="39"/>
      <c r="J28" s="39"/>
      <c r="K28" s="39"/>
      <c r="L28" s="39"/>
      <c r="M28" s="39"/>
      <c r="N28" s="39"/>
      <c r="O28" s="39"/>
    </row>
    <row r="29" spans="1:23" x14ac:dyDescent="0.3">
      <c r="H29" s="39"/>
      <c r="I29" s="39"/>
      <c r="J29" s="39"/>
      <c r="K29" s="39"/>
      <c r="L29" s="39"/>
      <c r="M29" s="39"/>
      <c r="N29" s="39"/>
      <c r="O29" s="39"/>
    </row>
    <row r="30" spans="1:23" x14ac:dyDescent="0.3">
      <c r="H30" s="39"/>
      <c r="I30" s="39"/>
      <c r="J30" s="39"/>
      <c r="K30" s="39"/>
      <c r="L30" s="39"/>
      <c r="M30" s="39"/>
      <c r="N30" s="39"/>
      <c r="O30" s="39"/>
    </row>
    <row r="31" spans="1:23" x14ac:dyDescent="0.3">
      <c r="H31" s="39"/>
      <c r="I31" s="39"/>
      <c r="J31" s="39"/>
      <c r="K31" s="39"/>
      <c r="L31" s="39"/>
      <c r="M31" s="39"/>
      <c r="N31" s="39"/>
      <c r="O31" s="39"/>
    </row>
    <row r="32" spans="1:23" x14ac:dyDescent="0.3">
      <c r="H32" s="39"/>
      <c r="I32" s="39"/>
      <c r="J32" s="39"/>
      <c r="K32" s="39"/>
      <c r="L32" s="39"/>
      <c r="M32" s="39"/>
      <c r="N32" s="39"/>
      <c r="O32" s="39"/>
    </row>
    <row r="33" spans="2:23" x14ac:dyDescent="0.3">
      <c r="H33" s="39"/>
      <c r="I33" s="39"/>
      <c r="J33" s="39"/>
      <c r="K33" s="39"/>
      <c r="L33" s="39"/>
      <c r="M33" s="39"/>
      <c r="N33" s="39"/>
      <c r="O33" s="39"/>
    </row>
    <row r="34" spans="2:23" x14ac:dyDescent="0.3">
      <c r="H34" s="39"/>
      <c r="I34" s="39"/>
      <c r="J34" s="39"/>
      <c r="K34" s="39"/>
      <c r="L34" s="39"/>
      <c r="M34" s="39"/>
      <c r="N34" s="39"/>
      <c r="O34" s="39"/>
    </row>
    <row r="35" spans="2:23" x14ac:dyDescent="0.3">
      <c r="H35" s="39"/>
      <c r="I35" s="39"/>
      <c r="J35" s="39"/>
      <c r="K35" s="39"/>
      <c r="L35" s="39"/>
      <c r="M35" s="39"/>
      <c r="N35" s="39"/>
      <c r="O35" s="39"/>
    </row>
    <row r="36" spans="2:23" x14ac:dyDescent="0.3">
      <c r="H36" s="39"/>
      <c r="I36" s="39"/>
      <c r="J36" s="39"/>
      <c r="K36" s="39"/>
      <c r="L36" s="39"/>
      <c r="M36" s="39"/>
      <c r="N36" s="39"/>
      <c r="O36" s="39"/>
    </row>
    <row r="37" spans="2:23" x14ac:dyDescent="0.3">
      <c r="H37" s="39"/>
      <c r="I37" s="39"/>
      <c r="J37" s="39"/>
      <c r="K37" s="39"/>
      <c r="L37" s="39"/>
      <c r="M37" s="39"/>
      <c r="N37" s="39"/>
      <c r="O37" s="39"/>
    </row>
    <row r="38" spans="2:23" x14ac:dyDescent="0.3">
      <c r="H38" s="39"/>
      <c r="I38" s="39"/>
      <c r="J38" s="39"/>
      <c r="K38" s="39"/>
      <c r="L38" s="39"/>
      <c r="M38" s="39"/>
      <c r="N38" s="39"/>
      <c r="O38" s="39"/>
    </row>
    <row r="40" spans="2:23" x14ac:dyDescent="0.3">
      <c r="B40" s="51" t="s">
        <v>155</v>
      </c>
      <c r="C40" s="51"/>
      <c r="D40" s="51"/>
      <c r="E40" s="51"/>
      <c r="H40" s="39"/>
      <c r="I40" s="39"/>
      <c r="J40" s="39"/>
      <c r="K40" s="39"/>
      <c r="L40" s="39"/>
      <c r="M40" s="39"/>
      <c r="N40" s="39"/>
      <c r="O40" s="39"/>
      <c r="Q40" s="54" t="s">
        <v>189</v>
      </c>
      <c r="R40" s="54"/>
      <c r="S40" s="54"/>
      <c r="T40" s="54"/>
      <c r="U40" s="54"/>
      <c r="V40" s="54"/>
      <c r="W40" s="54"/>
    </row>
    <row r="41" spans="2:23" x14ac:dyDescent="0.3">
      <c r="B41" s="51"/>
      <c r="C41" s="51"/>
      <c r="D41" s="51"/>
      <c r="E41" s="51"/>
      <c r="H41" s="39"/>
      <c r="I41" s="39"/>
      <c r="J41" s="39"/>
      <c r="K41" s="39"/>
      <c r="L41" s="39"/>
      <c r="M41" s="39"/>
      <c r="N41" s="39"/>
      <c r="O41" s="39"/>
      <c r="Q41" s="54"/>
      <c r="R41" s="54"/>
      <c r="S41" s="54"/>
      <c r="T41" s="54"/>
      <c r="U41" s="54"/>
      <c r="V41" s="54"/>
      <c r="W41" s="54"/>
    </row>
    <row r="42" spans="2:23" x14ac:dyDescent="0.3">
      <c r="B42" s="52" t="s">
        <v>158</v>
      </c>
      <c r="C42" s="52"/>
      <c r="D42" s="52" t="s">
        <v>157</v>
      </c>
      <c r="E42" s="52"/>
      <c r="H42" s="39"/>
      <c r="I42" s="39"/>
      <c r="J42" s="39"/>
      <c r="K42" s="39"/>
      <c r="L42" s="39"/>
      <c r="M42" s="39"/>
      <c r="N42" s="39"/>
      <c r="O42" s="39"/>
      <c r="Q42" s="54"/>
      <c r="R42" s="54"/>
      <c r="S42" s="54"/>
      <c r="T42" s="54"/>
      <c r="U42" s="54"/>
      <c r="V42" s="54"/>
      <c r="W42" s="54"/>
    </row>
    <row r="43" spans="2:23" x14ac:dyDescent="0.3">
      <c r="B43" s="53">
        <v>8.6380952380952392E-2</v>
      </c>
      <c r="C43" s="53"/>
      <c r="D43" s="53">
        <v>0.913619047619048</v>
      </c>
      <c r="E43" s="53"/>
      <c r="H43" s="39"/>
      <c r="I43" s="39"/>
      <c r="J43" s="39"/>
      <c r="K43" s="39"/>
      <c r="L43" s="39"/>
      <c r="M43" s="39"/>
      <c r="N43" s="39"/>
      <c r="O43" s="39"/>
      <c r="Q43" s="54"/>
      <c r="R43" s="54"/>
      <c r="S43" s="54"/>
      <c r="T43" s="54"/>
      <c r="U43" s="54"/>
      <c r="V43" s="54"/>
      <c r="W43" s="54"/>
    </row>
    <row r="44" spans="2:23" x14ac:dyDescent="0.3">
      <c r="H44" s="39"/>
      <c r="I44" s="39"/>
      <c r="J44" s="39"/>
      <c r="K44" s="39"/>
      <c r="L44" s="39"/>
      <c r="M44" s="39"/>
      <c r="N44" s="39"/>
      <c r="O44" s="39"/>
    </row>
    <row r="45" spans="2:23" x14ac:dyDescent="0.3">
      <c r="H45" s="39"/>
      <c r="I45" s="39"/>
      <c r="J45" s="39"/>
      <c r="K45" s="39"/>
      <c r="L45" s="39"/>
      <c r="M45" s="39"/>
      <c r="N45" s="39"/>
      <c r="O45" s="39"/>
    </row>
    <row r="46" spans="2:23" x14ac:dyDescent="0.3">
      <c r="H46" s="39"/>
      <c r="I46" s="39"/>
      <c r="J46" s="39"/>
      <c r="K46" s="39"/>
      <c r="L46" s="39"/>
      <c r="M46" s="39"/>
      <c r="N46" s="39"/>
      <c r="O46" s="39"/>
    </row>
    <row r="47" spans="2:23" x14ac:dyDescent="0.3">
      <c r="H47" s="39"/>
      <c r="I47" s="39"/>
      <c r="J47" s="39"/>
      <c r="K47" s="39"/>
      <c r="L47" s="39"/>
      <c r="M47" s="39"/>
      <c r="N47" s="39"/>
      <c r="O47" s="39"/>
    </row>
    <row r="48" spans="2:23" x14ac:dyDescent="0.3">
      <c r="H48" s="39"/>
      <c r="I48" s="39"/>
      <c r="J48" s="39"/>
      <c r="K48" s="39"/>
      <c r="L48" s="39"/>
      <c r="M48" s="39"/>
      <c r="N48" s="39"/>
      <c r="O48" s="39"/>
    </row>
    <row r="49" spans="8:15" x14ac:dyDescent="0.3">
      <c r="H49" s="39"/>
      <c r="I49" s="39"/>
      <c r="J49" s="39"/>
      <c r="K49" s="39"/>
      <c r="L49" s="39"/>
      <c r="M49" s="39"/>
      <c r="N49" s="39"/>
      <c r="O49" s="39"/>
    </row>
    <row r="50" spans="8:15" x14ac:dyDescent="0.3">
      <c r="H50" s="39"/>
      <c r="I50" s="39"/>
      <c r="J50" s="39"/>
      <c r="K50" s="39"/>
      <c r="L50" s="39"/>
      <c r="M50" s="39"/>
      <c r="N50" s="39"/>
      <c r="O50" s="39"/>
    </row>
    <row r="51" spans="8:15" x14ac:dyDescent="0.3">
      <c r="H51" s="39"/>
      <c r="I51" s="39"/>
      <c r="J51" s="39"/>
      <c r="K51" s="39"/>
      <c r="L51" s="39"/>
      <c r="M51" s="39"/>
      <c r="N51" s="39"/>
      <c r="O51" s="39"/>
    </row>
    <row r="52" spans="8:15" x14ac:dyDescent="0.3">
      <c r="H52" s="39"/>
      <c r="I52" s="39"/>
      <c r="J52" s="39"/>
      <c r="K52" s="39"/>
      <c r="L52" s="39"/>
      <c r="M52" s="39"/>
      <c r="N52" s="39"/>
      <c r="O52" s="39"/>
    </row>
    <row r="53" spans="8:15" x14ac:dyDescent="0.3">
      <c r="H53" s="39"/>
      <c r="I53" s="39"/>
      <c r="J53" s="39"/>
      <c r="K53" s="39"/>
      <c r="L53" s="39"/>
      <c r="M53" s="39"/>
      <c r="N53" s="39"/>
      <c r="O53" s="39"/>
    </row>
    <row r="54" spans="8:15" x14ac:dyDescent="0.3">
      <c r="H54" s="39"/>
      <c r="I54" s="39"/>
      <c r="J54" s="39"/>
      <c r="K54" s="39"/>
      <c r="L54" s="39"/>
      <c r="M54" s="39"/>
      <c r="N54" s="39"/>
      <c r="O54" s="39"/>
    </row>
    <row r="55" spans="8:15" x14ac:dyDescent="0.3">
      <c r="H55" s="39"/>
      <c r="I55" s="39"/>
      <c r="J55" s="39"/>
      <c r="K55" s="39"/>
      <c r="L55" s="39"/>
      <c r="M55" s="39"/>
      <c r="N55" s="39"/>
      <c r="O55" s="39"/>
    </row>
  </sheetData>
  <mergeCells count="28">
    <mergeCell ref="Q1:W2"/>
    <mergeCell ref="H23:O38"/>
    <mergeCell ref="H40:O55"/>
    <mergeCell ref="Q5:W9"/>
    <mergeCell ref="Q23:W27"/>
    <mergeCell ref="Q40:W43"/>
    <mergeCell ref="A1:F2"/>
    <mergeCell ref="H1:O2"/>
    <mergeCell ref="H5:O20"/>
    <mergeCell ref="A23:F24"/>
    <mergeCell ref="A25:B26"/>
    <mergeCell ref="C25:D26"/>
    <mergeCell ref="E25:F26"/>
    <mergeCell ref="A27:B27"/>
    <mergeCell ref="C27:D27"/>
    <mergeCell ref="E27:F27"/>
    <mergeCell ref="A6:B7"/>
    <mergeCell ref="C6:D7"/>
    <mergeCell ref="E6:F7"/>
    <mergeCell ref="A8:B8"/>
    <mergeCell ref="C8:D8"/>
    <mergeCell ref="E8:F8"/>
    <mergeCell ref="A4:F5"/>
    <mergeCell ref="B40:E41"/>
    <mergeCell ref="B42:C42"/>
    <mergeCell ref="D42:E42"/>
    <mergeCell ref="B43:C43"/>
    <mergeCell ref="D43:E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Week - 1</vt:lpstr>
      <vt:lpstr>Week - 2</vt:lpstr>
      <vt:lpstr>Week - 3</vt:lpstr>
      <vt:lpstr>Week - 4</vt:lpstr>
      <vt:lpstr>Week - 5</vt:lpstr>
      <vt:lpstr>Chart</vt:lpstr>
      <vt:lpstr>AGE</vt:lpstr>
      <vt:lpstr>DISTANCE_TRAVELLED</vt:lpstr>
      <vt:lpstr>DURATION_IN_OTHER_ACT</vt:lpstr>
      <vt:lpstr>DURATION_OF_TRAVEL</vt:lpstr>
      <vt:lpstr>EXPERIENCED_TRAFFIC</vt:lpstr>
      <vt:lpstr>GENDER</vt:lpstr>
      <vt:lpstr>ID</vt:lpstr>
      <vt:lpstr>LOCATION_RESPONDENT</vt:lpstr>
      <vt:lpstr>LOCATION_UNIV</vt:lpstr>
      <vt:lpstr>NAME</vt:lpstr>
      <vt:lpstr>NUMBER_OF_TRIP</vt:lpstr>
      <vt:lpstr>PHONE_NU</vt:lpstr>
      <vt:lpstr>TYPE_OF_TRANSPORTATION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2023-05-19T05:23:28Z</dcterms:created>
  <dcterms:modified xsi:type="dcterms:W3CDTF">2023-05-24T01:07:49Z</dcterms:modified>
</cp:coreProperties>
</file>