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off/Google Drive/Work/Goff Lab/Grants/2017/czi-rfa-2017/budget/"/>
    </mc:Choice>
  </mc:AlternateContent>
  <bookViews>
    <workbookView xWindow="0" yWindow="460" windowWidth="28800" windowHeight="16600"/>
  </bookViews>
  <sheets>
    <sheet name="Sheet1" sheetId="1" r:id="rId1"/>
    <sheet name="Sheet3" sheetId="3" r:id="rId2"/>
  </sheets>
  <definedNames>
    <definedName name="_xlnm.Print_Area" localSheetId="0">Sheet1!$A$1:$I$59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I6" i="1"/>
  <c r="E6" i="1"/>
  <c r="I28" i="1"/>
  <c r="G7" i="1"/>
  <c r="H7" i="1"/>
  <c r="I7" i="1"/>
  <c r="G5" i="1"/>
  <c r="H5" i="1"/>
  <c r="I5" i="1"/>
  <c r="G8" i="1"/>
  <c r="H8" i="1"/>
  <c r="I8" i="1"/>
  <c r="G3" i="1"/>
  <c r="H3" i="1"/>
  <c r="I3" i="1"/>
  <c r="I9" i="1"/>
  <c r="I15" i="1"/>
  <c r="I35" i="1"/>
  <c r="I37" i="1"/>
  <c r="E8" i="1"/>
  <c r="E7" i="1"/>
  <c r="E5" i="1"/>
  <c r="E3" i="1"/>
  <c r="I39" i="1"/>
  <c r="I40" i="1"/>
  <c r="G9" i="1"/>
  <c r="H9" i="1"/>
</calcChain>
</file>

<file path=xl/sharedStrings.xml><?xml version="1.0" encoding="utf-8"?>
<sst xmlns="http://schemas.openxmlformats.org/spreadsheetml/2006/main" count="59" uniqueCount="56">
  <si>
    <t>Personnel:</t>
  </si>
  <si>
    <t>Role</t>
  </si>
  <si>
    <t>Base</t>
  </si>
  <si>
    <t>Cal. Mos.</t>
  </si>
  <si>
    <t>% Effort</t>
  </si>
  <si>
    <t>Salary Req.</t>
  </si>
  <si>
    <t>Fringe</t>
  </si>
  <si>
    <t>YR1 Total</t>
  </si>
  <si>
    <t>Supplies &amp; Materials:</t>
  </si>
  <si>
    <t xml:space="preserve">  Subtotal</t>
  </si>
  <si>
    <t>Total Direct Costs, Year 1:</t>
  </si>
  <si>
    <t>Loyal Goff</t>
  </si>
  <si>
    <t>Graduate Student</t>
  </si>
  <si>
    <t>TBN</t>
  </si>
  <si>
    <t>Laboratory Consumables (pipette tips, plasticware, etc)</t>
  </si>
  <si>
    <t>Reagents for enzymatic dissociation of single cells and seq. library preparation</t>
  </si>
  <si>
    <t>Services</t>
  </si>
  <si>
    <t>Genevieve Stein-O'Brien</t>
  </si>
  <si>
    <t>Postdoctoral Fellow</t>
  </si>
  <si>
    <t>Computational storage space and Rstudio server (Amazon web services)</t>
  </si>
  <si>
    <t>Chips (6*8 samples/chip, 1x $1,440)</t>
  </si>
  <si>
    <t>Barcode Index kit (96 samples, 1x $805)</t>
  </si>
  <si>
    <t>Technician</t>
  </si>
  <si>
    <t>PD/PI</t>
  </si>
  <si>
    <t>Facilities &amp; Administration Costs</t>
  </si>
  <si>
    <t>TOTAL COSTS, YEAR 1</t>
  </si>
  <si>
    <t>Computers</t>
  </si>
  <si>
    <t>Laptop computer</t>
  </si>
  <si>
    <t>10x V2 library kit  (16 samples per kit; 2X $21,000 each)</t>
  </si>
  <si>
    <t>Brian Clark</t>
  </si>
  <si>
    <t>Research Associate</t>
  </si>
  <si>
    <t>Budget Justification</t>
  </si>
  <si>
    <t>Deliverables:</t>
  </si>
  <si>
    <t>development (Goff, Fertig), and collaborative efforts on single cell collection and biological interpretation (Goff, Blackshaw).  Brian Clark is the research</t>
  </si>
  <si>
    <t xml:space="preserve">associated who will continute to generate the bulk and single cell libraries in retina and hypothalamus. Genevieve Stein-O'Brien is the chief developer and </t>
  </si>
  <si>
    <t>maintainer of the ProjectoR package and will be responsible for imlementing the transfer learning statistics into the software package. Dong Won Kim will be</t>
  </si>
  <si>
    <t>responible for dissection and dissociation of the proposed hypothalamus tissue samples.  The TBN graduate student, in conjunction with Gabrielle Cannon</t>
  </si>
  <si>
    <t xml:space="preserve">will perform the required single cell library preparations and metadata aggregation.  Data processing and analysis will be conducted by Genevieve Stein-O'Brien </t>
  </si>
  <si>
    <t>and Brian Clark with joint guidance from all three investigators.</t>
  </si>
  <si>
    <t>• Salaries for PD/PI reflect contributions to overall project design and coordination (Loyal Goff, Elana Fertig, Seth Blackshaw), collaborative efforts on ProjectoR</t>
  </si>
  <si>
    <t xml:space="preserve">• We are requesting $78,060 in direct costs for this pilot phase to generate the proposed 24 samples of hypothalamus single cell RNA-Seq data. This will </t>
  </si>
  <si>
    <t>enable us to directly compare basis vectors learned independently in the mouse retina to a tissue with known developmental similarities.</t>
  </si>
  <si>
    <t>The deliverables for this pilot project include:</t>
  </si>
  <si>
    <t>• The ProjectoR R package for rapid exploration of basis vectors in large, multi-omic datasets, with a fully-implemented statistical framework.  This package</t>
  </si>
  <si>
    <t>will be made available as part of the open source R/Bioconductor project</t>
  </si>
  <si>
    <t>• A series of basis vectors, identified from developing mouse retina and hypothalamus, that are mapped through homologene to a human feature space.</t>
  </si>
  <si>
    <t>We anticipate that these basis vectors can be used as proof of concept to demonstrate the feasibility of exploring homologous processes and gene expression</t>
  </si>
  <si>
    <t>networks contributing to human retina and hypothalamus development through the available HCA datasets</t>
  </si>
  <si>
    <t>Expenses:</t>
  </si>
  <si>
    <t>Budget: "Rapid exploration and comparison of discrete basis vectors contributing to multi-omic signatures of single cells at the scale of the HCA with ProjectoR"</t>
  </si>
  <si>
    <t>Briana Winer</t>
  </si>
  <si>
    <t>384 REV sci-RNA-Seq fragment amp primers</t>
  </si>
  <si>
    <t>384 FWD sci-RNA-Seq fragment amp primers</t>
  </si>
  <si>
    <t>384 sci-RNA-Seq RT primers</t>
  </si>
  <si>
    <t>Illumina 2500 Sequencing lanes (16*$2,000)</t>
  </si>
  <si>
    <t>AWS Cloud computing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</si>
</sst>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scheme val="minor"/>
    </font>
    <font>
      <b/>
      <sz val="14"/>
      <color indexed="8"/>
      <name val="Calibri"/>
      <family val="2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2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2" xfId="0" applyFill="1" applyBorder="1"/>
    <xf numFmtId="166" fontId="0" fillId="2" borderId="2" xfId="0" applyNumberFormat="1" applyFill="1" applyBorder="1"/>
    <xf numFmtId="0" fontId="0" fillId="0" borderId="2" xfId="0" applyFill="1" applyBorder="1"/>
    <xf numFmtId="166" fontId="0" fillId="0" borderId="2" xfId="0" applyNumberFormat="1" applyFill="1" applyBorder="1"/>
    <xf numFmtId="0" fontId="0" fillId="0" borderId="0" xfId="0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2" fillId="2" borderId="10" xfId="0" applyFont="1" applyFill="1" applyBorder="1"/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9" fontId="4" fillId="2" borderId="1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4" fontId="0" fillId="0" borderId="9" xfId="1" applyNumberFormat="1" applyFont="1" applyBorder="1"/>
    <xf numFmtId="164" fontId="3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/>
    </xf>
    <xf numFmtId="9" fontId="4" fillId="2" borderId="11" xfId="55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right"/>
    </xf>
    <xf numFmtId="44" fontId="2" fillId="2" borderId="6" xfId="1" applyNumberFormat="1" applyFont="1" applyFill="1" applyBorder="1" applyAlignment="1">
      <alignment horizontal="center"/>
    </xf>
    <xf numFmtId="0" fontId="4" fillId="2" borderId="12" xfId="0" applyFont="1" applyFill="1" applyBorder="1"/>
    <xf numFmtId="164" fontId="0" fillId="2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horizontal="center"/>
    </xf>
    <xf numFmtId="0" fontId="0" fillId="3" borderId="14" xfId="0" applyFill="1" applyBorder="1"/>
    <xf numFmtId="165" fontId="4" fillId="3" borderId="14" xfId="0" applyNumberFormat="1" applyFont="1" applyFill="1" applyBorder="1" applyAlignment="1">
      <alignment horizontal="center"/>
    </xf>
    <xf numFmtId="9" fontId="4" fillId="3" borderId="14" xfId="0" applyNumberFormat="1" applyFont="1" applyFill="1" applyBorder="1" applyAlignment="1">
      <alignment horizontal="center"/>
    </xf>
    <xf numFmtId="166" fontId="4" fillId="3" borderId="14" xfId="0" applyNumberFormat="1" applyFont="1" applyFill="1" applyBorder="1" applyAlignment="1">
      <alignment horizontal="center"/>
    </xf>
    <xf numFmtId="164" fontId="2" fillId="3" borderId="15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64" fontId="0" fillId="3" borderId="16" xfId="1" applyNumberFormat="1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164" fontId="0" fillId="3" borderId="19" xfId="1" applyNumberFormat="1" applyFont="1" applyFill="1" applyBorder="1"/>
    <xf numFmtId="164" fontId="0" fillId="3" borderId="1" xfId="1" applyNumberFormat="1" applyFont="1" applyFill="1" applyBorder="1"/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9" fillId="3" borderId="4" xfId="0" applyFont="1" applyFill="1" applyBorder="1"/>
    <xf numFmtId="0" fontId="2" fillId="0" borderId="7" xfId="0" applyFont="1" applyFill="1" applyBorder="1"/>
    <xf numFmtId="0" fontId="10" fillId="2" borderId="1" xfId="0" applyFont="1" applyFill="1" applyBorder="1"/>
    <xf numFmtId="0" fontId="11" fillId="2" borderId="4" xfId="0" applyFont="1" applyFill="1" applyBorder="1"/>
    <xf numFmtId="0" fontId="10" fillId="0" borderId="3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165" fontId="4" fillId="2" borderId="12" xfId="0" applyNumberFormat="1" applyFont="1" applyFill="1" applyBorder="1" applyAlignment="1">
      <alignment horizontal="center"/>
    </xf>
    <xf numFmtId="9" fontId="4" fillId="2" borderId="12" xfId="0" applyNumberFormat="1" applyFont="1" applyFill="1" applyBorder="1" applyAlignment="1">
      <alignment horizontal="center"/>
    </xf>
    <xf numFmtId="166" fontId="4" fillId="2" borderId="12" xfId="0" applyNumberFormat="1" applyFont="1" applyFill="1" applyBorder="1" applyAlignment="1">
      <alignment horizontal="center"/>
    </xf>
  </cellXfs>
  <cellStyles count="5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2 2" xfId="54"/>
    <cellStyle name="Percent" xfId="5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9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35" customWidth="1"/>
    <col min="2" max="2" width="6.5" customWidth="1"/>
    <col min="3" max="3" width="19" style="1" customWidth="1"/>
    <col min="4" max="4" width="11.33203125" customWidth="1"/>
    <col min="5" max="5" width="8.5" customWidth="1"/>
    <col min="6" max="6" width="7.83203125" customWidth="1"/>
    <col min="7" max="7" width="10.5" customWidth="1"/>
    <col min="8" max="8" width="8" customWidth="1"/>
    <col min="9" max="9" width="12.83203125" style="42" customWidth="1"/>
    <col min="10" max="16384" width="8.83203125" style="2"/>
  </cols>
  <sheetData>
    <row r="1" spans="1:9" x14ac:dyDescent="0.2">
      <c r="A1" s="70" t="s">
        <v>49</v>
      </c>
      <c r="B1" s="27"/>
      <c r="C1" s="28"/>
      <c r="D1" s="27"/>
      <c r="E1" s="27"/>
      <c r="F1" s="27"/>
      <c r="G1" s="27"/>
      <c r="H1" s="27"/>
      <c r="I1" s="35"/>
    </row>
    <row r="2" spans="1:9" ht="19" x14ac:dyDescent="0.25">
      <c r="A2" s="71" t="s">
        <v>0</v>
      </c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36" t="s">
        <v>7</v>
      </c>
    </row>
    <row r="3" spans="1:9" x14ac:dyDescent="0.2">
      <c r="A3" s="4" t="s">
        <v>11</v>
      </c>
      <c r="B3" s="4"/>
      <c r="C3" s="6" t="s">
        <v>23</v>
      </c>
      <c r="D3" s="7">
        <v>130050</v>
      </c>
      <c r="E3" s="8">
        <f>12*F3</f>
        <v>2.4000000000000004</v>
      </c>
      <c r="F3" s="9">
        <v>0.2</v>
      </c>
      <c r="G3" s="10">
        <f>D3*F3</f>
        <v>26010</v>
      </c>
      <c r="H3" s="10">
        <f>G3*0.34</f>
        <v>8843.4000000000015</v>
      </c>
      <c r="I3" s="37">
        <f>SUM(G3:H3)</f>
        <v>34853.4</v>
      </c>
    </row>
    <row r="4" spans="1:9" x14ac:dyDescent="0.2">
      <c r="A4" s="4" t="s">
        <v>29</v>
      </c>
      <c r="B4" s="4"/>
      <c r="C4" s="6" t="s">
        <v>30</v>
      </c>
      <c r="D4" s="66">
        <v>0</v>
      </c>
      <c r="E4" s="67">
        <v>0</v>
      </c>
      <c r="F4" s="68">
        <v>0</v>
      </c>
      <c r="G4" s="10">
        <v>0</v>
      </c>
      <c r="H4" s="10">
        <v>0</v>
      </c>
      <c r="I4" s="37">
        <v>0</v>
      </c>
    </row>
    <row r="5" spans="1:9" x14ac:dyDescent="0.2">
      <c r="A5" s="4" t="s">
        <v>17</v>
      </c>
      <c r="B5" s="4"/>
      <c r="C5" s="6" t="s">
        <v>18</v>
      </c>
      <c r="D5" s="66">
        <v>47853</v>
      </c>
      <c r="E5" s="67">
        <f t="shared" ref="E5:E8" si="0">12*F5</f>
        <v>12</v>
      </c>
      <c r="F5" s="68">
        <v>1</v>
      </c>
      <c r="G5" s="10">
        <f t="shared" ref="G5:G8" si="1">D5*F5</f>
        <v>47853</v>
      </c>
      <c r="H5" s="10">
        <f>G5*0.193</f>
        <v>9235.6290000000008</v>
      </c>
      <c r="I5" s="37">
        <f t="shared" ref="I5" si="2">SUM(G5:H5)</f>
        <v>57088.629000000001</v>
      </c>
    </row>
    <row r="6" spans="1:9" x14ac:dyDescent="0.2">
      <c r="A6" s="49" t="s">
        <v>13</v>
      </c>
      <c r="B6" s="4"/>
      <c r="C6" s="6" t="s">
        <v>18</v>
      </c>
      <c r="D6" s="66">
        <v>47853</v>
      </c>
      <c r="E6" s="67">
        <f t="shared" ref="E6" si="3">12*F6</f>
        <v>6</v>
      </c>
      <c r="F6" s="68">
        <v>0.5</v>
      </c>
      <c r="G6" s="10">
        <f t="shared" ref="G6" si="4">D6*F6</f>
        <v>23926.5</v>
      </c>
      <c r="H6" s="10">
        <f>G6*0.193</f>
        <v>4617.8145000000004</v>
      </c>
      <c r="I6" s="37">
        <f t="shared" ref="I6" si="5">SUM(G6:H6)</f>
        <v>28544.3145</v>
      </c>
    </row>
    <row r="7" spans="1:9" x14ac:dyDescent="0.2">
      <c r="A7" s="4" t="s">
        <v>13</v>
      </c>
      <c r="B7" s="4"/>
      <c r="C7" s="6" t="s">
        <v>12</v>
      </c>
      <c r="D7" s="7">
        <v>33000</v>
      </c>
      <c r="E7" s="8">
        <f t="shared" si="0"/>
        <v>6</v>
      </c>
      <c r="F7" s="9">
        <v>0.5</v>
      </c>
      <c r="G7" s="10">
        <f t="shared" si="1"/>
        <v>16500</v>
      </c>
      <c r="H7" s="10">
        <f>G7*0</f>
        <v>0</v>
      </c>
      <c r="I7" s="37">
        <f>SUM(G7:H7)</f>
        <v>16500</v>
      </c>
    </row>
    <row r="8" spans="1:9" ht="16" thickBot="1" x14ac:dyDescent="0.25">
      <c r="A8" s="4" t="s">
        <v>50</v>
      </c>
      <c r="B8" s="4"/>
      <c r="C8" s="6" t="s">
        <v>22</v>
      </c>
      <c r="D8" s="7">
        <v>34000</v>
      </c>
      <c r="E8" s="8">
        <f t="shared" si="0"/>
        <v>6</v>
      </c>
      <c r="F8" s="9">
        <v>0.5</v>
      </c>
      <c r="G8" s="10">
        <f t="shared" si="1"/>
        <v>17000</v>
      </c>
      <c r="H8" s="10">
        <f t="shared" ref="H8" si="6">G8*0.34</f>
        <v>5780</v>
      </c>
      <c r="I8" s="37">
        <f>SUM(G8:H8)</f>
        <v>22780</v>
      </c>
    </row>
    <row r="9" spans="1:9" ht="16" thickTop="1" x14ac:dyDescent="0.2">
      <c r="A9" s="23" t="s">
        <v>9</v>
      </c>
      <c r="B9" s="74"/>
      <c r="C9" s="11"/>
      <c r="D9" s="11"/>
      <c r="E9" s="11"/>
      <c r="F9" s="12"/>
      <c r="G9" s="13">
        <f>SUM(G3:G8)</f>
        <v>131289.5</v>
      </c>
      <c r="H9" s="13">
        <f>SUM(H3:H8)</f>
        <v>28476.843500000003</v>
      </c>
      <c r="I9" s="38">
        <f>SUM(I3:I8)</f>
        <v>159766.34350000002</v>
      </c>
    </row>
    <row r="10" spans="1:9" x14ac:dyDescent="0.2">
      <c r="A10" s="24"/>
      <c r="B10" s="75"/>
      <c r="C10" s="14"/>
      <c r="D10" s="14"/>
      <c r="E10" s="14"/>
      <c r="F10" s="15"/>
      <c r="G10" s="16"/>
      <c r="H10" s="16"/>
      <c r="I10" s="39"/>
    </row>
    <row r="11" spans="1:9" x14ac:dyDescent="0.2">
      <c r="A11" s="24"/>
      <c r="B11" s="75"/>
      <c r="C11" s="14"/>
      <c r="D11" s="14"/>
      <c r="E11" s="14"/>
      <c r="F11" s="15"/>
      <c r="G11" s="16"/>
      <c r="H11" s="16"/>
      <c r="I11" s="39"/>
    </row>
    <row r="12" spans="1:9" ht="19" x14ac:dyDescent="0.25">
      <c r="A12" s="71" t="s">
        <v>48</v>
      </c>
      <c r="B12" s="24"/>
      <c r="C12" s="14"/>
      <c r="D12" s="14"/>
      <c r="E12" s="14"/>
      <c r="F12" s="15"/>
      <c r="G12" s="16"/>
      <c r="H12" s="16"/>
      <c r="I12" s="39"/>
    </row>
    <row r="13" spans="1:9" ht="19" x14ac:dyDescent="0.25">
      <c r="A13" s="71"/>
      <c r="B13" s="24"/>
      <c r="C13" s="14"/>
      <c r="D13" s="14"/>
      <c r="E13" s="14"/>
      <c r="F13" s="15"/>
      <c r="G13" s="16"/>
      <c r="H13" s="16"/>
      <c r="I13" s="39"/>
    </row>
    <row r="14" spans="1:9" x14ac:dyDescent="0.2">
      <c r="A14" s="3" t="s">
        <v>8</v>
      </c>
      <c r="B14" s="24"/>
      <c r="C14" s="14"/>
      <c r="D14" s="14"/>
      <c r="E14" s="14"/>
      <c r="F14" s="15"/>
      <c r="G14" s="16"/>
      <c r="H14" s="16"/>
      <c r="I14" s="39"/>
    </row>
    <row r="15" spans="1:9" x14ac:dyDescent="0.2">
      <c r="A15" s="4" t="s">
        <v>28</v>
      </c>
      <c r="B15" s="4"/>
      <c r="C15" s="4"/>
      <c r="D15" s="4"/>
      <c r="E15" s="4"/>
      <c r="F15" s="4"/>
      <c r="G15" s="17"/>
      <c r="H15" s="17"/>
      <c r="I15" s="48">
        <f>2*21000</f>
        <v>42000</v>
      </c>
    </row>
    <row r="16" spans="1:9" x14ac:dyDescent="0.2">
      <c r="A16" s="4" t="s">
        <v>20</v>
      </c>
      <c r="B16" s="4"/>
      <c r="C16" s="4"/>
      <c r="D16" s="4"/>
      <c r="E16" s="4"/>
      <c r="F16" s="4"/>
      <c r="G16" s="17"/>
      <c r="H16" s="17"/>
      <c r="I16" s="43">
        <v>1440</v>
      </c>
    </row>
    <row r="17" spans="1:9" x14ac:dyDescent="0.2">
      <c r="A17" s="4" t="s">
        <v>21</v>
      </c>
      <c r="B17" s="4"/>
      <c r="C17" s="4"/>
      <c r="D17" s="4"/>
      <c r="E17" s="4"/>
      <c r="F17" s="4"/>
      <c r="G17" s="17"/>
      <c r="H17" s="17"/>
      <c r="I17" s="43">
        <v>805</v>
      </c>
    </row>
    <row r="18" spans="1:9" x14ac:dyDescent="0.2">
      <c r="A18" s="4" t="s">
        <v>53</v>
      </c>
      <c r="B18" s="4"/>
      <c r="C18" s="4"/>
      <c r="D18" s="4"/>
      <c r="E18" s="4"/>
      <c r="F18" s="4"/>
      <c r="G18" s="17"/>
      <c r="H18" s="17"/>
      <c r="I18" s="43"/>
    </row>
    <row r="19" spans="1:9" x14ac:dyDescent="0.2">
      <c r="A19" s="4" t="s">
        <v>52</v>
      </c>
      <c r="B19" s="4"/>
      <c r="C19" s="4"/>
      <c r="D19" s="4"/>
      <c r="E19" s="4"/>
      <c r="F19" s="4"/>
      <c r="G19" s="17"/>
      <c r="H19" s="17"/>
      <c r="I19" s="43"/>
    </row>
    <row r="20" spans="1:9" x14ac:dyDescent="0.2">
      <c r="A20" s="4" t="s">
        <v>51</v>
      </c>
      <c r="B20" s="4"/>
      <c r="C20" s="4"/>
      <c r="D20" s="4"/>
      <c r="E20" s="4"/>
      <c r="F20" s="4"/>
      <c r="G20" s="17"/>
      <c r="H20" s="17"/>
      <c r="I20" s="43"/>
    </row>
    <row r="21" spans="1:9" x14ac:dyDescent="0.2">
      <c r="A21" s="14"/>
      <c r="B21" s="14"/>
      <c r="C21" s="14"/>
      <c r="D21" s="14"/>
      <c r="E21" s="14"/>
      <c r="F21" s="15"/>
      <c r="G21" s="16"/>
      <c r="H21" s="16"/>
      <c r="I21" s="43"/>
    </row>
    <row r="22" spans="1:9" x14ac:dyDescent="0.2">
      <c r="A22" s="4" t="s">
        <v>15</v>
      </c>
      <c r="B22" s="14"/>
      <c r="C22" s="14"/>
      <c r="D22" s="14"/>
      <c r="E22" s="14"/>
      <c r="F22" s="15"/>
      <c r="G22" s="16"/>
      <c r="H22" s="16"/>
      <c r="I22" s="43">
        <v>3500</v>
      </c>
    </row>
    <row r="23" spans="1:9" x14ac:dyDescent="0.2">
      <c r="A23" s="4" t="s">
        <v>19</v>
      </c>
      <c r="B23" s="14"/>
      <c r="C23" s="14"/>
      <c r="D23" s="14"/>
      <c r="E23" s="14"/>
      <c r="F23" s="15"/>
      <c r="G23" s="16"/>
      <c r="H23" s="16"/>
      <c r="I23" s="37">
        <v>5315</v>
      </c>
    </row>
    <row r="24" spans="1:9" x14ac:dyDescent="0.2">
      <c r="A24" s="4" t="s">
        <v>14</v>
      </c>
      <c r="B24" s="14"/>
      <c r="C24" s="14"/>
      <c r="D24" s="14"/>
      <c r="E24" s="14"/>
      <c r="F24" s="15"/>
      <c r="G24" s="16"/>
      <c r="H24" s="16"/>
      <c r="I24" s="37">
        <v>5500</v>
      </c>
    </row>
    <row r="25" spans="1:9" x14ac:dyDescent="0.2">
      <c r="A25" s="14"/>
      <c r="B25" s="14"/>
      <c r="C25" s="14"/>
      <c r="D25" s="14"/>
      <c r="E25" s="4"/>
      <c r="F25" s="4"/>
      <c r="G25" s="17"/>
      <c r="H25" s="17"/>
      <c r="I25" s="37"/>
    </row>
    <row r="26" spans="1:9" x14ac:dyDescent="0.2">
      <c r="A26" s="14"/>
      <c r="B26" s="14"/>
      <c r="C26" s="14"/>
      <c r="D26" s="14"/>
      <c r="E26" s="14"/>
      <c r="F26" s="15"/>
      <c r="G26" s="16"/>
      <c r="H26" s="16"/>
      <c r="I26" s="37"/>
    </row>
    <row r="27" spans="1:9" x14ac:dyDescent="0.2">
      <c r="A27" s="25" t="s">
        <v>16</v>
      </c>
      <c r="B27" s="14"/>
      <c r="C27" s="14"/>
      <c r="D27" s="14"/>
      <c r="E27" s="14"/>
      <c r="F27" s="15"/>
      <c r="G27" s="16"/>
      <c r="H27" s="16"/>
      <c r="I27" s="37"/>
    </row>
    <row r="28" spans="1:9" x14ac:dyDescent="0.2">
      <c r="A28" s="4" t="s">
        <v>54</v>
      </c>
      <c r="B28" s="14"/>
      <c r="C28" s="14"/>
      <c r="D28" s="14"/>
      <c r="E28" s="14"/>
      <c r="F28" s="15"/>
      <c r="G28" s="16"/>
      <c r="H28" s="16"/>
      <c r="I28" s="37">
        <f>16*2000</f>
        <v>32000</v>
      </c>
    </row>
    <row r="29" spans="1:9" x14ac:dyDescent="0.2">
      <c r="A29" s="4"/>
      <c r="B29" s="14"/>
      <c r="C29" s="14"/>
      <c r="D29" s="14"/>
      <c r="E29" s="14"/>
      <c r="F29" s="15"/>
      <c r="G29" s="16"/>
      <c r="H29" s="16"/>
      <c r="I29" s="37"/>
    </row>
    <row r="30" spans="1:9" x14ac:dyDescent="0.2">
      <c r="A30" s="25" t="s">
        <v>26</v>
      </c>
      <c r="B30" s="14"/>
      <c r="C30" s="14"/>
      <c r="D30" s="14"/>
      <c r="E30" s="14"/>
      <c r="F30" s="15"/>
      <c r="G30" s="16"/>
      <c r="H30" s="16"/>
      <c r="I30" s="37"/>
    </row>
    <row r="31" spans="1:9" x14ac:dyDescent="0.2">
      <c r="A31" s="4" t="s">
        <v>27</v>
      </c>
      <c r="B31" s="14"/>
      <c r="C31" s="14"/>
      <c r="D31" s="14"/>
      <c r="E31" s="14"/>
      <c r="F31" s="15"/>
      <c r="G31" s="16"/>
      <c r="H31" s="16"/>
      <c r="I31" s="37">
        <v>3500</v>
      </c>
    </row>
    <row r="32" spans="1:9" x14ac:dyDescent="0.2">
      <c r="A32" s="4" t="s">
        <v>55</v>
      </c>
      <c r="B32" s="14"/>
      <c r="C32" s="14"/>
      <c r="D32" s="14"/>
      <c r="E32" s="14"/>
      <c r="F32" s="15"/>
      <c r="G32" s="16"/>
      <c r="H32" s="16"/>
      <c r="I32" s="37">
        <v>5000</v>
      </c>
    </row>
    <row r="33" spans="1:9" x14ac:dyDescent="0.2">
      <c r="A33" s="14"/>
      <c r="B33" s="14"/>
      <c r="C33" s="14"/>
      <c r="D33" s="14"/>
      <c r="E33" s="4"/>
      <c r="F33" s="4"/>
      <c r="G33" s="17"/>
      <c r="H33" s="17"/>
      <c r="I33" s="37"/>
    </row>
    <row r="34" spans="1:9" s="22" customFormat="1" ht="16" thickBot="1" x14ac:dyDescent="0.25">
      <c r="A34" s="14"/>
      <c r="B34" s="76"/>
      <c r="C34" s="76"/>
      <c r="D34" s="76"/>
      <c r="E34" s="76"/>
      <c r="F34" s="77"/>
      <c r="G34" s="78"/>
      <c r="H34" s="78"/>
      <c r="I34" s="37"/>
    </row>
    <row r="35" spans="1:9" ht="16" thickTop="1" x14ac:dyDescent="0.2">
      <c r="A35" s="23" t="s">
        <v>9</v>
      </c>
      <c r="B35" s="20"/>
      <c r="C35" s="20"/>
      <c r="D35" s="20"/>
      <c r="E35" s="18"/>
      <c r="F35" s="18"/>
      <c r="G35" s="19"/>
      <c r="H35" s="19"/>
      <c r="I35" s="38">
        <f>SUM(I15:I34)</f>
        <v>99060</v>
      </c>
    </row>
    <row r="36" spans="1:9" ht="16" thickBot="1" x14ac:dyDescent="0.25">
      <c r="A36" s="26"/>
      <c r="B36" s="14"/>
      <c r="C36" s="14"/>
      <c r="D36" s="14"/>
      <c r="E36" s="14"/>
      <c r="F36" s="15"/>
      <c r="G36" s="16"/>
      <c r="H36" s="16"/>
      <c r="I36" s="37"/>
    </row>
    <row r="37" spans="1:9" ht="20" thickTop="1" x14ac:dyDescent="0.25">
      <c r="A37" s="73" t="s">
        <v>10</v>
      </c>
      <c r="B37" s="20"/>
      <c r="C37" s="20"/>
      <c r="D37" s="20"/>
      <c r="E37" s="20"/>
      <c r="F37" s="20"/>
      <c r="G37" s="21"/>
      <c r="H37" s="21"/>
      <c r="I37" s="40">
        <f>(I35+I9)</f>
        <v>258826.34350000002</v>
      </c>
    </row>
    <row r="38" spans="1:9" ht="20" thickBot="1" x14ac:dyDescent="0.3">
      <c r="A38" s="72"/>
      <c r="B38" s="47"/>
      <c r="C38" s="14"/>
      <c r="D38" s="15"/>
      <c r="E38" s="15"/>
      <c r="F38" s="15"/>
      <c r="G38" s="16"/>
      <c r="H38" s="16"/>
      <c r="I38" s="39"/>
    </row>
    <row r="39" spans="1:9" ht="17" thickTop="1" thickBot="1" x14ac:dyDescent="0.25">
      <c r="A39" s="29"/>
      <c r="B39" s="30"/>
      <c r="C39" s="31"/>
      <c r="D39" s="31"/>
      <c r="E39" s="32"/>
      <c r="F39" s="33"/>
      <c r="G39" s="45" t="s">
        <v>24</v>
      </c>
      <c r="H39" s="44">
        <v>0.15</v>
      </c>
      <c r="I39" s="46">
        <f>I37*H39</f>
        <v>38823.951525000004</v>
      </c>
    </row>
    <row r="40" spans="1:9" ht="16" thickTop="1" x14ac:dyDescent="0.2">
      <c r="A40" s="29" t="s">
        <v>25</v>
      </c>
      <c r="B40" s="30"/>
      <c r="C40" s="31"/>
      <c r="D40" s="31"/>
      <c r="E40" s="32"/>
      <c r="F40" s="33"/>
      <c r="G40" s="34"/>
      <c r="H40" s="34"/>
      <c r="I40" s="41">
        <f>I39+I37</f>
        <v>297650.295025</v>
      </c>
    </row>
    <row r="41" spans="1:9" x14ac:dyDescent="0.2">
      <c r="A41" s="50" t="s">
        <v>31</v>
      </c>
      <c r="B41" s="51"/>
      <c r="C41" s="52"/>
      <c r="D41" s="53"/>
      <c r="E41" s="54"/>
      <c r="F41" s="55"/>
      <c r="G41" s="56"/>
      <c r="H41" s="56"/>
      <c r="I41" s="57"/>
    </row>
    <row r="42" spans="1:9" x14ac:dyDescent="0.2">
      <c r="A42" s="58" t="s">
        <v>39</v>
      </c>
      <c r="B42" s="59"/>
      <c r="C42" s="60"/>
      <c r="D42" s="59"/>
      <c r="E42" s="59"/>
      <c r="F42" s="59"/>
      <c r="G42" s="59"/>
      <c r="H42" s="59"/>
      <c r="I42" s="61"/>
    </row>
    <row r="43" spans="1:9" x14ac:dyDescent="0.2">
      <c r="A43" s="58" t="s">
        <v>33</v>
      </c>
      <c r="B43" s="59"/>
      <c r="C43" s="60"/>
      <c r="D43" s="59"/>
      <c r="E43" s="59"/>
      <c r="F43" s="59"/>
      <c r="G43" s="59"/>
      <c r="H43" s="59"/>
      <c r="I43" s="61"/>
    </row>
    <row r="44" spans="1:9" x14ac:dyDescent="0.2">
      <c r="A44" s="58" t="s">
        <v>34</v>
      </c>
      <c r="B44" s="59"/>
      <c r="C44" s="60"/>
      <c r="D44" s="59"/>
      <c r="E44" s="59"/>
      <c r="F44" s="59"/>
      <c r="G44" s="59"/>
      <c r="H44" s="59"/>
      <c r="I44" s="61"/>
    </row>
    <row r="45" spans="1:9" x14ac:dyDescent="0.2">
      <c r="A45" s="58" t="s">
        <v>35</v>
      </c>
      <c r="B45" s="59"/>
      <c r="C45" s="60"/>
      <c r="D45" s="59"/>
      <c r="E45" s="59"/>
      <c r="F45" s="59"/>
      <c r="G45" s="59"/>
      <c r="H45" s="59"/>
      <c r="I45" s="61"/>
    </row>
    <row r="46" spans="1:9" x14ac:dyDescent="0.2">
      <c r="A46" s="58" t="s">
        <v>36</v>
      </c>
      <c r="B46" s="59"/>
      <c r="C46" s="60"/>
      <c r="D46" s="59"/>
      <c r="E46" s="59"/>
      <c r="F46" s="59"/>
      <c r="G46" s="59"/>
      <c r="H46" s="59"/>
      <c r="I46" s="61"/>
    </row>
    <row r="47" spans="1:9" x14ac:dyDescent="0.2">
      <c r="A47" s="58" t="s">
        <v>37</v>
      </c>
      <c r="B47" s="59"/>
      <c r="C47" s="60"/>
      <c r="D47" s="59"/>
      <c r="E47" s="59"/>
      <c r="F47" s="59"/>
      <c r="G47" s="59"/>
      <c r="H47" s="59"/>
      <c r="I47" s="61"/>
    </row>
    <row r="48" spans="1:9" x14ac:dyDescent="0.2">
      <c r="A48" s="58" t="s">
        <v>38</v>
      </c>
      <c r="B48" s="59"/>
      <c r="C48" s="60"/>
      <c r="D48" s="59"/>
      <c r="E48" s="59"/>
      <c r="F48" s="59"/>
      <c r="G48" s="59"/>
      <c r="H48" s="59"/>
      <c r="I48" s="61"/>
    </row>
    <row r="49" spans="1:9" x14ac:dyDescent="0.2">
      <c r="A49" s="58" t="s">
        <v>40</v>
      </c>
      <c r="B49" s="59"/>
      <c r="C49" s="60"/>
      <c r="D49" s="59"/>
      <c r="E49" s="59"/>
      <c r="F49" s="59"/>
      <c r="G49" s="59"/>
      <c r="H49" s="59"/>
      <c r="I49" s="61"/>
    </row>
    <row r="50" spans="1:9" x14ac:dyDescent="0.2">
      <c r="A50" s="58" t="s">
        <v>41</v>
      </c>
      <c r="B50" s="59"/>
      <c r="C50" s="60"/>
      <c r="D50" s="59"/>
      <c r="E50" s="59"/>
      <c r="F50" s="59"/>
      <c r="G50" s="59"/>
      <c r="H50" s="59"/>
      <c r="I50" s="61"/>
    </row>
    <row r="51" spans="1:9" x14ac:dyDescent="0.2">
      <c r="A51" s="58"/>
      <c r="B51" s="59"/>
      <c r="C51" s="60"/>
      <c r="D51" s="59"/>
      <c r="E51" s="59"/>
      <c r="F51" s="59"/>
      <c r="G51" s="59"/>
      <c r="H51" s="59"/>
      <c r="I51" s="61"/>
    </row>
    <row r="52" spans="1:9" x14ac:dyDescent="0.2">
      <c r="A52" s="69" t="s">
        <v>32</v>
      </c>
      <c r="B52" s="59"/>
      <c r="C52" s="60"/>
      <c r="D52" s="59"/>
      <c r="E52" s="59"/>
      <c r="F52" s="59"/>
      <c r="G52" s="59"/>
      <c r="H52" s="59"/>
      <c r="I52" s="61"/>
    </row>
    <row r="53" spans="1:9" x14ac:dyDescent="0.2">
      <c r="A53" s="58" t="s">
        <v>42</v>
      </c>
      <c r="B53" s="59"/>
      <c r="C53" s="60"/>
      <c r="D53" s="59"/>
      <c r="E53" s="59"/>
      <c r="F53" s="59"/>
      <c r="G53" s="59"/>
      <c r="H53" s="59"/>
      <c r="I53" s="61"/>
    </row>
    <row r="54" spans="1:9" x14ac:dyDescent="0.2">
      <c r="A54" s="58" t="s">
        <v>43</v>
      </c>
      <c r="B54" s="59"/>
      <c r="C54" s="60"/>
      <c r="D54" s="59"/>
      <c r="E54" s="59"/>
      <c r="F54" s="59"/>
      <c r="G54" s="59"/>
      <c r="H54" s="59"/>
      <c r="I54" s="61"/>
    </row>
    <row r="55" spans="1:9" x14ac:dyDescent="0.2">
      <c r="A55" s="58" t="s">
        <v>44</v>
      </c>
      <c r="B55" s="59"/>
      <c r="C55" s="60"/>
      <c r="D55" s="59"/>
      <c r="E55" s="59"/>
      <c r="F55" s="59"/>
      <c r="G55" s="59"/>
      <c r="H55" s="59"/>
      <c r="I55" s="61"/>
    </row>
    <row r="56" spans="1:9" x14ac:dyDescent="0.2">
      <c r="A56" s="58" t="s">
        <v>45</v>
      </c>
      <c r="B56" s="59"/>
      <c r="C56" s="60"/>
      <c r="D56" s="59"/>
      <c r="E56" s="59"/>
      <c r="F56" s="59"/>
      <c r="G56" s="59"/>
      <c r="H56" s="59"/>
      <c r="I56" s="61"/>
    </row>
    <row r="57" spans="1:9" x14ac:dyDescent="0.2">
      <c r="A57" s="58" t="s">
        <v>46</v>
      </c>
      <c r="B57" s="59"/>
      <c r="C57" s="60"/>
      <c r="D57" s="59"/>
      <c r="E57" s="59"/>
      <c r="F57" s="59"/>
      <c r="G57" s="59"/>
      <c r="H57" s="59"/>
      <c r="I57" s="61"/>
    </row>
    <row r="58" spans="1:9" x14ac:dyDescent="0.2">
      <c r="A58" s="58" t="s">
        <v>47</v>
      </c>
      <c r="B58" s="59"/>
      <c r="C58" s="60"/>
      <c r="D58" s="59"/>
      <c r="E58" s="59"/>
      <c r="F58" s="59"/>
      <c r="G58" s="59"/>
      <c r="H58" s="59"/>
      <c r="I58" s="61"/>
    </row>
    <row r="59" spans="1:9" x14ac:dyDescent="0.2">
      <c r="A59" s="62"/>
      <c r="B59" s="63"/>
      <c r="C59" s="64"/>
      <c r="D59" s="63"/>
      <c r="E59" s="63"/>
      <c r="F59" s="63"/>
      <c r="G59" s="63"/>
      <c r="H59" s="63"/>
      <c r="I59" s="65"/>
    </row>
  </sheetData>
  <phoneticPr fontId="5" type="noConversion"/>
  <pageMargins left="0.7" right="0.7" top="0.75" bottom="0.75" header="0.3" footer="0.3"/>
  <pageSetup scale="7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Johns Hopkins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Gietka</dc:creator>
  <cp:lastModifiedBy>Microsoft Office User</cp:lastModifiedBy>
  <cp:lastPrinted>2017-04-17T21:48:48Z</cp:lastPrinted>
  <dcterms:created xsi:type="dcterms:W3CDTF">2009-10-01T13:52:55Z</dcterms:created>
  <dcterms:modified xsi:type="dcterms:W3CDTF">2017-08-27T02:37:24Z</dcterms:modified>
</cp:coreProperties>
</file>