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016"/>
  <workbookPr autoCompressPictures="0"/>
  <mc:AlternateContent xmlns:mc="http://schemas.openxmlformats.org/markup-compatibility/2006">
    <mc:Choice Requires="x15">
      <x15ac:absPath xmlns:x15ac="http://schemas.microsoft.com/office/spreadsheetml/2010/11/ac" url="/Users/loyalgoff/Google Drive/Work/Goff Lab/Grants/2017/czi-rfa-2017/budget/"/>
    </mc:Choice>
  </mc:AlternateContent>
  <bookViews>
    <workbookView xWindow="25660" yWindow="8520" windowWidth="28800" windowHeight="16600"/>
  </bookViews>
  <sheets>
    <sheet name="Sheet1" sheetId="1" r:id="rId1"/>
    <sheet name="Sheet3" sheetId="3" r:id="rId2"/>
  </sheets>
  <definedNames>
    <definedName name="_xlnm.Print_Area" localSheetId="0">Sheet1!$A$1:$I$62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9" i="1" l="1"/>
  <c r="I15" i="1"/>
  <c r="E3" i="1"/>
  <c r="I38" i="1"/>
  <c r="G6" i="1"/>
  <c r="H6" i="1"/>
  <c r="I6" i="1"/>
  <c r="G7" i="1"/>
  <c r="H7" i="1"/>
  <c r="I7" i="1"/>
  <c r="G8" i="1"/>
  <c r="H8" i="1"/>
  <c r="I8" i="1"/>
  <c r="G3" i="1"/>
  <c r="H3" i="1"/>
  <c r="I3" i="1"/>
  <c r="I9" i="1"/>
  <c r="I40" i="1"/>
  <c r="I42" i="1"/>
  <c r="E8" i="1"/>
  <c r="E7" i="1"/>
  <c r="E6" i="1"/>
  <c r="I43" i="1"/>
  <c r="G9" i="1"/>
  <c r="H9" i="1"/>
</calcChain>
</file>

<file path=xl/sharedStrings.xml><?xml version="1.0" encoding="utf-8"?>
<sst xmlns="http://schemas.openxmlformats.org/spreadsheetml/2006/main" count="47" uniqueCount="47">
  <si>
    <t>Personnel:</t>
  </si>
  <si>
    <t>Role</t>
  </si>
  <si>
    <t>Base</t>
  </si>
  <si>
    <t>Cal. Mos.</t>
  </si>
  <si>
    <t>% Effort</t>
  </si>
  <si>
    <t>Salary Req.</t>
  </si>
  <si>
    <t>Fringe</t>
  </si>
  <si>
    <t>YR1 Total</t>
  </si>
  <si>
    <t>Supplies &amp; Materials:</t>
  </si>
  <si>
    <t xml:space="preserve">  Subtotal</t>
  </si>
  <si>
    <t>Total Direct Costs, Year 1:</t>
  </si>
  <si>
    <t>Loyal Goff</t>
  </si>
  <si>
    <t>Graduate Student</t>
  </si>
  <si>
    <t>TBN</t>
  </si>
  <si>
    <t>Laboratory Consumables (pipette tips, plasticware, etc)</t>
  </si>
  <si>
    <t>Reagents for enzymatic dissociation of single cells and seq. library preparation</t>
  </si>
  <si>
    <t>Seth Blackshaw</t>
  </si>
  <si>
    <t>Services</t>
  </si>
  <si>
    <t>Genevieve Stein-O'Brien</t>
  </si>
  <si>
    <t>Postdoctoral Fellow</t>
  </si>
  <si>
    <t>Computational storage space and Rstudio server (Amazon web services)</t>
  </si>
  <si>
    <t>Chips (6*8 samples/chip, 1x $1,440)</t>
  </si>
  <si>
    <t>Barcode Index kit (96 samples, 1x $805)</t>
  </si>
  <si>
    <t>Facilities &amp; Administration Costs</t>
  </si>
  <si>
    <t>TOTAL COSTS, YEAR 1</t>
  </si>
  <si>
    <t>Computers</t>
  </si>
  <si>
    <t>Laptop computer</t>
  </si>
  <si>
    <t>Brian Clark</t>
  </si>
  <si>
    <t>Research Associate</t>
  </si>
  <si>
    <t>Expenses:</t>
  </si>
  <si>
    <t>Briana Winer</t>
  </si>
  <si>
    <t>384 sci-RNA-Seq RT primers</t>
  </si>
  <si>
    <t>384 sci-RNA-Seq PCR P5 primers</t>
  </si>
  <si>
    <t>384 sci-RNA-Seq PCR P7 primers</t>
  </si>
  <si>
    <t>Collaborator</t>
  </si>
  <si>
    <t>Adult Human retina tissue samples (4)</t>
  </si>
  <si>
    <t>Illumina 2500 Sequencing lanes (24*$2,000)</t>
  </si>
  <si>
    <t>Subtotal</t>
  </si>
  <si>
    <t>RNAScope probes for model validations</t>
  </si>
  <si>
    <t>Travel to HCA meetings</t>
  </si>
  <si>
    <t>Travel expenses</t>
  </si>
  <si>
    <t>PI</t>
  </si>
  <si>
    <t>Research Technologist</t>
  </si>
  <si>
    <t>10x V2 library kit  (16 samples per kit; 2X $21,000 each)</t>
  </si>
  <si>
    <t>Nextera XT Library Prep Kits</t>
  </si>
  <si>
    <t xml:space="preserve">• Loyal A. Goff, Ph.D. (PI) will be responsible for overall project design and coordination, direction on ProjectoR development and collaborative efforts on single cell collection and biological interpretation (Goff, Blackshaw).  
• Seth Blackshaw, Ph.D. (Collaborator) Dr. Blackshaw is a renowned expert in the biology of mammalian retinal development.  Drs. Goff, Blackshaw, and collaborative network member Dr. Fertig have an existing collaboration built around a detailed characterization of retinal cell developmental biology that has contributed much of the preliminary data for this proposed project.  Dr. Blackshaw will continue to provide biological interpretations to learned basis vectors and will provide necessary resources for validations.
• Brian Clark, Ph.D. (Postdoctoral Fellow) Dr. Clark is a postdoctoral fellow jointly mentored in the labs of the PI (Goff) and collaborator (Blackshaw). He has years of experience in studying mouse retina development and has extensive experience working with RNA. He will be responsible for tissue acquisition, processing, and will continue to generate the bulk and single cell libraries in mouse and human retina.  Dr. Clark will also be primarily responsible for validation of learned basis vectors through in situ fluorescence hybridization analysis. 
• Genevieve Stein-O'Brien, Ph.D. (Postdoctoral Fellow) is the chief developer and maintainer of the ProjectoR package and will be responsible for implementing the transfer learning statistics into the software package. Dr. Stein-O’Brien is a postdoctoral fellow co-supervised by Dr. Goff and collaborative network member Dr. Fertig. She is listed in both proposals. In this proposal, Dr. Stein-O’Brien is listed as responsible for the algorithm development and analyses proposed in this award. Her work will be completed in collaboration with all key personnel on this proposal and co-supervised by Dr. Goff and Dr. Fertig. If both awards are funded, a TBN postdoc will be hired to collaborate with Dr. Stein-O’Brien on these efforts.
• TBN (Graduate Student) in conjunction with the research technologist will perform the required single cell library preparations and metadata aggregation and will be primarily responsible for generating and processing the human retinal single cell benchmark data. 
• Briana Winer (Research Technologist).  In conjunction with the TBN graduate student, Briana will be responsible for performing the additional 10x genomics and sci-RNA-Seq datasets under the direct supervision of the PI, as well as aggregation and organization of all associated metadata.
• Loyal A. Goff, Ph.D. (PI) will be responsible for overall project design and coordination, direction on ProjectoR development and collaborative efforts on single cell collection and biological interpretation (Goff, Blackshaw).  
• Seth Blackshaw, Ph.D. (Collaborator) Dr. Blackshaw is a renowned expert in the biology of mammalian retinal development.  Drs. Goff, Blackshaw, and collaborative network member Dr. Fertig have an existing collaboration built around a detailed characterization of retinal cell developmental biology that has contributed much of the preliminary data for this proposed project.  Dr. Blackshaw will continue to provide biological interpretations to learned basis vectors and will provide necessary resources for validations.
• Brian Clark, Ph.D. (Postdoctoral Fellow) Dr. Clark is a postdoctoral fellow jointly mentored in the labs of the PI (Goff) and collaborator (Blackshaw). He has years of experience in studying mouse retina development and has extensive experience working with RNA. He will be responsible for tissue acquisition, processing, and will continue to generate the bulk and single cell libraries in mouse and human retina.  Dr. Clark will also be primarily responsible for validation of learned basis vectors through in situ fluorescence hybridization analysis. 
• Genevieve Stein-O'Brien, Ph.D. (Postdoctoral Fellow) is the chief developer and maintainer of the ProjectoR package and will be responsible for implementing the transfer learning statistics into the software package. Dr. Stein-O’Brien is a postdoctoral fellow co-supervised by Dr. Goff and collaborative network member Dr. Fertig. She is listed in both proposals. In this proposal, Dr. Stein-O’Brien is listed as responsible for the algorithm development and analyses proposed in this award. Her work will be completed in collaboration with all key personnel on this proposal and co-supervised by Dr. Goff and Dr. Fertig. If both awards are funded, a TBN postdoc will be hired to collaborate with Dr. Stein-O’Brien on these efforts.
• TBN (Graduate Student) in conjunction with the research technologist will perform the required single cell library preparations and metadata aggregation and will be primarily responsible for generating and processing the human retinal single cell benchmark data. 
• Briana Winer (Research Technologist).  In conjunction with the TBN graduate student, Briana will be responsible for performing the additional 10x genomics and sci-RNA-Seq datasets under the direct supervision of the PI, as well as aggregation and organization of all associated metadata.
• Loyal A. Goff, Ph.D. (PI) will be responsible for overall project design and coordination, direction on ProjectoR development and collaborative efforts on single cell collection and biological interpretation (Goff, Blackshaw).  
• Seth Blackshaw, Ph.D. (Collaborator) Dr. Blackshaw is a renowned expert in the biology of mammalian retinal development.  Drs. Goff, Blackshaw, and collaborative network member Dr. Fertig have an existing collaboration built around a detailed characterization of retinal cell developmental biology that has contributed much of the preliminary data for this proposed project.  Dr. Blackshaw will continue to provide biological interpretations to learned basis vectors and will provide necessary resources for validations.
• Brian Clark, Ph.D. (Postdoctoral Fellow) Dr. Clark is a postdoctoral fellow jointly mentored in the labs of the PI (Goff) and collaborator (Blackshaw). He has years of experience in studying mouse retina development and has extensive experience working with RNA. He will be responsible for tissue acquisition, processing, and will continue to generate the bulk and single cell libraries in mouse and human retina.  Dr. Clark will also be primarily responsible for validation of learned basis vectors through in situ fluorescence hybridization analysis. 
• Genevieve Stein-O'Brien, Ph.D. (Postdoctoral Fellow) is the chief developer and maintainer of the ProjectoR package and will be responsible for implementing the transfer learning statistics into the software package. Dr. Stein-O’Brien is a postdoctoral fellow co-supervised by Dr. Goff and collaborative network member Dr. Fertig. She is listed in both proposals. In this proposal, Dr. Stein-O’Brien is listed as responsible for the algorithm development and analyses proposed in this award. Her work will be completed in collaboration with all key personnel on this proposal and co-supervised by Dr. Goff and Dr. Fertig. If both awards are funded, a TBN postdoc will be hired to collaborate with Dr. Stein-O’Brien on these efforts.
• TBN (Graduate Student) in conjunction with the research technologist will perform the required single cell library preparations and metadata aggregation and will be primarily responsible for generating and processing the human retinal single cell benchmark data. 
• Briana Winer (Research Technologist).  In conjunction with the TBN graduate student, Briana will be responsible for performing the additional 10x genomics and sci-RNA-Seq datasets under the direct supervision of the PI, as well as aggregation and organization of all associated metadata.
</t>
  </si>
  <si>
    <t>Rapid exploration, interpretation, and comparison of discrete basis vectors contributing to transcriptional signatures of single cells at the scale of the HCA with ProjectoR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</si>
</sst>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64" formatCode="_(&quot;$&quot;* #,##0_);_(&quot;$&quot;* \(#,##0\);_(&quot;$&quot;* &quot;-&quot;??_);_(@_)"/>
    <numFmt numFmtId="165" formatCode="0.0"/>
    <numFmt numFmtId="166" formatCode="&quot;$&quot;#,##0"/>
  </numFmts>
  <fonts count="12" x14ac:knownFonts="1">
    <font>
      <sz val="11"/>
      <color theme="1"/>
      <name val="Calibri"/>
      <family val="2"/>
      <scheme val="minor"/>
    </font>
    <font>
      <sz val="11"/>
      <color theme="1"/>
      <name val="Calibri"/>
      <family val="2"/>
      <scheme val="minor"/>
    </font>
    <font>
      <b/>
      <sz val="11"/>
      <color theme="1"/>
      <name val="Calibri"/>
      <family val="2"/>
      <scheme val="minor"/>
    </font>
    <font>
      <b/>
      <sz val="11"/>
      <color indexed="8"/>
      <name val="Calibri"/>
      <family val="2"/>
    </font>
    <font>
      <i/>
      <sz val="11"/>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10"/>
      <name val="Arial"/>
      <family val="2"/>
    </font>
    <font>
      <b/>
      <sz val="14"/>
      <color indexed="8"/>
      <name val="Calibri"/>
      <family val="2"/>
    </font>
    <font>
      <i/>
      <sz val="14"/>
      <color theme="1"/>
      <name val="Calibri"/>
      <family val="2"/>
      <scheme val="minor"/>
    </font>
    <font>
      <sz val="11"/>
      <color indexed="8"/>
      <name val="Calibri"/>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4">
    <border>
      <left/>
      <right/>
      <top/>
      <bottom/>
      <diagonal/>
    </border>
    <border>
      <left style="thin">
        <color auto="1"/>
      </left>
      <right style="thin">
        <color auto="1"/>
      </right>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bottom/>
      <diagonal/>
    </border>
    <border>
      <left style="thin">
        <color auto="1"/>
      </left>
      <right/>
      <top/>
      <bottom style="double">
        <color auto="1"/>
      </bottom>
      <diagonal/>
    </border>
    <border>
      <left/>
      <right style="thin">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style="thin">
        <color auto="1"/>
      </left>
      <right style="thin">
        <color auto="1"/>
      </right>
      <top/>
      <bottom style="double">
        <color auto="1"/>
      </bottom>
      <diagonal/>
    </border>
    <border>
      <left/>
      <right/>
      <top style="thin">
        <color auto="1"/>
      </top>
      <bottom/>
      <diagonal/>
    </border>
  </borders>
  <cellStyleXfs count="62">
    <xf numFmtId="0" fontId="0" fillId="0" borderId="0"/>
    <xf numFmtId="44"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0" borderId="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65">
    <xf numFmtId="0" fontId="0" fillId="0" borderId="0" xfId="0"/>
    <xf numFmtId="0" fontId="0" fillId="0" borderId="0" xfId="0" applyAlignment="1">
      <alignment horizontal="center"/>
    </xf>
    <xf numFmtId="0" fontId="0" fillId="0" borderId="0" xfId="0" applyBorder="1"/>
    <xf numFmtId="0" fontId="3" fillId="2" borderId="1" xfId="0" applyFont="1" applyFill="1" applyBorder="1"/>
    <xf numFmtId="0" fontId="0" fillId="2" borderId="1" xfId="0" applyFill="1" applyBorder="1"/>
    <xf numFmtId="0" fontId="3" fillId="2" borderId="1" xfId="0" applyFont="1" applyFill="1" applyBorder="1" applyAlignment="1">
      <alignment horizontal="center"/>
    </xf>
    <xf numFmtId="0" fontId="0" fillId="2" borderId="1" xfId="0" applyFill="1" applyBorder="1" applyAlignment="1">
      <alignment horizontal="center"/>
    </xf>
    <xf numFmtId="164" fontId="0" fillId="2" borderId="1" xfId="1" applyNumberFormat="1" applyFont="1" applyFill="1" applyBorder="1"/>
    <xf numFmtId="2" fontId="0" fillId="2" borderId="1" xfId="0" applyNumberFormat="1" applyFill="1" applyBorder="1" applyAlignment="1">
      <alignment horizontal="center"/>
    </xf>
    <xf numFmtId="9" fontId="0" fillId="2" borderId="1" xfId="0" applyNumberFormat="1" applyFill="1" applyBorder="1" applyAlignment="1">
      <alignment horizontal="center"/>
    </xf>
    <xf numFmtId="166" fontId="0" fillId="2" borderId="1" xfId="0" applyNumberFormat="1" applyFill="1" applyBorder="1" applyAlignment="1">
      <alignment horizontal="center"/>
    </xf>
    <xf numFmtId="165" fontId="4" fillId="2" borderId="2" xfId="0" applyNumberFormat="1" applyFont="1" applyFill="1" applyBorder="1" applyAlignment="1">
      <alignment horizontal="center"/>
    </xf>
    <xf numFmtId="9" fontId="4" fillId="2" borderId="2" xfId="0" applyNumberFormat="1" applyFont="1" applyFill="1" applyBorder="1" applyAlignment="1">
      <alignment horizontal="center"/>
    </xf>
    <xf numFmtId="166" fontId="4" fillId="2" borderId="2" xfId="0" applyNumberFormat="1" applyFont="1" applyFill="1" applyBorder="1" applyAlignment="1">
      <alignment horizontal="center"/>
    </xf>
    <xf numFmtId="165" fontId="4" fillId="2" borderId="1" xfId="0" applyNumberFormat="1" applyFont="1" applyFill="1" applyBorder="1" applyAlignment="1">
      <alignment horizontal="center"/>
    </xf>
    <xf numFmtId="9" fontId="4" fillId="2" borderId="1" xfId="0" applyNumberFormat="1" applyFont="1" applyFill="1" applyBorder="1" applyAlignment="1">
      <alignment horizontal="center"/>
    </xf>
    <xf numFmtId="166" fontId="4" fillId="2" borderId="1" xfId="0" applyNumberFormat="1" applyFont="1" applyFill="1" applyBorder="1" applyAlignment="1">
      <alignment horizontal="center"/>
    </xf>
    <xf numFmtId="166" fontId="0" fillId="2" borderId="1" xfId="0" applyNumberFormat="1" applyFill="1" applyBorder="1"/>
    <xf numFmtId="0" fontId="0" fillId="2" borderId="2" xfId="0" applyFill="1" applyBorder="1"/>
    <xf numFmtId="166" fontId="0" fillId="2" borderId="2" xfId="0" applyNumberFormat="1" applyFill="1" applyBorder="1"/>
    <xf numFmtId="0" fontId="0" fillId="0" borderId="2" xfId="0" applyFill="1" applyBorder="1"/>
    <xf numFmtId="166" fontId="0" fillId="0" borderId="2" xfId="0" applyNumberFormat="1" applyFill="1" applyBorder="1"/>
    <xf numFmtId="0" fontId="0" fillId="0" borderId="0" xfId="0" applyFill="1" applyBorder="1"/>
    <xf numFmtId="0" fontId="4" fillId="2" borderId="3" xfId="0" applyFont="1" applyFill="1" applyBorder="1"/>
    <xf numFmtId="0" fontId="4" fillId="2" borderId="4" xfId="0" applyFont="1" applyFill="1" applyBorder="1"/>
    <xf numFmtId="0" fontId="3" fillId="2" borderId="4" xfId="0" applyFont="1" applyFill="1" applyBorder="1"/>
    <xf numFmtId="0" fontId="4" fillId="2" borderId="5" xfId="0" applyFont="1" applyFill="1" applyBorder="1"/>
    <xf numFmtId="0" fontId="0" fillId="0" borderId="8" xfId="0" applyBorder="1"/>
    <xf numFmtId="0" fontId="0" fillId="0" borderId="8" xfId="0" applyBorder="1" applyAlignment="1">
      <alignment horizontal="center"/>
    </xf>
    <xf numFmtId="0" fontId="2" fillId="2" borderId="10" xfId="0" applyFont="1" applyFill="1" applyBorder="1"/>
    <xf numFmtId="0" fontId="4" fillId="2" borderId="11" xfId="0" applyFont="1" applyFill="1" applyBorder="1"/>
    <xf numFmtId="0" fontId="4" fillId="2" borderId="11" xfId="0" applyFont="1" applyFill="1" applyBorder="1" applyAlignment="1">
      <alignment horizontal="center"/>
    </xf>
    <xf numFmtId="165" fontId="4" fillId="2" borderId="11" xfId="0" applyNumberFormat="1" applyFont="1" applyFill="1" applyBorder="1" applyAlignment="1">
      <alignment horizontal="center"/>
    </xf>
    <xf numFmtId="9" fontId="4" fillId="2" borderId="11" xfId="0" applyNumberFormat="1" applyFont="1" applyFill="1" applyBorder="1" applyAlignment="1">
      <alignment horizontal="center"/>
    </xf>
    <xf numFmtId="166" fontId="4" fillId="2" borderId="11" xfId="0" applyNumberFormat="1" applyFont="1" applyFill="1" applyBorder="1" applyAlignment="1">
      <alignment horizontal="center"/>
    </xf>
    <xf numFmtId="164" fontId="0" fillId="0" borderId="9" xfId="1" applyNumberFormat="1" applyFont="1" applyBorder="1"/>
    <xf numFmtId="164" fontId="3" fillId="2" borderId="1" xfId="1" applyNumberFormat="1" applyFont="1" applyFill="1" applyBorder="1" applyAlignment="1">
      <alignment horizontal="center"/>
    </xf>
    <xf numFmtId="164" fontId="4" fillId="2" borderId="1" xfId="1" applyNumberFormat="1" applyFont="1" applyFill="1" applyBorder="1" applyAlignment="1">
      <alignment horizontal="right"/>
    </xf>
    <xf numFmtId="164" fontId="2" fillId="2" borderId="2" xfId="1" applyNumberFormat="1" applyFont="1" applyFill="1" applyBorder="1" applyAlignment="1">
      <alignment horizontal="center"/>
    </xf>
    <xf numFmtId="164" fontId="2" fillId="2" borderId="1" xfId="1" applyNumberFormat="1" applyFont="1" applyFill="1" applyBorder="1" applyAlignment="1">
      <alignment horizontal="center"/>
    </xf>
    <xf numFmtId="164" fontId="3" fillId="0" borderId="2" xfId="1" applyNumberFormat="1" applyFont="1" applyFill="1" applyBorder="1" applyAlignment="1">
      <alignment horizontal="center"/>
    </xf>
    <xf numFmtId="164" fontId="2" fillId="2" borderId="6" xfId="1" applyNumberFormat="1" applyFont="1" applyFill="1" applyBorder="1" applyAlignment="1">
      <alignment horizontal="center"/>
    </xf>
    <xf numFmtId="164" fontId="0" fillId="0" borderId="0" xfId="1" applyNumberFormat="1" applyFont="1"/>
    <xf numFmtId="164" fontId="1" fillId="2" borderId="1" xfId="1" applyNumberFormat="1" applyFont="1" applyFill="1" applyBorder="1" applyAlignment="1">
      <alignment horizontal="center"/>
    </xf>
    <xf numFmtId="9" fontId="4" fillId="2" borderId="11" xfId="55" applyFont="1" applyFill="1" applyBorder="1" applyAlignment="1">
      <alignment horizontal="center"/>
    </xf>
    <xf numFmtId="166" fontId="4" fillId="2" borderId="11" xfId="0" applyNumberFormat="1" applyFont="1" applyFill="1" applyBorder="1" applyAlignment="1">
      <alignment horizontal="right"/>
    </xf>
    <xf numFmtId="44" fontId="2" fillId="2" borderId="6" xfId="1" applyNumberFormat="1" applyFont="1" applyFill="1" applyBorder="1" applyAlignment="1">
      <alignment horizontal="center"/>
    </xf>
    <xf numFmtId="0" fontId="4" fillId="2" borderId="12" xfId="0" applyFont="1" applyFill="1" applyBorder="1"/>
    <xf numFmtId="164" fontId="0" fillId="2" borderId="1" xfId="1" applyNumberFormat="1" applyFont="1" applyFill="1" applyBorder="1" applyAlignment="1">
      <alignment horizontal="center"/>
    </xf>
    <xf numFmtId="164" fontId="0" fillId="3" borderId="1" xfId="1" applyNumberFormat="1" applyFont="1" applyFill="1" applyBorder="1"/>
    <xf numFmtId="2" fontId="0" fillId="3" borderId="1" xfId="0" applyNumberFormat="1" applyFill="1" applyBorder="1" applyAlignment="1">
      <alignment horizontal="center"/>
    </xf>
    <xf numFmtId="9" fontId="0" fillId="3" borderId="1" xfId="0" applyNumberFormat="1" applyFill="1" applyBorder="1" applyAlignment="1">
      <alignment horizontal="center"/>
    </xf>
    <xf numFmtId="0" fontId="2" fillId="0" borderId="7" xfId="0" applyFont="1" applyFill="1" applyBorder="1"/>
    <xf numFmtId="0" fontId="9" fillId="2" borderId="1" xfId="0" applyFont="1" applyFill="1" applyBorder="1"/>
    <xf numFmtId="0" fontId="10" fillId="2" borderId="4" xfId="0" applyFont="1" applyFill="1" applyBorder="1"/>
    <xf numFmtId="0" fontId="9" fillId="0" borderId="3" xfId="0" applyFont="1" applyFill="1" applyBorder="1"/>
    <xf numFmtId="0" fontId="4" fillId="2" borderId="2" xfId="0" applyFont="1" applyFill="1" applyBorder="1"/>
    <xf numFmtId="0" fontId="4" fillId="2" borderId="1" xfId="0" applyFont="1" applyFill="1" applyBorder="1"/>
    <xf numFmtId="165" fontId="4" fillId="2" borderId="12" xfId="0" applyNumberFormat="1" applyFont="1" applyFill="1" applyBorder="1" applyAlignment="1">
      <alignment horizontal="center"/>
    </xf>
    <xf numFmtId="9" fontId="4" fillId="2" borderId="12" xfId="0" applyNumberFormat="1" applyFont="1" applyFill="1" applyBorder="1" applyAlignment="1">
      <alignment horizontal="center"/>
    </xf>
    <xf numFmtId="166" fontId="4" fillId="2" borderId="12" xfId="0" applyNumberFormat="1" applyFont="1" applyFill="1" applyBorder="1" applyAlignment="1">
      <alignment horizontal="center"/>
    </xf>
    <xf numFmtId="0" fontId="11" fillId="2" borderId="4" xfId="0" applyFont="1" applyFill="1" applyBorder="1"/>
    <xf numFmtId="0" fontId="0" fillId="0" borderId="13" xfId="0" applyBorder="1" applyAlignment="1">
      <alignment horizontal="left"/>
    </xf>
    <xf numFmtId="0" fontId="0" fillId="0" borderId="0" xfId="0" applyAlignment="1">
      <alignment horizontal="left"/>
    </xf>
    <xf numFmtId="0" fontId="0" fillId="0" borderId="13" xfId="0" applyBorder="1" applyAlignment="1">
      <alignment horizontal="left" wrapText="1"/>
    </xf>
  </cellXfs>
  <cellStyles count="62">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7" builtinId="9" hidden="1"/>
    <cellStyle name="Followed Hyperlink" xfId="59" builtinId="9" hidden="1"/>
    <cellStyle name="Followed Hyperlink" xfId="61"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6" builtinId="8" hidden="1"/>
    <cellStyle name="Hyperlink" xfId="58" builtinId="8" hidden="1"/>
    <cellStyle name="Hyperlink" xfId="60" builtinId="8" hidden="1"/>
    <cellStyle name="Normal" xfId="0" builtinId="0"/>
    <cellStyle name="Normal 2 2" xfId="54"/>
    <cellStyle name="Percent" xfId="55"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62"/>
  <sheetViews>
    <sheetView tabSelected="1" workbookViewId="0">
      <selection activeCell="A2" sqref="A2"/>
    </sheetView>
  </sheetViews>
  <sheetFormatPr baseColWidth="10" defaultColWidth="8.83203125" defaultRowHeight="15" x14ac:dyDescent="0.2"/>
  <cols>
    <col min="1" max="1" width="35" customWidth="1"/>
    <col min="2" max="2" width="6.5" customWidth="1"/>
    <col min="3" max="3" width="19" style="1" customWidth="1"/>
    <col min="4" max="4" width="11.33203125" customWidth="1"/>
    <col min="5" max="5" width="8.5" customWidth="1"/>
    <col min="6" max="6" width="7.83203125" customWidth="1"/>
    <col min="7" max="7" width="10.5" customWidth="1"/>
    <col min="8" max="8" width="8" customWidth="1"/>
    <col min="9" max="9" width="12.83203125" style="42" customWidth="1"/>
    <col min="10" max="16384" width="8.83203125" style="2"/>
  </cols>
  <sheetData>
    <row r="1" spans="1:9" x14ac:dyDescent="0.2">
      <c r="A1" s="52" t="s">
        <v>46</v>
      </c>
      <c r="B1" s="27"/>
      <c r="C1" s="28"/>
      <c r="D1" s="27"/>
      <c r="E1" s="27"/>
      <c r="F1" s="27"/>
      <c r="G1" s="27"/>
      <c r="H1" s="27"/>
      <c r="I1" s="35"/>
    </row>
    <row r="2" spans="1:9" ht="19" x14ac:dyDescent="0.25">
      <c r="A2" s="53" t="s">
        <v>0</v>
      </c>
      <c r="B2" s="4"/>
      <c r="C2" s="5" t="s">
        <v>1</v>
      </c>
      <c r="D2" s="5" t="s">
        <v>2</v>
      </c>
      <c r="E2" s="5" t="s">
        <v>3</v>
      </c>
      <c r="F2" s="5" t="s">
        <v>4</v>
      </c>
      <c r="G2" s="5" t="s">
        <v>5</v>
      </c>
      <c r="H2" s="5" t="s">
        <v>6</v>
      </c>
      <c r="I2" s="36" t="s">
        <v>7</v>
      </c>
    </row>
    <row r="3" spans="1:9" x14ac:dyDescent="0.2">
      <c r="A3" s="4" t="s">
        <v>11</v>
      </c>
      <c r="B3" s="4"/>
      <c r="C3" s="6" t="s">
        <v>41</v>
      </c>
      <c r="D3" s="7">
        <v>130050</v>
      </c>
      <c r="E3" s="8">
        <f>12*F3</f>
        <v>1.7999999999999998</v>
      </c>
      <c r="F3" s="9">
        <v>0.15</v>
      </c>
      <c r="G3" s="10">
        <f>D3*F3</f>
        <v>19507.5</v>
      </c>
      <c r="H3" s="10">
        <f>G3*0.34</f>
        <v>6632.55</v>
      </c>
      <c r="I3" s="37">
        <f>SUM(G3:H3)</f>
        <v>26140.05</v>
      </c>
    </row>
    <row r="4" spans="1:9" x14ac:dyDescent="0.2">
      <c r="A4" s="4" t="s">
        <v>16</v>
      </c>
      <c r="B4" s="4"/>
      <c r="C4" s="6" t="s">
        <v>34</v>
      </c>
      <c r="D4" s="49">
        <v>0</v>
      </c>
      <c r="E4" s="8">
        <v>0</v>
      </c>
      <c r="F4" s="9">
        <v>0</v>
      </c>
      <c r="G4" s="10">
        <v>0</v>
      </c>
      <c r="H4" s="10">
        <v>0</v>
      </c>
      <c r="I4" s="37">
        <v>0</v>
      </c>
    </row>
    <row r="5" spans="1:9" x14ac:dyDescent="0.2">
      <c r="A5" s="4" t="s">
        <v>27</v>
      </c>
      <c r="B5" s="4"/>
      <c r="C5" s="6" t="s">
        <v>28</v>
      </c>
      <c r="D5" s="49">
        <v>0</v>
      </c>
      <c r="E5" s="50">
        <v>0</v>
      </c>
      <c r="F5" s="51">
        <v>0</v>
      </c>
      <c r="G5" s="10">
        <v>0</v>
      </c>
      <c r="H5" s="10">
        <v>0</v>
      </c>
      <c r="I5" s="37">
        <v>0</v>
      </c>
    </row>
    <row r="6" spans="1:9" x14ac:dyDescent="0.2">
      <c r="A6" s="4" t="s">
        <v>18</v>
      </c>
      <c r="B6" s="4"/>
      <c r="C6" s="6" t="s">
        <v>19</v>
      </c>
      <c r="D6" s="49">
        <v>47853</v>
      </c>
      <c r="E6" s="50">
        <f t="shared" ref="E6:E8" si="0">12*F6</f>
        <v>12</v>
      </c>
      <c r="F6" s="51">
        <v>1</v>
      </c>
      <c r="G6" s="10">
        <f t="shared" ref="G6:G8" si="1">D6*F6</f>
        <v>47853</v>
      </c>
      <c r="H6" s="10">
        <f>G6*0.193</f>
        <v>9235.6290000000008</v>
      </c>
      <c r="I6" s="37">
        <f t="shared" ref="I6" si="2">SUM(G6:H6)</f>
        <v>57088.629000000001</v>
      </c>
    </row>
    <row r="7" spans="1:9" x14ac:dyDescent="0.2">
      <c r="A7" s="4" t="s">
        <v>13</v>
      </c>
      <c r="B7" s="4"/>
      <c r="C7" s="6" t="s">
        <v>12</v>
      </c>
      <c r="D7" s="7">
        <v>33000</v>
      </c>
      <c r="E7" s="8">
        <f t="shared" si="0"/>
        <v>12</v>
      </c>
      <c r="F7" s="9">
        <v>1</v>
      </c>
      <c r="G7" s="10">
        <f t="shared" si="1"/>
        <v>33000</v>
      </c>
      <c r="H7" s="10">
        <f>G7*0</f>
        <v>0</v>
      </c>
      <c r="I7" s="37">
        <f>SUM(G7:H7)</f>
        <v>33000</v>
      </c>
    </row>
    <row r="8" spans="1:9" ht="16" thickBot="1" x14ac:dyDescent="0.25">
      <c r="A8" s="4" t="s">
        <v>30</v>
      </c>
      <c r="B8" s="4"/>
      <c r="C8" s="6" t="s">
        <v>42</v>
      </c>
      <c r="D8" s="7">
        <v>34000</v>
      </c>
      <c r="E8" s="8">
        <f t="shared" si="0"/>
        <v>6</v>
      </c>
      <c r="F8" s="9">
        <v>0.5</v>
      </c>
      <c r="G8" s="10">
        <f t="shared" si="1"/>
        <v>17000</v>
      </c>
      <c r="H8" s="10">
        <f t="shared" ref="H8" si="3">G8*0.34</f>
        <v>5780</v>
      </c>
      <c r="I8" s="37">
        <f>SUM(G8:H8)</f>
        <v>22780</v>
      </c>
    </row>
    <row r="9" spans="1:9" ht="16" thickTop="1" x14ac:dyDescent="0.2">
      <c r="A9" s="23" t="s">
        <v>37</v>
      </c>
      <c r="B9" s="56"/>
      <c r="C9" s="11"/>
      <c r="D9" s="11"/>
      <c r="E9" s="11"/>
      <c r="F9" s="12"/>
      <c r="G9" s="13">
        <f>SUM(G3:G8)</f>
        <v>117360.5</v>
      </c>
      <c r="H9" s="13">
        <f>SUM(H3:H8)</f>
        <v>21648.179</v>
      </c>
      <c r="I9" s="38">
        <f>SUM(I3:I8)</f>
        <v>139008.679</v>
      </c>
    </row>
    <row r="10" spans="1:9" x14ac:dyDescent="0.2">
      <c r="A10" s="24"/>
      <c r="B10" s="57"/>
      <c r="C10" s="14"/>
      <c r="D10" s="14"/>
      <c r="E10" s="14"/>
      <c r="F10" s="15"/>
      <c r="G10" s="16"/>
      <c r="H10" s="16"/>
      <c r="I10" s="39"/>
    </row>
    <row r="11" spans="1:9" x14ac:dyDescent="0.2">
      <c r="A11" s="24"/>
      <c r="B11" s="57"/>
      <c r="C11" s="14"/>
      <c r="D11" s="14"/>
      <c r="E11" s="14"/>
      <c r="F11" s="15"/>
      <c r="G11" s="16"/>
      <c r="H11" s="16"/>
      <c r="I11" s="39"/>
    </row>
    <row r="12" spans="1:9" ht="19" x14ac:dyDescent="0.25">
      <c r="A12" s="53" t="s">
        <v>29</v>
      </c>
      <c r="B12" s="24"/>
      <c r="C12" s="14"/>
      <c r="D12" s="14"/>
      <c r="E12" s="14"/>
      <c r="F12" s="15"/>
      <c r="G12" s="16"/>
      <c r="H12" s="16"/>
      <c r="I12" s="39"/>
    </row>
    <row r="13" spans="1:9" ht="19" x14ac:dyDescent="0.25">
      <c r="A13" s="53"/>
      <c r="B13" s="24"/>
      <c r="C13" s="14"/>
      <c r="D13" s="14"/>
      <c r="E13" s="14"/>
      <c r="F13" s="15"/>
      <c r="G13" s="16"/>
      <c r="H13" s="16"/>
      <c r="I13" s="39"/>
    </row>
    <row r="14" spans="1:9" x14ac:dyDescent="0.2">
      <c r="A14" s="3" t="s">
        <v>8</v>
      </c>
      <c r="B14" s="24"/>
      <c r="C14" s="14"/>
      <c r="D14" s="14"/>
      <c r="E14" s="14"/>
      <c r="F14" s="15"/>
      <c r="G14" s="16"/>
      <c r="H14" s="16"/>
      <c r="I14" s="39"/>
    </row>
    <row r="15" spans="1:9" x14ac:dyDescent="0.2">
      <c r="A15" s="4" t="s">
        <v>43</v>
      </c>
      <c r="B15" s="4"/>
      <c r="C15" s="4"/>
      <c r="D15" s="4"/>
      <c r="E15" s="4"/>
      <c r="F15" s="4"/>
      <c r="G15" s="17"/>
      <c r="H15" s="17"/>
      <c r="I15" s="48">
        <f>2*21000</f>
        <v>42000</v>
      </c>
    </row>
    <row r="16" spans="1:9" x14ac:dyDescent="0.2">
      <c r="A16" s="4" t="s">
        <v>21</v>
      </c>
      <c r="B16" s="4"/>
      <c r="C16" s="4"/>
      <c r="D16" s="4"/>
      <c r="E16" s="4"/>
      <c r="F16" s="4"/>
      <c r="G16" s="17"/>
      <c r="H16" s="17"/>
      <c r="I16" s="43">
        <v>1440</v>
      </c>
    </row>
    <row r="17" spans="1:9" x14ac:dyDescent="0.2">
      <c r="A17" s="4" t="s">
        <v>22</v>
      </c>
      <c r="B17" s="4"/>
      <c r="C17" s="4"/>
      <c r="D17" s="4"/>
      <c r="E17" s="4"/>
      <c r="F17" s="4"/>
      <c r="G17" s="17"/>
      <c r="H17" s="17"/>
      <c r="I17" s="43">
        <v>805</v>
      </c>
    </row>
    <row r="18" spans="1:9" x14ac:dyDescent="0.2">
      <c r="A18" s="4" t="s">
        <v>31</v>
      </c>
      <c r="B18" s="4"/>
      <c r="C18" s="4"/>
      <c r="D18" s="4"/>
      <c r="E18" s="4"/>
      <c r="F18" s="4"/>
      <c r="G18" s="17"/>
      <c r="H18" s="17"/>
      <c r="I18" s="43">
        <v>6000</v>
      </c>
    </row>
    <row r="19" spans="1:9" x14ac:dyDescent="0.2">
      <c r="A19" s="4" t="s">
        <v>32</v>
      </c>
      <c r="B19" s="4"/>
      <c r="C19" s="4"/>
      <c r="D19" s="4"/>
      <c r="E19" s="4"/>
      <c r="F19" s="4"/>
      <c r="G19" s="17"/>
      <c r="H19" s="17"/>
      <c r="I19" s="43">
        <v>6500</v>
      </c>
    </row>
    <row r="20" spans="1:9" x14ac:dyDescent="0.2">
      <c r="A20" s="4" t="s">
        <v>33</v>
      </c>
      <c r="B20" s="4"/>
      <c r="C20" s="4"/>
      <c r="D20" s="4"/>
      <c r="E20" s="4"/>
      <c r="F20" s="4"/>
      <c r="G20" s="17"/>
      <c r="H20" s="17"/>
      <c r="I20" s="43">
        <v>2250</v>
      </c>
    </row>
    <row r="21" spans="1:9" x14ac:dyDescent="0.2">
      <c r="A21" s="4" t="s">
        <v>44</v>
      </c>
      <c r="B21" s="14"/>
      <c r="C21" s="14"/>
      <c r="D21" s="14"/>
      <c r="E21" s="14"/>
      <c r="F21" s="15"/>
      <c r="G21" s="16"/>
      <c r="H21" s="16"/>
      <c r="I21" s="43">
        <v>6500</v>
      </c>
    </row>
    <row r="22" spans="1:9" x14ac:dyDescent="0.2">
      <c r="A22" s="4" t="s">
        <v>15</v>
      </c>
      <c r="B22" s="14"/>
      <c r="C22" s="14"/>
      <c r="D22" s="14"/>
      <c r="E22" s="14"/>
      <c r="F22" s="15"/>
      <c r="G22" s="16"/>
      <c r="H22" s="16"/>
      <c r="I22" s="43">
        <v>5500</v>
      </c>
    </row>
    <row r="23" spans="1:9" x14ac:dyDescent="0.2">
      <c r="A23" s="4" t="s">
        <v>20</v>
      </c>
      <c r="B23" s="14"/>
      <c r="C23" s="14"/>
      <c r="D23" s="14"/>
      <c r="E23" s="14"/>
      <c r="F23" s="15"/>
      <c r="G23" s="16"/>
      <c r="H23" s="16"/>
      <c r="I23" s="37">
        <v>6500</v>
      </c>
    </row>
    <row r="24" spans="1:9" x14ac:dyDescent="0.2">
      <c r="A24" s="4" t="s">
        <v>14</v>
      </c>
      <c r="B24" s="14"/>
      <c r="C24" s="14"/>
      <c r="D24" s="14"/>
      <c r="E24" s="14"/>
      <c r="F24" s="15"/>
      <c r="G24" s="16"/>
      <c r="H24" s="16"/>
      <c r="I24" s="37">
        <v>5500</v>
      </c>
    </row>
    <row r="25" spans="1:9" x14ac:dyDescent="0.2">
      <c r="A25" s="4" t="s">
        <v>35</v>
      </c>
      <c r="B25" s="14"/>
      <c r="C25" s="14"/>
      <c r="D25" s="14"/>
      <c r="E25" s="4"/>
      <c r="F25" s="4"/>
      <c r="G25" s="17"/>
      <c r="H25" s="17"/>
      <c r="I25" s="37">
        <v>5000</v>
      </c>
    </row>
    <row r="26" spans="1:9" x14ac:dyDescent="0.2">
      <c r="A26" s="4" t="s">
        <v>38</v>
      </c>
      <c r="B26" s="14"/>
      <c r="C26" s="14"/>
      <c r="D26" s="14"/>
      <c r="E26" s="4"/>
      <c r="F26" s="4"/>
      <c r="G26" s="17"/>
      <c r="H26" s="17"/>
      <c r="I26" s="37">
        <v>3000</v>
      </c>
    </row>
    <row r="27" spans="1:9" x14ac:dyDescent="0.2">
      <c r="A27" s="4"/>
      <c r="B27" s="14"/>
      <c r="C27" s="14"/>
      <c r="D27" s="14"/>
      <c r="E27" s="4"/>
      <c r="F27" s="4"/>
      <c r="G27" s="17"/>
      <c r="H27" s="17"/>
      <c r="I27" s="37"/>
    </row>
    <row r="28" spans="1:9" x14ac:dyDescent="0.2">
      <c r="A28" s="25" t="s">
        <v>17</v>
      </c>
      <c r="B28" s="14"/>
      <c r="C28" s="14"/>
      <c r="D28" s="14"/>
      <c r="E28" s="14"/>
      <c r="F28" s="15"/>
      <c r="G28" s="16"/>
      <c r="H28" s="16"/>
      <c r="I28" s="37"/>
    </row>
    <row r="29" spans="1:9" x14ac:dyDescent="0.2">
      <c r="A29" s="4" t="s">
        <v>36</v>
      </c>
      <c r="B29" s="14"/>
      <c r="C29" s="14"/>
      <c r="D29" s="14"/>
      <c r="E29" s="14"/>
      <c r="F29" s="15"/>
      <c r="G29" s="16"/>
      <c r="H29" s="16"/>
      <c r="I29" s="37">
        <f>24*2000</f>
        <v>48000</v>
      </c>
    </row>
    <row r="30" spans="1:9" x14ac:dyDescent="0.2">
      <c r="A30" s="4"/>
      <c r="B30" s="14"/>
      <c r="C30" s="14"/>
      <c r="D30" s="14"/>
      <c r="E30" s="14"/>
      <c r="F30" s="15"/>
      <c r="G30" s="16"/>
      <c r="H30" s="16"/>
      <c r="I30" s="37"/>
    </row>
    <row r="31" spans="1:9" x14ac:dyDescent="0.2">
      <c r="A31" s="25" t="s">
        <v>25</v>
      </c>
      <c r="B31" s="14"/>
      <c r="C31" s="14"/>
      <c r="D31" s="14"/>
      <c r="E31" s="14"/>
      <c r="F31" s="15"/>
      <c r="G31" s="16"/>
      <c r="H31" s="16"/>
      <c r="I31" s="37"/>
    </row>
    <row r="32" spans="1:9" x14ac:dyDescent="0.2">
      <c r="A32" s="4" t="s">
        <v>26</v>
      </c>
      <c r="B32" s="14"/>
      <c r="C32" s="14"/>
      <c r="D32" s="14"/>
      <c r="E32" s="14"/>
      <c r="F32" s="15"/>
      <c r="G32" s="16"/>
      <c r="H32" s="16"/>
      <c r="I32" s="37">
        <v>3500</v>
      </c>
    </row>
    <row r="33" spans="1:9" x14ac:dyDescent="0.2">
      <c r="A33" s="4"/>
      <c r="B33" s="14"/>
      <c r="C33" s="14"/>
      <c r="D33" s="14"/>
      <c r="E33" s="14"/>
      <c r="F33" s="15"/>
      <c r="G33" s="16"/>
      <c r="H33" s="16"/>
      <c r="I33" s="37"/>
    </row>
    <row r="34" spans="1:9" x14ac:dyDescent="0.2">
      <c r="A34" s="25" t="s">
        <v>39</v>
      </c>
      <c r="B34" s="14"/>
      <c r="C34" s="14"/>
      <c r="D34" s="14"/>
      <c r="E34" s="4"/>
      <c r="F34" s="4"/>
      <c r="G34" s="17"/>
      <c r="H34" s="17"/>
      <c r="I34" s="37"/>
    </row>
    <row r="35" spans="1:9" x14ac:dyDescent="0.2">
      <c r="A35" s="61" t="s">
        <v>40</v>
      </c>
      <c r="B35" s="14"/>
      <c r="C35" s="14"/>
      <c r="D35" s="14"/>
      <c r="E35" s="4"/>
      <c r="F35" s="4"/>
      <c r="G35" s="17"/>
      <c r="H35" s="17"/>
      <c r="I35" s="37">
        <v>2500</v>
      </c>
    </row>
    <row r="36" spans="1:9" x14ac:dyDescent="0.2">
      <c r="A36" s="25"/>
      <c r="B36" s="14"/>
      <c r="C36" s="14"/>
      <c r="D36" s="14"/>
      <c r="E36" s="4"/>
      <c r="F36" s="4"/>
      <c r="G36" s="17"/>
      <c r="H36" s="17"/>
      <c r="I36" s="37"/>
    </row>
    <row r="37" spans="1:9" s="22" customFormat="1" ht="16" thickBot="1" x14ac:dyDescent="0.25">
      <c r="A37" s="14"/>
      <c r="B37" s="58"/>
      <c r="C37" s="58"/>
      <c r="D37" s="58"/>
      <c r="E37" s="58"/>
      <c r="F37" s="59"/>
      <c r="G37" s="60"/>
      <c r="H37" s="60"/>
      <c r="I37" s="37"/>
    </row>
    <row r="38" spans="1:9" ht="16" thickTop="1" x14ac:dyDescent="0.2">
      <c r="A38" s="23" t="s">
        <v>9</v>
      </c>
      <c r="B38" s="20"/>
      <c r="C38" s="20"/>
      <c r="D38" s="20"/>
      <c r="E38" s="18"/>
      <c r="F38" s="18"/>
      <c r="G38" s="19"/>
      <c r="H38" s="19"/>
      <c r="I38" s="38">
        <f>SUM(I15:I37)</f>
        <v>144995</v>
      </c>
    </row>
    <row r="39" spans="1:9" ht="16" thickBot="1" x14ac:dyDescent="0.25">
      <c r="A39" s="26"/>
      <c r="B39" s="14"/>
      <c r="C39" s="14"/>
      <c r="D39" s="14"/>
      <c r="E39" s="14"/>
      <c r="F39" s="15"/>
      <c r="G39" s="16"/>
      <c r="H39" s="16"/>
      <c r="I39" s="37"/>
    </row>
    <row r="40" spans="1:9" ht="20" thickTop="1" x14ac:dyDescent="0.25">
      <c r="A40" s="55" t="s">
        <v>10</v>
      </c>
      <c r="B40" s="20"/>
      <c r="C40" s="20"/>
      <c r="D40" s="20"/>
      <c r="E40" s="20"/>
      <c r="F40" s="20"/>
      <c r="G40" s="21"/>
      <c r="H40" s="21"/>
      <c r="I40" s="40">
        <f>(I38+I9)</f>
        <v>284003.679</v>
      </c>
    </row>
    <row r="41" spans="1:9" ht="20" thickBot="1" x14ac:dyDescent="0.3">
      <c r="A41" s="54"/>
      <c r="B41" s="47"/>
      <c r="C41" s="14"/>
      <c r="D41" s="15"/>
      <c r="E41" s="15"/>
      <c r="F41" s="15"/>
      <c r="G41" s="16"/>
      <c r="H41" s="16"/>
      <c r="I41" s="39"/>
    </row>
    <row r="42" spans="1:9" ht="17" thickTop="1" thickBot="1" x14ac:dyDescent="0.25">
      <c r="A42" s="29"/>
      <c r="B42" s="30"/>
      <c r="C42" s="31"/>
      <c r="D42" s="31"/>
      <c r="E42" s="32"/>
      <c r="F42" s="33"/>
      <c r="G42" s="45" t="s">
        <v>23</v>
      </c>
      <c r="H42" s="44">
        <v>0.15</v>
      </c>
      <c r="I42" s="46">
        <f>I40*H42</f>
        <v>42600.551849999996</v>
      </c>
    </row>
    <row r="43" spans="1:9" ht="16" thickTop="1" x14ac:dyDescent="0.2">
      <c r="A43" s="29" t="s">
        <v>24</v>
      </c>
      <c r="B43" s="30"/>
      <c r="C43" s="31"/>
      <c r="D43" s="31"/>
      <c r="E43" s="32"/>
      <c r="F43" s="33"/>
      <c r="G43" s="34"/>
      <c r="H43" s="34"/>
      <c r="I43" s="41">
        <f>I42+I40</f>
        <v>326604.23084999999</v>
      </c>
    </row>
    <row r="44" spans="1:9" x14ac:dyDescent="0.2">
      <c r="A44" s="64" t="s">
        <v>45</v>
      </c>
      <c r="B44" s="62"/>
      <c r="C44" s="62"/>
      <c r="D44" s="62"/>
      <c r="E44" s="62"/>
      <c r="F44" s="62"/>
      <c r="G44" s="62"/>
      <c r="H44" s="62"/>
      <c r="I44" s="62"/>
    </row>
    <row r="45" spans="1:9" x14ac:dyDescent="0.2">
      <c r="A45" s="63"/>
      <c r="B45" s="63"/>
      <c r="C45" s="63"/>
      <c r="D45" s="63"/>
      <c r="E45" s="63"/>
      <c r="F45" s="63"/>
      <c r="G45" s="63"/>
      <c r="H45" s="63"/>
      <c r="I45" s="63"/>
    </row>
    <row r="46" spans="1:9" x14ac:dyDescent="0.2">
      <c r="A46" s="63"/>
      <c r="B46" s="63"/>
      <c r="C46" s="63"/>
      <c r="D46" s="63"/>
      <c r="E46" s="63"/>
      <c r="F46" s="63"/>
      <c r="G46" s="63"/>
      <c r="H46" s="63"/>
      <c r="I46" s="63"/>
    </row>
    <row r="47" spans="1:9" x14ac:dyDescent="0.2">
      <c r="A47" s="63"/>
      <c r="B47" s="63"/>
      <c r="C47" s="63"/>
      <c r="D47" s="63"/>
      <c r="E47" s="63"/>
      <c r="F47" s="63"/>
      <c r="G47" s="63"/>
      <c r="H47" s="63"/>
      <c r="I47" s="63"/>
    </row>
    <row r="48" spans="1:9" x14ac:dyDescent="0.2">
      <c r="A48" s="63"/>
      <c r="B48" s="63"/>
      <c r="C48" s="63"/>
      <c r="D48" s="63"/>
      <c r="E48" s="63"/>
      <c r="F48" s="63"/>
      <c r="G48" s="63"/>
      <c r="H48" s="63"/>
      <c r="I48" s="63"/>
    </row>
    <row r="49" spans="1:9" x14ac:dyDescent="0.2">
      <c r="A49" s="63"/>
      <c r="B49" s="63"/>
      <c r="C49" s="63"/>
      <c r="D49" s="63"/>
      <c r="E49" s="63"/>
      <c r="F49" s="63"/>
      <c r="G49" s="63"/>
      <c r="H49" s="63"/>
      <c r="I49" s="63"/>
    </row>
    <row r="50" spans="1:9" x14ac:dyDescent="0.2">
      <c r="A50" s="63"/>
      <c r="B50" s="63"/>
      <c r="C50" s="63"/>
      <c r="D50" s="63"/>
      <c r="E50" s="63"/>
      <c r="F50" s="63"/>
      <c r="G50" s="63"/>
      <c r="H50" s="63"/>
      <c r="I50" s="63"/>
    </row>
    <row r="51" spans="1:9" x14ac:dyDescent="0.2">
      <c r="A51" s="63"/>
      <c r="B51" s="63"/>
      <c r="C51" s="63"/>
      <c r="D51" s="63"/>
      <c r="E51" s="63"/>
      <c r="F51" s="63"/>
      <c r="G51" s="63"/>
      <c r="H51" s="63"/>
      <c r="I51" s="63"/>
    </row>
    <row r="52" spans="1:9" x14ac:dyDescent="0.2">
      <c r="A52" s="63"/>
      <c r="B52" s="63"/>
      <c r="C52" s="63"/>
      <c r="D52" s="63"/>
      <c r="E52" s="63"/>
      <c r="F52" s="63"/>
      <c r="G52" s="63"/>
      <c r="H52" s="63"/>
      <c r="I52" s="63"/>
    </row>
    <row r="53" spans="1:9" x14ac:dyDescent="0.2">
      <c r="A53" s="63"/>
      <c r="B53" s="63"/>
      <c r="C53" s="63"/>
      <c r="D53" s="63"/>
      <c r="E53" s="63"/>
      <c r="F53" s="63"/>
      <c r="G53" s="63"/>
      <c r="H53" s="63"/>
      <c r="I53" s="63"/>
    </row>
    <row r="54" spans="1:9" x14ac:dyDescent="0.2">
      <c r="A54" s="63"/>
      <c r="B54" s="63"/>
      <c r="C54" s="63"/>
      <c r="D54" s="63"/>
      <c r="E54" s="63"/>
      <c r="F54" s="63"/>
      <c r="G54" s="63"/>
      <c r="H54" s="63"/>
      <c r="I54" s="63"/>
    </row>
    <row r="55" spans="1:9" x14ac:dyDescent="0.2">
      <c r="A55" s="63"/>
      <c r="B55" s="63"/>
      <c r="C55" s="63"/>
      <c r="D55" s="63"/>
      <c r="E55" s="63"/>
      <c r="F55" s="63"/>
      <c r="G55" s="63"/>
      <c r="H55" s="63"/>
      <c r="I55" s="63"/>
    </row>
    <row r="56" spans="1:9" x14ac:dyDescent="0.2">
      <c r="A56" s="63"/>
      <c r="B56" s="63"/>
      <c r="C56" s="63"/>
      <c r="D56" s="63"/>
      <c r="E56" s="63"/>
      <c r="F56" s="63"/>
      <c r="G56" s="63"/>
      <c r="H56" s="63"/>
      <c r="I56" s="63"/>
    </row>
    <row r="57" spans="1:9" x14ac:dyDescent="0.2">
      <c r="A57" s="63"/>
      <c r="B57" s="63"/>
      <c r="C57" s="63"/>
      <c r="D57" s="63"/>
      <c r="E57" s="63"/>
      <c r="F57" s="63"/>
      <c r="G57" s="63"/>
      <c r="H57" s="63"/>
      <c r="I57" s="63"/>
    </row>
    <row r="58" spans="1:9" x14ac:dyDescent="0.2">
      <c r="A58" s="63"/>
      <c r="B58" s="63"/>
      <c r="C58" s="63"/>
      <c r="D58" s="63"/>
      <c r="E58" s="63"/>
      <c r="F58" s="63"/>
      <c r="G58" s="63"/>
      <c r="H58" s="63"/>
      <c r="I58" s="63"/>
    </row>
    <row r="59" spans="1:9" x14ac:dyDescent="0.2">
      <c r="A59" s="63"/>
      <c r="B59" s="63"/>
      <c r="C59" s="63"/>
      <c r="D59" s="63"/>
      <c r="E59" s="63"/>
      <c r="F59" s="63"/>
      <c r="G59" s="63"/>
      <c r="H59" s="63"/>
      <c r="I59" s="63"/>
    </row>
    <row r="60" spans="1:9" x14ac:dyDescent="0.2">
      <c r="A60" s="63"/>
      <c r="B60" s="63"/>
      <c r="C60" s="63"/>
      <c r="D60" s="63"/>
      <c r="E60" s="63"/>
      <c r="F60" s="63"/>
      <c r="G60" s="63"/>
      <c r="H60" s="63"/>
      <c r="I60" s="63"/>
    </row>
    <row r="61" spans="1:9" x14ac:dyDescent="0.2">
      <c r="A61" s="63"/>
      <c r="B61" s="63"/>
      <c r="C61" s="63"/>
      <c r="D61" s="63"/>
      <c r="E61" s="63"/>
      <c r="F61" s="63"/>
      <c r="G61" s="63"/>
      <c r="H61" s="63"/>
      <c r="I61" s="63"/>
    </row>
    <row r="62" spans="1:9" x14ac:dyDescent="0.2">
      <c r="A62" s="63"/>
      <c r="B62" s="63"/>
      <c r="C62" s="63"/>
      <c r="D62" s="63"/>
      <c r="E62" s="63"/>
      <c r="F62" s="63"/>
      <c r="G62" s="63"/>
      <c r="H62" s="63"/>
      <c r="I62" s="63"/>
    </row>
  </sheetData>
  <mergeCells count="1">
    <mergeCell ref="A44:I62"/>
  </mergeCells>
  <phoneticPr fontId="5" type="noConversion"/>
  <pageMargins left="0.7" right="0.7" top="0.75" bottom="0.75" header="0.3" footer="0.3"/>
  <pageSetup scale="71"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Company>Johns Hopkins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Gietka</dc:creator>
  <cp:lastModifiedBy>Loyal Goff</cp:lastModifiedBy>
  <cp:lastPrinted>2017-08-28T23:06:33Z</cp:lastPrinted>
  <dcterms:created xsi:type="dcterms:W3CDTF">2009-10-01T13:52:55Z</dcterms:created>
  <dcterms:modified xsi:type="dcterms:W3CDTF">2017-08-28T23:09:01Z</dcterms:modified>
</cp:coreProperties>
</file>