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3" firstSheet="0" showHorizontalScroll="1" showSheetTabs="1" showVerticalScroll="1" tabRatio="990" windowHeight="8192" windowWidth="16384" xWindow="0" yWindow="0"/>
  </bookViews>
  <sheets>
    <sheet name="Отчёт" sheetId="1" state="visible" r:id="rId1"/>
    <sheet name="Динамика ТТ" sheetId="2" state="visible" r:id="rId2"/>
    <sheet name="Динамика SKU" sheetId="3" state="visible" r:id="rId3"/>
    <sheet name="Лента" sheetId="4" state="visible" r:id="rId4"/>
    <sheet name="Окей" sheetId="5" state="visible" r:id="rId5"/>
    <sheet name="Карусель" sheetId="6" state="visible" r:id="rId6"/>
    <sheet name="Метро" sheetId="7" state="visible" r:id="rId7"/>
    <sheet name="Верный" sheetId="8" state="visible" r:id="rId8"/>
    <sheet name="Билла" sheetId="9" state="visible" r:id="rId9"/>
    <sheet name="Атак" sheetId="10" state="visible" r:id="rId10"/>
    <sheet name="ГиперГлобус" sheetId="11" state="visible" r:id="rId11"/>
    <sheet name="Перекрёсток" sheetId="12" state="visible" r:id="rId12"/>
    <sheet name="Ашан" sheetId="13" state="visible" r:id="rId13"/>
    <sheet name="Призма" sheetId="14" state="visible" r:id="rId14"/>
    <sheet name="Реалъ" sheetId="15" state="visible" r:id="rId15"/>
    <sheet name="Итого" sheetId="16" state="visible" r:id="rId16"/>
    <sheet name="Ассортимент" sheetId="17" state="visible" r:id="rId17"/>
  </sheets>
  <definedNames>
    <definedName function="0" hidden="1" localSheetId="9" name="_xlnm._FilterDatabase" vbProcedure="0">Атак!$A$2:$Y$41</definedName>
    <definedName function="0" hidden="1" localSheetId="12" name="_xlnm._FilterDatabase" vbProcedure="0">Ашан!$A$2:$AA$39</definedName>
    <definedName function="0" hidden="1" localSheetId="8" name="_xlnm._FilterDatabase" vbProcedure="0">Билла!$A$2:$Y$79</definedName>
    <definedName function="0" hidden="1" localSheetId="7" name="_xlnm._FilterDatabase" vbProcedure="0">Верный!$A$2:$Y$35</definedName>
    <definedName function="0" hidden="1" localSheetId="5" name="_xlnm._FilterDatabase" vbProcedure="0">Карусель!$A$2:$AB$35</definedName>
    <definedName function="0" hidden="1" localSheetId="3" name="_xlnm._FilterDatabase" vbProcedure="0">Лента!$A$2:$AF$65</definedName>
    <definedName function="0" hidden="1" localSheetId="6" name="_xlnm._FilterDatabase" vbProcedure="0">Метро!$A$2:$AF$21</definedName>
    <definedName function="0" hidden="1" localSheetId="4" name="_xlnm._FilterDatabase" vbProcedure="0">Окей!$A$2:$AB$36</definedName>
    <definedName function="0" hidden="1" localSheetId="11" name="_xlnm._FilterDatabase" vbProcedure="0">Перекрёсток!$A$2:$AA$118</definedName>
    <definedName function="0" hidden="1" localSheetId="14" name="_xlnm._FilterDatabase" vbProcedure="0">Реалъ!$A$2:$AJ$55</definedName>
    <definedName function="0" hidden="0" name="__xlnm._FilterDatabase_1" vbProcedure="0">Карусель!$A$2:$AB$36</definedName>
    <definedName function="0" hidden="0" name="__xlnm._FilterDatabase_1_1" vbProcedure="0">Перекрёсток!$N$1:$N$118</definedName>
    <definedName function="0" hidden="0" localSheetId="3" name="_xlnm._FilterDatabase" vbProcedure="0">Лента!$A$2:$AF$65</definedName>
    <definedName function="0" hidden="0" localSheetId="3" name="_xlnm._FilterDatabase_0" vbProcedure="0">Лента!$A$2:$AF$65</definedName>
    <definedName function="0" hidden="0" localSheetId="3" name="_xlnm._FilterDatabase_0_0" vbProcedure="0">Лента!$A$2:$AF$65</definedName>
    <definedName function="0" hidden="0" localSheetId="3" name="_xlnm._FilterDatabase_0_0_0" vbProcedure="0">Лента!$A$2:$AF$65</definedName>
    <definedName function="0" hidden="0" localSheetId="4" name="_xlnm._FilterDatabase" vbProcedure="0">Окей!$A$2:$AB$36</definedName>
    <definedName function="0" hidden="0" localSheetId="4" name="_xlnm._FilterDatabase_0" vbProcedure="0">Окей!$A$2:$AB$36</definedName>
    <definedName function="0" hidden="0" localSheetId="4" name="_xlnm._FilterDatabase_0_0" vbProcedure="0">Окей!$A$2:$AB$36</definedName>
    <definedName function="0" hidden="0" localSheetId="4" name="_xlnm._FilterDatabase_0_0_0" vbProcedure="0">Окей!$A$2:$AB$36</definedName>
    <definedName function="0" hidden="0" localSheetId="5" name="_xlnm._FilterDatabase" vbProcedure="0">Карусель!$A$2:$AB$35</definedName>
    <definedName function="0" hidden="0" localSheetId="5" name="_xlnm._FilterDatabase_0" vbProcedure="0">Карусель!$A$2:$AB$35</definedName>
    <definedName function="0" hidden="0" localSheetId="5" name="_xlnm._FilterDatabase_0_0" vbProcedure="0">Карусель!$A$2:$AB$35</definedName>
    <definedName function="0" hidden="0" localSheetId="5" name="_xlnm._FilterDatabase_0_0_0" vbProcedure="0">Карусель!$A$2:$AB$35</definedName>
    <definedName function="0" hidden="0" localSheetId="5" name="__xlnm._FilterDatabase" vbProcedure="0">Карусель!$A$2:$AB$36</definedName>
    <definedName function="0" hidden="0" localSheetId="6" name="_xlnm._FilterDatabase" vbProcedure="0">Метро!$A$2:$AF$21</definedName>
    <definedName function="0" hidden="0" localSheetId="6" name="_xlnm._FilterDatabase_0" vbProcedure="0">Метро!$A$2:$AF$21</definedName>
    <definedName function="0" hidden="0" localSheetId="6" name="_xlnm._FilterDatabase_0_0" vbProcedure="0">Метро!$A$2:$AF$21</definedName>
    <definedName function="0" hidden="0" localSheetId="6" name="_xlnm._FilterDatabase_0_0_0" vbProcedure="0">Метро!$A$2:$AF$21</definedName>
    <definedName function="0" hidden="0" localSheetId="7" name="_xlnm._FilterDatabase" vbProcedure="0">Верный!$A$2:$Y$35</definedName>
    <definedName function="0" hidden="0" localSheetId="7" name="_xlnm._FilterDatabase_0" vbProcedure="0">Верный!$A$2:$Y$35</definedName>
    <definedName function="0" hidden="0" localSheetId="7" name="_xlnm._FilterDatabase_0_0" vbProcedure="0">Верный!$A$2:$Y$35</definedName>
    <definedName function="0" hidden="0" localSheetId="7" name="_xlnm._FilterDatabase_0_0_0" vbProcedure="0">Верный!$A$2:$Y$35</definedName>
    <definedName function="0" hidden="0" localSheetId="8" name="_xlnm._FilterDatabase" vbProcedure="0">Билла!$A$2:$Y$79</definedName>
    <definedName function="0" hidden="0" localSheetId="8" name="_xlnm._FilterDatabase_0" vbProcedure="0">Билла!$A$2:$Y$79</definedName>
    <definedName function="0" hidden="0" localSheetId="8" name="_xlnm._FilterDatabase_0_0" vbProcedure="0">Билла!$A$2:$Y$79</definedName>
    <definedName function="0" hidden="0" localSheetId="8" name="_xlnm._FilterDatabase_0_0_0" vbProcedure="0">Билла!$A$2:$Y$79</definedName>
    <definedName function="0" hidden="0" localSheetId="9" name="_xlnm._FilterDatabase" vbProcedure="0">Атак!$A$2:$Y$41</definedName>
    <definedName function="0" hidden="0" localSheetId="9" name="_xlnm._FilterDatabase_0" vbProcedure="0">Атак!$A$2:$Y$41</definedName>
    <definedName function="0" hidden="0" localSheetId="9" name="_xlnm._FilterDatabase_0_0" vbProcedure="0">Атак!$A$2:$Y$41</definedName>
    <definedName function="0" hidden="0" localSheetId="9" name="_xlnm._FilterDatabase_0_0_0" vbProcedure="0">Атак!$A$2:$Y$41</definedName>
    <definedName function="0" hidden="0" localSheetId="11" name="Excel_BuiltIn__FilterDatabase" vbProcedure="0">Перекрёсток!$N$1:$N$118</definedName>
    <definedName function="0" hidden="0" localSheetId="11" name="_xlnm._FilterDatabase" vbProcedure="0">Перекрёсток!$A$2:$AA$118</definedName>
    <definedName function="0" hidden="0" localSheetId="11" name="_xlnm._FilterDatabase_0" vbProcedure="0">Перекрёсток!$A$2:$AA$118</definedName>
    <definedName function="0" hidden="0" localSheetId="11" name="_xlnm._FilterDatabase_0_0" vbProcedure="0">Перекрёсток!$A$2:$AA$118</definedName>
    <definedName function="0" hidden="0" localSheetId="11" name="_xlnm._FilterDatabase_0_0_0" vbProcedure="0">Перекрёсток!$A$2:$AA$118</definedName>
    <definedName function="0" hidden="0" localSheetId="11" name="__xlnm._FilterDatabase" vbProcedure="0">Перекрёсток!$N$1:$N$118</definedName>
    <definedName function="0" hidden="0" localSheetId="12" name="_xlnm._FilterDatabase" vbProcedure="0">Ашан!$A$2:$AA$39</definedName>
    <definedName function="0" hidden="0" localSheetId="12" name="_xlnm._FilterDatabase_0" vbProcedure="0">Ашан!$A$2:$AA$39</definedName>
    <definedName function="0" hidden="0" localSheetId="12" name="_xlnm._FilterDatabase_0_0" vbProcedure="0">Ашан!$A$2:$AA$39</definedName>
    <definedName function="0" hidden="0" localSheetId="12" name="_xlnm._FilterDatabase_0_0_0" vbProcedure="0">Ашан!$A$2:$AA$39</definedName>
    <definedName function="0" hidden="0" localSheetId="14" name="_xlnm._FilterDatabase" vbProcedure="0">Реалъ!$A$2:$AJ$55</definedName>
    <definedName function="0" hidden="0" localSheetId="14" name="_xlnm._FilterDatabase_0" vbProcedure="0">Реалъ!$A$2:$AJ$55</definedName>
    <definedName function="0" hidden="0" localSheetId="14" name="_xlnm._FilterDatabase_0_0" vbProcedure="0">Реалъ!$A$2:$AJ$55</definedName>
    <definedName function="0" hidden="0" localSheetId="14" name="_xlnm._FilterDatabase_0_0_0" vbProcedure="0">Реалъ!$A$2:$AJ$55</definedName>
    <definedName hidden="1" localSheetId="3" name="_xlnm._FilterDatabase">Лента!$A$2:$AF$65</definedName>
    <definedName hidden="1" localSheetId="4" name="_xlnm._FilterDatabase">Окей!$A$2:$AB$36</definedName>
    <definedName hidden="1" localSheetId="5" name="_xlnm._FilterDatabase">Карусель!$A$2:$AB$35</definedName>
    <definedName hidden="1" localSheetId="6" name="_xlnm._FilterDatabase">Метро!$A$2:$AF$21</definedName>
    <definedName hidden="1" localSheetId="7" name="_xlnm._FilterDatabase">Верный!$A$2:$Y$35</definedName>
    <definedName hidden="1" localSheetId="8" name="_xlnm._FilterDatabase">Билла!$A$2:$Y$79</definedName>
    <definedName hidden="1" localSheetId="9" name="_xlnm._FilterDatabase">Атак!$A$2:$Y$41</definedName>
    <definedName hidden="1" localSheetId="11" name="_xlnm._FilterDatabase">Перекрёсток!$A$2:$AA$118</definedName>
    <definedName hidden="1" localSheetId="12" name="_xlnm._FilterDatabase">Ашан!$A$2:$AA$39</definedName>
    <definedName hidden="1" localSheetId="14" name="_xlnm._FilterDatabase">Реалъ!$A$2:$AJ$55</definedName>
  </definedNames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<sst xmlns="http://schemas.openxmlformats.org/spreadsheetml/2006/main" uniqueCount="854">
  <si>
    <t>Дата:</t>
  </si>
  <si>
    <t>Москва</t>
  </si>
  <si>
    <t>Сеть</t>
  </si>
  <si>
    <t>Количество магазинов              ВСЕГО</t>
  </si>
  <si>
    <t>Количество магазинов в ОБСЛУЖИВАНИИ</t>
  </si>
  <si>
    <t>%</t>
  </si>
  <si>
    <t>Сумма      план SKU</t>
  </si>
  <si>
    <t xml:space="preserve"> Сумма   факт  SKU</t>
  </si>
  <si>
    <t>Верный</t>
  </si>
  <si>
    <t>Карусель</t>
  </si>
  <si>
    <t>Метро</t>
  </si>
  <si>
    <t>Билла</t>
  </si>
  <si>
    <t>Атак</t>
  </si>
  <si>
    <t>ГиперГлобус</t>
  </si>
  <si>
    <t>Окей</t>
  </si>
  <si>
    <t>Ашан</t>
  </si>
  <si>
    <t>Перекресток</t>
  </si>
  <si>
    <t>Лента</t>
  </si>
  <si>
    <t>среднее:</t>
  </si>
  <si>
    <t>Отчётов по магазинам сегодня:</t>
  </si>
  <si>
    <t>Новых магазинов:</t>
  </si>
  <si>
    <t>Все подключённые:</t>
  </si>
  <si>
    <t>Санкт-Петербург</t>
  </si>
  <si>
    <t xml:space="preserve">Сет ь </t>
  </si>
  <si>
    <t>Количество магазинов         ВСЕГО</t>
  </si>
  <si>
    <t>Призма</t>
  </si>
  <si>
    <t xml:space="preserve">Ашан </t>
  </si>
  <si>
    <t>Реалъ</t>
  </si>
  <si>
    <t>ДИНАМИКА ТТ</t>
  </si>
  <si>
    <t>средние</t>
  </si>
  <si>
    <t>неделя</t>
  </si>
  <si>
    <t>Дата</t>
  </si>
  <si>
    <t>СПб</t>
  </si>
  <si>
    <t>Любавушка</t>
  </si>
  <si>
    <t>ДИНАМИКА SKU</t>
  </si>
  <si>
    <t>Проверка</t>
  </si>
  <si>
    <t>№</t>
  </si>
  <si>
    <t>Формат</t>
  </si>
  <si>
    <t>Регион</t>
  </si>
  <si>
    <t>Адрес</t>
  </si>
  <si>
    <t>Кол-во рабочих дней в месяце, дней</t>
  </si>
  <si>
    <t>Продолжительность 1 выкладки, часов</t>
  </si>
  <si>
    <t>Кол-во выкладок в день, раз</t>
  </si>
  <si>
    <t>Объем работ в день, часов</t>
  </si>
  <si>
    <t>Кол-во SKU, SKU</t>
  </si>
  <si>
    <t>Итого продолжитель-ность в месяц, часов</t>
  </si>
  <si>
    <t>Тариф за 1 час без НДС, руб</t>
  </si>
  <si>
    <t>Итого за месяц без НДС, руб</t>
  </si>
  <si>
    <t>Формат магазина</t>
  </si>
  <si>
    <t>Кол-во SKU ПЛАН, шт</t>
  </si>
  <si>
    <t>Нектар ТЕДИ морковь, персик, яблоко0.75L</t>
  </si>
  <si>
    <t>Напиток ТЕДИ морковь банан яблоко 0.75L</t>
  </si>
  <si>
    <t>Нектар ТЕДИ морковный 0.75L</t>
  </si>
  <si>
    <t>Нектар ТЕДИ морковь 0.3L</t>
  </si>
  <si>
    <t>Напиток ТЕДИ морковь-малина-яблоко 0,3л</t>
  </si>
  <si>
    <t>Нектар ТЕДИ морковь-персик-яблоко 0.3L</t>
  </si>
  <si>
    <t>Напиток сокосод ТЕДИ РАДУЖ МоркКиви0.3L</t>
  </si>
  <si>
    <t>Напиток сокосод ТЕДИ РАДУЖ МоркКлубн0.3L</t>
  </si>
  <si>
    <t>Напиток сокосод ТЕДИ мультифрукт - нектар 0.3L</t>
  </si>
  <si>
    <t>LA FESTA "Cappuccino" напиток растворимый с натуральным кофе _"Maximo"_27г*10шт</t>
  </si>
  <si>
    <t>LA FESTA "Cappuccino" напиток растворимый с натуральным кофе_Сливочный_12,5г*10шт</t>
  </si>
  <si>
    <t>Какао-напиток LA FESTA горячий шоколад растворимый классический(Россия)10*22г.</t>
  </si>
  <si>
    <t>Какао-напиток LA FESTA горячий шоколад растворимый карамель(Россия)10*22г.</t>
  </si>
  <si>
    <t>Какао Van 200 г.</t>
  </si>
  <si>
    <t>Кол-во SKU ФАКТ, шт</t>
  </si>
  <si>
    <t>Комментарий</t>
  </si>
  <si>
    <t>Проверка рабочих дней</t>
  </si>
  <si>
    <t>Дата проверки.</t>
  </si>
  <si>
    <t>Совпадает с отчетом? ДА/НЕТ</t>
  </si>
  <si>
    <t>Описание притензии.</t>
  </si>
  <si>
    <t>Фото.</t>
  </si>
  <si>
    <t>ГМ</t>
  </si>
  <si>
    <t>СПб  пр. Энергетиков, д 16</t>
  </si>
  <si>
    <t xml:space="preserve"> </t>
  </si>
  <si>
    <t>х</t>
  </si>
  <si>
    <t>Ожидается поставка с 21.03</t>
  </si>
  <si>
    <t>СПб  ул.Савушкина, д.112</t>
  </si>
  <si>
    <t>СПб ул. Шереметьевская, д. 11</t>
  </si>
  <si>
    <t>Ожидается поставка с 16.03</t>
  </si>
  <si>
    <t>СПб ул. Бухарестская, д. 69</t>
  </si>
  <si>
    <t>СПб Выборгское шоссе, д.11</t>
  </si>
  <si>
    <t>СПб Таллинское шоссе, дом 159</t>
  </si>
  <si>
    <t>СПб Дальневосточный пр-кт д.16</t>
  </si>
  <si>
    <t>СПб Московское шоссе, д.16.</t>
  </si>
  <si>
    <t xml:space="preserve">СПб ул. Уральская, д.29    </t>
  </si>
  <si>
    <t>ТЕДИ Вишня 0,3л выведен из матрицы</t>
  </si>
  <si>
    <t>СПб наб.Обводного кан., д.118 кор.7</t>
  </si>
  <si>
    <t xml:space="preserve">СПб ул. Руставели, д.61  </t>
  </si>
  <si>
    <t>Ожидается поставка с 13.02</t>
  </si>
  <si>
    <t>СПб ул.Хасанская, д.17 корп.1</t>
  </si>
  <si>
    <t>Ожидается поставка с 15.03</t>
  </si>
  <si>
    <t>СПб Приморский р-н Вербная ул. д. 21 А</t>
  </si>
  <si>
    <t>СПб Парголово, Выборгское шоссе, 216/1</t>
  </si>
  <si>
    <t>Ожидается поставка с 15.01</t>
  </si>
  <si>
    <t>СПб Петергофское шоссе, 98</t>
  </si>
  <si>
    <t>СПБ Бабушкина ул. 125</t>
  </si>
  <si>
    <t>СПб Обуховской обороны пр. 305 лит. А</t>
  </si>
  <si>
    <t xml:space="preserve">СПб Колпино поселок Тельмана 2 лит. </t>
  </si>
  <si>
    <t>Урхов пер.,7,лит.А</t>
  </si>
  <si>
    <t>Ожидается поставка с 19.12</t>
  </si>
  <si>
    <t>Шуваловский пр.,д.45</t>
  </si>
  <si>
    <t>Л.О.Юрия Гагарина пр.,д.34,к.2,лит.Б</t>
  </si>
  <si>
    <t>Пискаревский пр.,59</t>
  </si>
  <si>
    <t>Планерная ул.,17</t>
  </si>
  <si>
    <t>Ожидается поставка с 19.03</t>
  </si>
  <si>
    <t>Лен.Обл.,г.Всеволожск,шоссеДорога Жизни,д.12</t>
  </si>
  <si>
    <t>Парашютная ул., д.60</t>
  </si>
  <si>
    <t>г.Петергоф,Гостилицкое шоссе,д.58</t>
  </si>
  <si>
    <t>Ожидается поставка с 18.12</t>
  </si>
  <si>
    <t>Симонова ул.д.13/2,лит.А</t>
  </si>
  <si>
    <t>Брантовская дорога, д. 3</t>
  </si>
  <si>
    <t>7-й км Дороги Жизни (Всеволожск)</t>
  </si>
  <si>
    <t>Лиговский пр., д. 283 А</t>
  </si>
  <si>
    <t>Строителей пр., стр. 7 (Кудрово)</t>
  </si>
  <si>
    <t>Ожидается потставка с 16.03</t>
  </si>
  <si>
    <t>Южная ул., стр. 5 (Бугры)</t>
  </si>
  <si>
    <t>Моск.обл. г.Балашиха ш. Энтузиастов 80</t>
  </si>
  <si>
    <t>Москва ул. Борисовские пруды вл. 26</t>
  </si>
  <si>
    <t xml:space="preserve">Моск.обл.сп Луневское, д. Елино 20, корп.2 </t>
  </si>
  <si>
    <t>Ожидается поставка с 28.02</t>
  </si>
  <si>
    <t xml:space="preserve">Москва г. 7-я Кожуховская ул., вл. 3А и вл. 5  </t>
  </si>
  <si>
    <t>Моск. обл., Железнодорожный г. Пригородная ул. 119</t>
  </si>
  <si>
    <t>Моск.обл. г  Сергиев Посад Новоугличское ш.85</t>
  </si>
  <si>
    <t>СМ</t>
  </si>
  <si>
    <t>Москва г. 1-я Останкинская ул. 55</t>
  </si>
  <si>
    <t>В матрице открыты 3 позиции</t>
  </si>
  <si>
    <t>Москва г.  Привольная ул. 8</t>
  </si>
  <si>
    <t>заблокировано в РЦ, приходят только 3 позиции</t>
  </si>
  <si>
    <t xml:space="preserve">Москва г. Зеленодольская ул. 44 </t>
  </si>
  <si>
    <t>В матрице открыты 2 позиции</t>
  </si>
  <si>
    <t>Москва г.  Твардовского ул., д.2, корп. 1</t>
  </si>
  <si>
    <t>в магазине активны 3 sku и присутствуют в наличии</t>
  </si>
  <si>
    <t xml:space="preserve">Москва г. Ивана Франко ул. 38 корп.1 г. </t>
  </si>
  <si>
    <t>Москва, г. Тушинская ул., 17</t>
  </si>
  <si>
    <t>Моск.обл  Реутов г. Юбилейный пр. 2А</t>
  </si>
  <si>
    <t>0,3 клубника не приходит с РЦ</t>
  </si>
  <si>
    <t>Моск.обл Егорьевс Советская ул. 4 стр.  4</t>
  </si>
  <si>
    <t>Московская обл., Ногинск г. Декабристов ул. д.2, стр.1</t>
  </si>
  <si>
    <t>Московская обл., Фрязино г. 60-летия СССР ул. 10</t>
  </si>
  <si>
    <t>Московская обл., Зеленоград г. Гоголя ул. 2</t>
  </si>
  <si>
    <t xml:space="preserve">Москва г., Гурьянова ул. 2 лит.А </t>
  </si>
  <si>
    <t>Ожидается поставка с 23.03</t>
  </si>
  <si>
    <t>Московская обл. Ногинск г., 2 Глуховская ул. д.8</t>
  </si>
  <si>
    <t>Московская обл., г.Балашиха, мкр. Заря, ул. Гагарина, д.7</t>
  </si>
  <si>
    <t>Ожидается поставка с 26.03</t>
  </si>
  <si>
    <t>Московская обл. Одинцово г.,Трёхгорка пос.,Трёхгорная ул д. 4</t>
  </si>
  <si>
    <t xml:space="preserve">МО, Солнечногорский р-н, Голиково д. Усковский проезд 2 </t>
  </si>
  <si>
    <t>К заказу доступны 2 позиции.</t>
  </si>
  <si>
    <t xml:space="preserve">Московская обл,г.Ногинск, ул.Ильича, д.6 </t>
  </si>
  <si>
    <t>Московская обл.,г.Клин, ул. Карла Маркса, д.6</t>
  </si>
  <si>
    <t>Московская обл,г.Мытищи,ул.1-я Пролетарская, стр.12 Б</t>
  </si>
  <si>
    <t>В матрице открыто 3 sku</t>
  </si>
  <si>
    <t xml:space="preserve">Москва г. Красных Зорь ул. 19 </t>
  </si>
  <si>
    <t>Москва г. Буденного пр. д. 18 б</t>
  </si>
  <si>
    <t>3 sku активны в матрице</t>
  </si>
  <si>
    <t>МО, Серпухов г. Ворошилова ул. д. 139</t>
  </si>
  <si>
    <t>Cегодня</t>
  </si>
  <si>
    <t>Акция</t>
  </si>
  <si>
    <t>ТЕДИ 0,7 персик</t>
  </si>
  <si>
    <t>ТЕДИ 0,7 морковь</t>
  </si>
  <si>
    <t>Пюре Банан</t>
  </si>
  <si>
    <t>Пюре Персик</t>
  </si>
  <si>
    <t>Пюре Клубника</t>
  </si>
  <si>
    <t>О’КЕЙ «Пятницкое 7км»  7 км Пятницкого ш., вл. 2, ТП «ОТРАДА»</t>
  </si>
  <si>
    <t>HM4_MSK</t>
  </si>
  <si>
    <t>(взросл)</t>
  </si>
  <si>
    <t>О’КЕЙ «ГУД ЗОН»  Каширское ш., 14</t>
  </si>
  <si>
    <t>HM3_MSK</t>
  </si>
  <si>
    <t>О'КЕЙ «Кировоградская Колумбус»  ул. Кировоградская, 13А</t>
  </si>
  <si>
    <t>HM2_MSK</t>
  </si>
  <si>
    <t>О'КЕЙ «Ростокино»  пр-т Мира, 211 корп. 2</t>
  </si>
  <si>
    <t>О’КЕЙ «Путилково»  МО, 71 км МКАД</t>
  </si>
  <si>
    <t>О’КЕЙ «Июнь Мытищи»  Мытищи, ул. Мира, 51</t>
  </si>
  <si>
    <t>О'КЕЙ «Весна Алтуфьево»  85 км МКАД, 1-й км Алтуфьевского ш</t>
  </si>
  <si>
    <t xml:space="preserve">О’КЕЙ «Ногинск Борилово»  50 км автодороги М-7 «Волга», 5 </t>
  </si>
  <si>
    <t>Ожидается поставка с 06.02</t>
  </si>
  <si>
    <t>О'КЕЙ «Водный»  Головинское ш., 5</t>
  </si>
  <si>
    <t>HM1_MSK1</t>
  </si>
  <si>
    <t xml:space="preserve">О’КЕЙ «Савушкина» </t>
  </si>
  <si>
    <t xml:space="preserve">О’КЕЙ «Большевиков» </t>
  </si>
  <si>
    <t xml:space="preserve">О’КЕЙ «Выборгское» </t>
  </si>
  <si>
    <t xml:space="preserve">О’КЕЙ «Типанова» </t>
  </si>
  <si>
    <t>Радужный киви, клубника заблокированы в матрице</t>
  </si>
  <si>
    <t xml:space="preserve">О’КЕЙ «Гатчина Ленинградское» </t>
  </si>
  <si>
    <t xml:space="preserve">О’КЕЙ «Балканская» </t>
  </si>
  <si>
    <t xml:space="preserve">О’КЕЙ «Ленэкспо» </t>
  </si>
  <si>
    <t xml:space="preserve">О’КЕЙ «Ладожская» </t>
  </si>
  <si>
    <t xml:space="preserve">О’КЕЙ «Таллинское шоссе» </t>
  </si>
  <si>
    <t>Ожидается поставка с 07.03</t>
  </si>
  <si>
    <t xml:space="preserve">О’КЕЙ «Богатырский» </t>
  </si>
  <si>
    <t xml:space="preserve">О’КЕЙ «Электросила» </t>
  </si>
  <si>
    <t xml:space="preserve">О’КЕЙ «Озерки» </t>
  </si>
  <si>
    <t>Ожидается поставка с 14.03</t>
  </si>
  <si>
    <t xml:space="preserve">О’КЕЙ «Жукова» </t>
  </si>
  <si>
    <t xml:space="preserve">О’КЕЙ «Пулковское» </t>
  </si>
  <si>
    <t xml:space="preserve">О’КЕЙ «Гранд-Каньон» </t>
  </si>
  <si>
    <t xml:space="preserve">О’КЕЙ «Богатырский Яхтенная» </t>
  </si>
  <si>
    <t xml:space="preserve">О’КЕЙ «Колпино» </t>
  </si>
  <si>
    <t xml:space="preserve">О’КЕЙ «Рио» </t>
  </si>
  <si>
    <t>Ожидается поставка с 09.02</t>
  </si>
  <si>
    <t xml:space="preserve">О’КЕЙ «Академическая» </t>
  </si>
  <si>
    <t xml:space="preserve">О’КЕЙ «Индустриальный» </t>
  </si>
  <si>
    <t>,</t>
  </si>
  <si>
    <t>О’КЕЙ "Партизана Германа "</t>
  </si>
  <si>
    <t>Ожидается поставка с 14.02</t>
  </si>
  <si>
    <t>О’КЕЙ "RIVER HOUSE "</t>
  </si>
  <si>
    <t>За сегодня</t>
  </si>
  <si>
    <t>Теди 0,75_морковь - нектар</t>
  </si>
  <si>
    <t xml:space="preserve">Теди 0,75_морковь-малина-яблоко - напиток сокосодержащий </t>
  </si>
  <si>
    <t>Теди 0,75_морковь-персик-яблоко - нектар</t>
  </si>
  <si>
    <t>Теди 0,3_МОНО Яблоко - нектар</t>
  </si>
  <si>
    <t xml:space="preserve">Теди 0,3_МОНО Вишня - нектар </t>
  </si>
  <si>
    <t xml:space="preserve">Теди 0,3_МОНО Томат с морской солью - сок </t>
  </si>
  <si>
    <t>Андропова , д. 8</t>
  </si>
  <si>
    <t>Бронницы, Каширский пр-д 66</t>
  </si>
  <si>
    <t>Западная ул. стр. 7 Минское ш., 2км МКАД</t>
  </si>
  <si>
    <t>Декабристов ул., д. 12</t>
  </si>
  <si>
    <t>Дмитров, Бирлово поле, д. 1</t>
  </si>
  <si>
    <t>Домодедово, Краснодарская ул. 2</t>
  </si>
  <si>
    <t>Ленинский р-он , пл. Битца , 32-й КМ Мкад</t>
  </si>
  <si>
    <t>ожидается поставка с 15.03</t>
  </si>
  <si>
    <t>Мытищи, Коммунистическая ул. 1</t>
  </si>
  <si>
    <t>ожидается поставка с 14.03.18</t>
  </si>
  <si>
    <t>Новоясеневский проспект, д.1</t>
  </si>
  <si>
    <t>Ожидается поставка с 19.02</t>
  </si>
  <si>
    <t>Подольск, Симферопольское ш, д. 20А стр.1</t>
  </si>
  <si>
    <t xml:space="preserve">Поляны ул., д. 8  </t>
  </si>
  <si>
    <t>Химки, Ленинградское ш., 5</t>
  </si>
  <si>
    <t>Чехов, Симферопольское шоссе д.1</t>
  </si>
  <si>
    <t>ожидается поставка с 22.02</t>
  </si>
  <si>
    <t>ул. Озерная, 50, стр. 1</t>
  </si>
  <si>
    <t>Шараповский пр. 2, ТРЦ "Красный кит"</t>
  </si>
  <si>
    <t>Клин Победы, 9</t>
  </si>
  <si>
    <t>пр.Большевиков,32</t>
  </si>
  <si>
    <t>пр Просвещения,74</t>
  </si>
  <si>
    <t>ул. Карбышева,9</t>
  </si>
  <si>
    <t>Просвещения,  60</t>
  </si>
  <si>
    <t>ул. Савушкина,116</t>
  </si>
  <si>
    <t>ул. Коллонтай,3</t>
  </si>
  <si>
    <t>ул.Партизана Германа,47</t>
  </si>
  <si>
    <t>ул.Бухарестская,89</t>
  </si>
  <si>
    <t>пр.М Блюхера,41</t>
  </si>
  <si>
    <t>ул.Кузнецовская,31</t>
  </si>
  <si>
    <t>Ленинский пр.,100</t>
  </si>
  <si>
    <t>Индустриальный пр.,24</t>
  </si>
  <si>
    <t>Коломяжский пр.,17</t>
  </si>
  <si>
    <t>ул. Руставелли,43</t>
  </si>
  <si>
    <t>Теди 0,3_морковь - нектар</t>
  </si>
  <si>
    <t xml:space="preserve">Теди 0,3_морковь-малина-яблоко - напиток сокосодержащий </t>
  </si>
  <si>
    <t xml:space="preserve">Теди 0,3_морковь-персик-яблоко - нектар </t>
  </si>
  <si>
    <t>Теди 0,3_РАДУЖНЫЙ морковь-яблоко-банан-КЛУБНИКА</t>
  </si>
  <si>
    <t xml:space="preserve">Теди 0,3_РАДУЖНЫЙ морковь- банан -яблоко- КИВИ </t>
  </si>
  <si>
    <t>ПЮРЕ ЯБЛ/БАНАН С РИС КАШ</t>
  </si>
  <si>
    <t>ПЮРЕ ЯБЛ/ЯБР С РИС КАШ</t>
  </si>
  <si>
    <t>ПЮРЕ ЯБЛОКО/БАНАН</t>
  </si>
  <si>
    <t>ПЮРЕ ЯБЛ/ПЕРС/МОРК/БАН</t>
  </si>
  <si>
    <t>ПЮРЕ ЯБЛОКО/МОРКОВЬ</t>
  </si>
  <si>
    <t>Хрен обычный</t>
  </si>
  <si>
    <t>Хрен столовый с клюквой Krakus 190 г</t>
  </si>
  <si>
    <t>Огурцы соленые Krakus 630 г</t>
  </si>
  <si>
    <t>Огурцы маринованные Krakus 670 г</t>
  </si>
  <si>
    <t>1-я Дубровская 13А</t>
  </si>
  <si>
    <t>Ожидается поставка с 22.03</t>
  </si>
  <si>
    <t>Шоссейная 2Б</t>
  </si>
  <si>
    <t>Проспект Мира 211 стр. 1</t>
  </si>
  <si>
    <t>Рябиновая 59</t>
  </si>
  <si>
    <t>Маршала Прошлякова 14</t>
  </si>
  <si>
    <t>Ленинградское шоссе 71Г</t>
  </si>
  <si>
    <t>Дмитровское шоссе 165Б</t>
  </si>
  <si>
    <t>Ожидается поставка с 02.03</t>
  </si>
  <si>
    <t>Лобня</t>
  </si>
  <si>
    <t>Горки Киовские владение 15</t>
  </si>
  <si>
    <t>Чёрная грязь</t>
  </si>
  <si>
    <t>Торгово-Промышленная 5 (с.п. Луневское)</t>
  </si>
  <si>
    <t>Новые Псарьки</t>
  </si>
  <si>
    <t>Парковая 4</t>
  </si>
  <si>
    <t>23 км Киевского ш., п. Московский, д. Картмазово 7</t>
  </si>
  <si>
    <t>Подольск</t>
  </si>
  <si>
    <t>42 км автомагистрали "Крым" 1 стр. 1</t>
  </si>
  <si>
    <t>Ожидается поставка с 19.01</t>
  </si>
  <si>
    <t>Серпухов</t>
  </si>
  <si>
    <t>Бульвар 65 летия Победы</t>
  </si>
  <si>
    <t>Комендантский проспект 3, лит. А</t>
  </si>
  <si>
    <t>Косыгина 4, лит. А</t>
  </si>
  <si>
    <t>Пулковское шоссе 23, лит. A</t>
  </si>
  <si>
    <t>Сегодня</t>
  </si>
  <si>
    <t xml:space="preserve">Nutti 330 г_шоколадно-молочная паста орех. с доб.какао </t>
  </si>
  <si>
    <t xml:space="preserve">Nutti 330 г_шоколадная паста орехов с доб.какао </t>
  </si>
  <si>
    <t>ДС</t>
  </si>
  <si>
    <t>Беговая аллея, 7В</t>
  </si>
  <si>
    <t>пр-т вернадского, 15</t>
  </si>
  <si>
    <t>Зеленый проспект, 8</t>
  </si>
  <si>
    <t>в магазине открыто только 4 позиции</t>
  </si>
  <si>
    <t>Новочеркасский б-р, 13 А</t>
  </si>
  <si>
    <t>Новочеркасский б-р, 44,</t>
  </si>
  <si>
    <t>Севастопольский пр-т, 15 к.3</t>
  </si>
  <si>
    <t>Южнобутовская, 117</t>
  </si>
  <si>
    <t>Коровинское шоссе, 9</t>
  </si>
  <si>
    <t>Шокальского, 61</t>
  </si>
  <si>
    <t>Демьяна Бедного24</t>
  </si>
  <si>
    <t>Лукинская ул,13</t>
  </si>
  <si>
    <t>Пятницкое ш. 43</t>
  </si>
  <si>
    <t>Салтыковская 7</t>
  </si>
  <si>
    <t>1-ый Щипковский пер.3</t>
  </si>
  <si>
    <t>ожидается поставка с 03.03.18</t>
  </si>
  <si>
    <t>Бартеневская ул.61</t>
  </si>
  <si>
    <t>Ярославское ш., д.144</t>
  </si>
  <si>
    <t>Вешних вод, д. 6, корп. 2</t>
  </si>
  <si>
    <t>Волжский бульвар, д.8 к.1.</t>
  </si>
  <si>
    <t>ул. Пырьева, д. 20</t>
  </si>
  <si>
    <t xml:space="preserve">ул. Маршала Федоренко </t>
  </si>
  <si>
    <t>Ожидается поставка с 15.02</t>
  </si>
  <si>
    <t xml:space="preserve"> ул. Главная 19</t>
  </si>
  <si>
    <t>ул. Декабристов 10к2</t>
  </si>
  <si>
    <t>0,3 малина не поступет с РЦ</t>
  </si>
  <si>
    <t>Большая Спасская 8</t>
  </si>
  <si>
    <t>ожидается поставка с 06.03</t>
  </si>
  <si>
    <t>ул.Коломенская д.9</t>
  </si>
  <si>
    <t>Квессиская 18стр.10</t>
  </si>
  <si>
    <t xml:space="preserve">Коненкова 13/2             </t>
  </si>
  <si>
    <t>Чонгарский бульвар, д. 19</t>
  </si>
  <si>
    <t>ул. 1-я Машиностроения, д.10</t>
  </si>
  <si>
    <t>ул. Наташи Ковшовой, д.8А</t>
  </si>
  <si>
    <t>Волоколамское ш д. 20 корп. 2</t>
  </si>
  <si>
    <t>В матрице доступны к заказу 3 sku</t>
  </si>
  <si>
    <t>4 сетуньский проезд, д.10а</t>
  </si>
  <si>
    <t>Нектар ТЕДИ морковь-банан-яблоко 0.3L</t>
  </si>
  <si>
    <t>Теди 0,3_МОНО Яблако - нектар</t>
  </si>
  <si>
    <t>3-ий Митинский пер, д 3</t>
  </si>
  <si>
    <t>ожидается поставка с 23.03.18</t>
  </si>
  <si>
    <t>(детск)</t>
  </si>
  <si>
    <t>800-летия Москвы ул., д. 11</t>
  </si>
  <si>
    <t>9-я Парковая ул., д. 68</t>
  </si>
  <si>
    <t>Академика Капицы ул., д. 28</t>
  </si>
  <si>
    <t>ожидается поставка с 23.03</t>
  </si>
  <si>
    <t>Академика Королева ул., 8А</t>
  </si>
  <si>
    <t>Алтуфьевское  шоссе, 22</t>
  </si>
  <si>
    <t xml:space="preserve">Анадырский проезд, д.63 </t>
  </si>
  <si>
    <t>Армавирская ул., д. 5</t>
  </si>
  <si>
    <t>Батайский пр-д, д. 69</t>
  </si>
  <si>
    <t>Бауманская ул., д.32 стр.2</t>
  </si>
  <si>
    <t>Берингов пр-д, д. 3 стр. 6</t>
  </si>
  <si>
    <t>ожидается поставка с 20.03.18</t>
  </si>
  <si>
    <t>Берников пер, д. 2/6</t>
  </si>
  <si>
    <t>Большая Академическая ул., д 17</t>
  </si>
  <si>
    <t>Боровское шоссе, д. 37/2</t>
  </si>
  <si>
    <t>Валдайский пр-д, д. 8</t>
  </si>
  <si>
    <t>ожидается поставка с 26.03</t>
  </si>
  <si>
    <t>Винокурова ул., д. 4</t>
  </si>
  <si>
    <t>ожидается поставка с 14.03</t>
  </si>
  <si>
    <t>Волгоградский пр-т, д. 73</t>
  </si>
  <si>
    <t>Воронежская ул., д. 7</t>
  </si>
  <si>
    <t>Гарибальди ул., д. 4 Г</t>
  </si>
  <si>
    <t>Генерала Белобородова ул., д 17-19</t>
  </si>
  <si>
    <t>Генерала Тюленева ул., д. 4 А</t>
  </si>
  <si>
    <t>Дмитровское шоссе, д 113</t>
  </si>
  <si>
    <t>Дубнинская ул., д. 12/3</t>
  </si>
  <si>
    <t>Дудинка ул., д. 2/1</t>
  </si>
  <si>
    <t>Живописная ул., д. 12 к. 1</t>
  </si>
  <si>
    <t>ожидается поставка с 26.03.18 по 30.03.18</t>
  </si>
  <si>
    <t>Зеленоград, Гоголя ул., корп. 1006А</t>
  </si>
  <si>
    <t>Зеленый пр-т, д. 24</t>
  </si>
  <si>
    <t>Измайловская п-д, д. 8</t>
  </si>
  <si>
    <t>яблоко заблокировано, ожидается поставка с 22.03</t>
  </si>
  <si>
    <t>Измайловский б-р, 60/10</t>
  </si>
  <si>
    <t>Измайловский пр., д. 3 к. 2</t>
  </si>
  <si>
    <t>яблоко заблокировано, жидается поставка с 22.03</t>
  </si>
  <si>
    <t>Изюмская ул., д. 36</t>
  </si>
  <si>
    <t>Исаковского ул., д. 6 к. 2</t>
  </si>
  <si>
    <t>ожидается поставка с 26.03.18</t>
  </si>
  <si>
    <t>Кантемировская ул., д. 17</t>
  </si>
  <si>
    <t>Кантемировская ул., д. 20 к. 1</t>
  </si>
  <si>
    <t>Комсомольская площадь, 6/1</t>
  </si>
  <si>
    <t>Краснобогатырская, 23</t>
  </si>
  <si>
    <t>ожидается поставка с 21.03</t>
  </si>
  <si>
    <t>Красного маяка, 9</t>
  </si>
  <si>
    <t>Красногорск, 50 лет Октября ул., 12</t>
  </si>
  <si>
    <t>Красногорск, Павшинский бульвар д.16</t>
  </si>
  <si>
    <t>Краснодарская ул., д. 57</t>
  </si>
  <si>
    <t>Красняя пресня, 23 б/1</t>
  </si>
  <si>
    <t>ожидается поставка с 17.03.18</t>
  </si>
  <si>
    <t>Ленинский проспект, д.74</t>
  </si>
  <si>
    <t>яблоко заблокировано, ожидается поставка с 23.03</t>
  </si>
  <si>
    <t>Летчика Бабушкина ул., д. 24</t>
  </si>
  <si>
    <t>Люблинская ул., д. 59</t>
  </si>
  <si>
    <t>Миклухо-Маклая ул., д. 36 А</t>
  </si>
  <si>
    <t>Ожидается поставка с 08.03</t>
  </si>
  <si>
    <t>Митинская ул., 53/2</t>
  </si>
  <si>
    <t>Ожидается поставка с 26.03, в наличии 0.3 персик</t>
  </si>
  <si>
    <t>Михалковская ул., д 6</t>
  </si>
  <si>
    <t>Мичуринский пр-т, Олимпийская деревня, д. 4, к. 3</t>
  </si>
  <si>
    <t>Молостовых, 13-1</t>
  </si>
  <si>
    <t>Народного Ополчения ул., д 28, к 1</t>
  </si>
  <si>
    <t>Нахимовский пр-т, д. 30/43</t>
  </si>
  <si>
    <t>ожидается поставка с 17.03</t>
  </si>
  <si>
    <t>Новочеркасский бул.41/4</t>
  </si>
  <si>
    <t>Новочеркасский бульвар, д. 20/1</t>
  </si>
  <si>
    <t>ожидаетсяпоставка с 21.03</t>
  </si>
  <si>
    <t>Обручева ул., д. 55 А</t>
  </si>
  <si>
    <t>яблоко нет в матрице, ожидается поставка с 28.02</t>
  </si>
  <si>
    <t>Овчинниковская наб., 22/24</t>
  </si>
  <si>
    <t>ожидается поставка с 05.03.18</t>
  </si>
  <si>
    <t>Отрадная ул., д. 7</t>
  </si>
  <si>
    <t>Перовская ул., д. 32, стр. 1</t>
  </si>
  <si>
    <t>Прокатная ул., д. 2</t>
  </si>
  <si>
    <t>Рижский пр., д. 11</t>
  </si>
  <si>
    <t>Рогожский вал, д. 3</t>
  </si>
  <si>
    <t>Россошанский, д. 8</t>
  </si>
  <si>
    <t>Рязанский пр., д. 75</t>
  </si>
  <si>
    <t>ожидается поставка с 19.03</t>
  </si>
  <si>
    <t>Северный б-р, д.10</t>
  </si>
  <si>
    <t>ожидается поставка с 21.03.18</t>
  </si>
  <si>
    <t>Тайнинская ул., д. 20</t>
  </si>
  <si>
    <t>ожидается поставка с 21.05.18</t>
  </si>
  <si>
    <t>Тихорецкий бульвар, д. 12</t>
  </si>
  <si>
    <t>Усачева ул., 35,1</t>
  </si>
  <si>
    <t>Фрунзенская наб. 30/2</t>
  </si>
  <si>
    <t>Хлобыстова ул., д. 20/1</t>
  </si>
  <si>
    <t>Часовая ул., 13</t>
  </si>
  <si>
    <t>Широкая ул., д. 31/5</t>
  </si>
  <si>
    <t>Щелковское шоссе, д. 27 А</t>
  </si>
  <si>
    <t>Яна Райниса бульвар, д 41</t>
  </si>
  <si>
    <t>Ясный пр-д, д. 13</t>
  </si>
  <si>
    <t>Маршала Жукова, 42</t>
  </si>
  <si>
    <t>Кировоградская, 9</t>
  </si>
  <si>
    <t>Авангардная д.3</t>
  </si>
  <si>
    <t>0.3 персик заблокирован к заказу, ожидается поставка с 19.02.18</t>
  </si>
  <si>
    <t>Ак. Анохина, д. 9а</t>
  </si>
  <si>
    <t>2 позиции поступают в магазин</t>
  </si>
  <si>
    <t>Ангарская, д. 13</t>
  </si>
  <si>
    <t>4 sku поступают в магазин</t>
  </si>
  <si>
    <t>Балашиха, Третьяка ул., д.8</t>
  </si>
  <si>
    <t>Балашиха, ул.Свердлова, 30</t>
  </si>
  <si>
    <t>Балашиха, ул.Энтузиастов, д.54а</t>
  </si>
  <si>
    <t>Бибиревская д. 9</t>
  </si>
  <si>
    <t>Большая Семеновская 42</t>
  </si>
  <si>
    <t xml:space="preserve">Большой Овчинниковский пер., 16 </t>
  </si>
  <si>
    <t>0,3 персик заблокирован%</t>
  </si>
  <si>
    <t>Гурьевский проезд, д. 19, корп. 1</t>
  </si>
  <si>
    <t>0.3 перс.и клуб. заблокированы</t>
  </si>
  <si>
    <t>Гурьянова, 61</t>
  </si>
  <si>
    <t>Денисовский пер., д. 30, стр.</t>
  </si>
  <si>
    <t>Дубравная, д. 38</t>
  </si>
  <si>
    <t>Зеленоград 2 р-н</t>
  </si>
  <si>
    <t>0,3 персик и клуб. заблокированы</t>
  </si>
  <si>
    <t>Зеленоград, корп. 1801</t>
  </si>
  <si>
    <t>Ожидается поставка с 22.01</t>
  </si>
  <si>
    <t>Ивантеевская, д.25А</t>
  </si>
  <si>
    <t>0,3 персик  заблокированы</t>
  </si>
  <si>
    <t>Каширское шоссе., д. 96, корп. 2</t>
  </si>
  <si>
    <t>Ключевая, д. 16/29</t>
  </si>
  <si>
    <t>Королев МО, мкр.Болшево, ул.Пушкинская, д.17</t>
  </si>
  <si>
    <t>Королев, Фрунзе ул., д. 4</t>
  </si>
  <si>
    <t>0,3 персик заблокирован</t>
  </si>
  <si>
    <t>Красный Казанец, д. 1б</t>
  </si>
  <si>
    <t>Ленинградское ш., д. 132а</t>
  </si>
  <si>
    <t>0,3 персик заблокировано</t>
  </si>
  <si>
    <t>Лётчика Бабушкина 15</t>
  </si>
  <si>
    <t>Люберцы, Инициативная ул., д.3В</t>
  </si>
  <si>
    <t>Люберцы, Инициативная, д.76</t>
  </si>
  <si>
    <t>Малая Юшуньская дом 1, стр. 1</t>
  </si>
  <si>
    <t>МКАД 87 км (ул. Корнейчука, ТЦ "Час Пик")</t>
  </si>
  <si>
    <t>Молодежная д. 12А</t>
  </si>
  <si>
    <t>Мытищи, Олимпийский пр.,д 13</t>
  </si>
  <si>
    <t>0.3 персик не доступен к заказу</t>
  </si>
  <si>
    <t>Мячковский бульвар, д. 16</t>
  </si>
  <si>
    <t>Печорская, д. 3</t>
  </si>
  <si>
    <t>Толбухина, д.13, к.3</t>
  </si>
  <si>
    <t>Тушинская, 16</t>
  </si>
  <si>
    <t>перестановка в отделе</t>
  </si>
  <si>
    <t>ул.Большая Черкизовская, 125, стр.2.</t>
  </si>
  <si>
    <t>Ожидается поставка с 16.02</t>
  </si>
  <si>
    <t>Широкая д.29</t>
  </si>
  <si>
    <t>Реутов,  Победы 28</t>
  </si>
  <si>
    <t>Щелково, Пролетарский пр-т, 8a</t>
  </si>
  <si>
    <t>Ясный проезд, 19</t>
  </si>
  <si>
    <t>Староватутинский пр., 12</t>
  </si>
  <si>
    <t>Снежная ул., 16</t>
  </si>
  <si>
    <t>Красная сосна, 2</t>
  </si>
  <si>
    <t>Зеленоград , корп. 313</t>
  </si>
  <si>
    <t>Ожидается поставка с 12.02</t>
  </si>
  <si>
    <t>Клин</t>
  </si>
  <si>
    <t>Гагарина, 31</t>
  </si>
  <si>
    <t>Карла Маркса 2</t>
  </si>
  <si>
    <t>Чайковского 62</t>
  </si>
  <si>
    <t>Маяковского 10</t>
  </si>
  <si>
    <t>ожидается поставка с 14.03.18, персик заблокирован к заказу</t>
  </si>
  <si>
    <t>Дмитров</t>
  </si>
  <si>
    <t>Профессиональная 5</t>
  </si>
  <si>
    <t>Королев</t>
  </si>
  <si>
    <t>Ленина 25</t>
  </si>
  <si>
    <t>Адмирала Макарова, 6</t>
  </si>
  <si>
    <t>Щёлково</t>
  </si>
  <si>
    <t>Богородская, 8</t>
  </si>
  <si>
    <t>Фрязино</t>
  </si>
  <si>
    <t>Советская, 17</t>
  </si>
  <si>
    <t>Напиток ТЕДИ морковь малина яблоко 0.75L</t>
  </si>
  <si>
    <t>Теди 0,3_морковь-банан-яблоко - нектар</t>
  </si>
  <si>
    <t>Напиток кофейный LA FESTA Капучино растворимый классический (Россия) 270г</t>
  </si>
  <si>
    <t>Nutti 330 г_шоколадно-молочная паста орех. с доб.какао</t>
  </si>
  <si>
    <t>Nutti  330 г_шоколадная паста орехов с доб.какао</t>
  </si>
  <si>
    <t>Гм</t>
  </si>
  <si>
    <t>Климовск, Молодежная д.11</t>
  </si>
  <si>
    <t>Щелково, Пролетарский пр-т</t>
  </si>
  <si>
    <t>МО</t>
  </si>
  <si>
    <t>г. Пушкино, Красноармейское ш., вл. 105</t>
  </si>
  <si>
    <t>г. Королев, ул. Коммунальная, д. 1</t>
  </si>
  <si>
    <t>Новорижское ш., 22‑й км, вл. 1, стр. 1</t>
  </si>
  <si>
    <t>Одинцовский р-н, с⁄п Жаворонковское, с. Юдино, д. 55Е</t>
  </si>
  <si>
    <t>Ногинский р-н, пос. Случайный, массив 1, стр. 2</t>
  </si>
  <si>
    <t>Богатырский пр-т 7</t>
  </si>
  <si>
    <t>Заневский пр-т 67, корп. 2</t>
  </si>
  <si>
    <t>Марата ул. 86А</t>
  </si>
  <si>
    <t>Просвещения пр-т 37А</t>
  </si>
  <si>
    <t>Революции ш. 41/39</t>
  </si>
  <si>
    <t>Пражская ул. 48/50А</t>
  </si>
  <si>
    <t>Комендантский 33</t>
  </si>
  <si>
    <t>Энгельса пр-т 27</t>
  </si>
  <si>
    <t>Морская Набережная 35, корп. 1, лит. А</t>
  </si>
  <si>
    <t>Савушкина ул. 141А</t>
  </si>
  <si>
    <t>Стачек пл. 7А</t>
  </si>
  <si>
    <t>Тверская ул. 58/6А</t>
  </si>
  <si>
    <t>Пятилеток пр-кт 2</t>
  </si>
  <si>
    <t>Камышовая ул. 17</t>
  </si>
  <si>
    <t>ст.Рыбацкое,уч.ж.д."ул.Юннатов – ст.Рыбацкое", лит. Е</t>
  </si>
  <si>
    <t>Львовская ул 27А</t>
  </si>
  <si>
    <t>Ожидается поставка с 17.01</t>
  </si>
  <si>
    <t>г.Москва</t>
  </si>
  <si>
    <t>3-я Парковая ул. Вл. 24</t>
  </si>
  <si>
    <t>Академика Челомея ул 3</t>
  </si>
  <si>
    <t>0,7 недоступны к заказу, ожидается поставка с 14.07</t>
  </si>
  <si>
    <t>г.Москва,п.Сосенское,п.Коммунарка</t>
  </si>
  <si>
    <t>Александры Монаховой ул 30</t>
  </si>
  <si>
    <t>Борисовский проезд 3</t>
  </si>
  <si>
    <t>Вернадского пр-кт 86А</t>
  </si>
  <si>
    <t>0,7 малина не приходит с РЦ</t>
  </si>
  <si>
    <t>Дубнинская ул. 30</t>
  </si>
  <si>
    <t>г.Москва,г.Щербинка</t>
  </si>
  <si>
    <t>Щербинка, Железнодорожная ул. 44</t>
  </si>
  <si>
    <t>г.Москва,г.Зеленоград</t>
  </si>
  <si>
    <t>Зеленоград корп. 1446</t>
  </si>
  <si>
    <t>Кутузовский пр-кт 57</t>
  </si>
  <si>
    <t>Лескова ул 19А</t>
  </si>
  <si>
    <t>Малыгина ул. 7</t>
  </si>
  <si>
    <t>Марксистская ул. 1</t>
  </si>
  <si>
    <t>Милашенкова ул. 8</t>
  </si>
  <si>
    <t>Мира пр-кт 122</t>
  </si>
  <si>
    <t>0,7 соки выведены из матрицы</t>
  </si>
  <si>
    <t>Мичуринский проспект 3</t>
  </si>
  <si>
    <t>0,7 заблокированы в матрице</t>
  </si>
  <si>
    <t>Наметкина ул 3</t>
  </si>
  <si>
    <t>Паперника ул 9</t>
  </si>
  <si>
    <t>Римского-Корсакова ул. 20</t>
  </si>
  <si>
    <t>г.Москва,д.Румянцево</t>
  </si>
  <si>
    <t>Румянцево д. 1</t>
  </si>
  <si>
    <t>г.Москва,п.Щаповское</t>
  </si>
  <si>
    <t>с.Ознобишено 187А</t>
  </si>
  <si>
    <t>Ожидается поставка с 13.03</t>
  </si>
  <si>
    <t>Зеленоград, Солнечная аллея, корп. 900</t>
  </si>
  <si>
    <t>ожидается поставка с 22.01</t>
  </si>
  <si>
    <t>Таллинская ул. 7</t>
  </si>
  <si>
    <t>Ожидается поставка с 23.01.18</t>
  </si>
  <si>
    <t>Тимирязевская ул. 2/3</t>
  </si>
  <si>
    <t>Хорошевское ш. вл. 27</t>
  </si>
  <si>
    <t>ожидается поставка с 20.03.18 по 23.03.18</t>
  </si>
  <si>
    <t>Шереметьевская ул. 6</t>
  </si>
  <si>
    <t>Щелковское ш 2А</t>
  </si>
  <si>
    <t>г.Мытищи</t>
  </si>
  <si>
    <t>Селезнева ул. 33</t>
  </si>
  <si>
    <t>морковь 0.33 виртуальный остаток</t>
  </si>
  <si>
    <t>п.Горки-10</t>
  </si>
  <si>
    <t>Горки-10, дом 23</t>
  </si>
  <si>
    <t>п.Совхоза им.Ленина</t>
  </si>
  <si>
    <t>Совхоз им. ленина, дом 5А</t>
  </si>
  <si>
    <t>Москва, Боровское ш, 6</t>
  </si>
  <si>
    <t>Солнцевский пр-кт, дом № 21</t>
  </si>
  <si>
    <t>Ленинградское шоссе, д. 16А, стр.4</t>
  </si>
  <si>
    <t>Москва, Алтуфьевское ш, 70стр1</t>
  </si>
  <si>
    <t>Москва, Домодедовская ул, 12</t>
  </si>
  <si>
    <t>0.7 морковь вирт остаток, ожидается поставка с 27.11</t>
  </si>
  <si>
    <t>Москва, Кавказский б-р, 26</t>
  </si>
  <si>
    <t>Москва, Кутузовский пр-кт, 88</t>
  </si>
  <si>
    <t>Москва, Литовский б-р, 22</t>
  </si>
  <si>
    <t>Москва, Маршала Полубоярова ул, 16</t>
  </si>
  <si>
    <t>Москва, Новослободская ул, 4</t>
  </si>
  <si>
    <t>Москва, Паустовского ул, 6\1</t>
  </si>
  <si>
    <t>Москва, Полянка Б. ул, 28стр1</t>
  </si>
  <si>
    <t>Москва, Пришвина ул, 22</t>
  </si>
  <si>
    <t>Москва, Рязанский пр-кт, 28/1</t>
  </si>
  <si>
    <t>Москва, Скульптора Мухиной ул, 12</t>
  </si>
  <si>
    <t>Москва, Смоленская пл, 3стр1</t>
  </si>
  <si>
    <t>виртуальный остаток 0,3 морковь 4 шт.</t>
  </si>
  <si>
    <t>Москва, Фестивальная ул, 2стрБ</t>
  </si>
  <si>
    <t>Москва, Онежская ул, 34</t>
  </si>
  <si>
    <t>Москва, Чертаново Северное мкр, 1Астр1</t>
  </si>
  <si>
    <t>Москва, Шипиловская ул, 50стр1</t>
  </si>
  <si>
    <t>Ожидается поставка с 26.02</t>
  </si>
  <si>
    <t>Плещеева ул, 4</t>
  </si>
  <si>
    <t>Домодедовская ул, 28</t>
  </si>
  <si>
    <t>Москва, Андропова пр-кт, 36</t>
  </si>
  <si>
    <t>Москва, Дежнева проезд, 21</t>
  </si>
  <si>
    <t>Москва, Кировоградская ул, 14</t>
  </si>
  <si>
    <t>Москва, Коломенская ул, 7стр1</t>
  </si>
  <si>
    <t>Москва, Нагатинская ул, 16</t>
  </si>
  <si>
    <t>Москва, Новоясеневский пр-кт, 11</t>
  </si>
  <si>
    <t>ожидается поставка с 29.11</t>
  </si>
  <si>
    <t>Москва, Осенний б-р, 12стр1</t>
  </si>
  <si>
    <t>Москва, Раменки ул, 3</t>
  </si>
  <si>
    <t>Москва, Тишинская пл, 1стр1</t>
  </si>
  <si>
    <t>Елецкая ул, дом № 15</t>
  </si>
  <si>
    <t>Москва, Бирюлевская ул, 51</t>
  </si>
  <si>
    <t>Москва, Кустанайская ул, 6</t>
  </si>
  <si>
    <t>Москва, Россошанский проезд, 3</t>
  </si>
  <si>
    <t>Москва, Старокачаловская ул, 1б</t>
  </si>
  <si>
    <t>Москва, Сходненская ул, 25</t>
  </si>
  <si>
    <t>Зеленоград, 1549</t>
  </si>
  <si>
    <t>ожидается поставка с 22.11.17</t>
  </si>
  <si>
    <t>Москва, Вавилова ул, 69/75</t>
  </si>
  <si>
    <t>Москва, Гарибальди ул, 23</t>
  </si>
  <si>
    <t>Москва, Голубинская ул, 5стр1</t>
  </si>
  <si>
    <t>ожидается поставка с 13.03</t>
  </si>
  <si>
    <t>Москва, Ленинградский пр-кт, 80стр17</t>
  </si>
  <si>
    <t>Москва, Маршала Бирюзова ул, 32</t>
  </si>
  <si>
    <t>Москва, Варшавское ш, 124</t>
  </si>
  <si>
    <t>Москва, Дмитровское ш, 89</t>
  </si>
  <si>
    <t>Москва, Киевского Вокзала пл, 2</t>
  </si>
  <si>
    <t>Москва, Миклухо-Маклая ул, 37</t>
  </si>
  <si>
    <t>Москва, Планерная ул, 7</t>
  </si>
  <si>
    <t>Ожидается поставка с 20.02</t>
  </si>
  <si>
    <t>Москва, Измайловское ш, 71</t>
  </si>
  <si>
    <t>Ожидается поставка с 15.12</t>
  </si>
  <si>
    <t>Реутов, Южная ул, 10а</t>
  </si>
  <si>
    <t>Москва, Адмирала Ушакова б-р, 7</t>
  </si>
  <si>
    <t>Москва, Удальцова ул, 42</t>
  </si>
  <si>
    <t>Москва, Столярный пер, 3стр6</t>
  </si>
  <si>
    <t>Москва, Азовская ул, 24стр3</t>
  </si>
  <si>
    <t>Москва, Братиславская ул, 12</t>
  </si>
  <si>
    <t>Москва, Голубинская ул, 28</t>
  </si>
  <si>
    <t>Москва, Алтуфьевское ш, 8</t>
  </si>
  <si>
    <t>Москва, Минская ул, 14А</t>
  </si>
  <si>
    <t>Москва, Пролетарский пр-кт, 19стр1</t>
  </si>
  <si>
    <t>Новокосинская ул, 14а</t>
  </si>
  <si>
    <t>Мира пр-кт, 188</t>
  </si>
  <si>
    <t>Шараповский пр., 2</t>
  </si>
  <si>
    <t>Алтуфьевское ш., 40</t>
  </si>
  <si>
    <t>Алтуфьевское ш., 95</t>
  </si>
  <si>
    <t>Хачатуряна ул., 7</t>
  </si>
  <si>
    <t>0.7 заблокированы в матрице</t>
  </si>
  <si>
    <t>Череповецкая ул., 17</t>
  </si>
  <si>
    <t>Андропова, 22</t>
  </si>
  <si>
    <t>Ленинградский пр-кт, 37Б</t>
  </si>
  <si>
    <t>Медынская ул., 7</t>
  </si>
  <si>
    <t>Ладожская ул., 13</t>
  </si>
  <si>
    <t>Люблинская ул., 102А</t>
  </si>
  <si>
    <t>Люблинская ул., 169</t>
  </si>
  <si>
    <t>Сходненская, 56</t>
  </si>
  <si>
    <t>Свердлова, 26</t>
  </si>
  <si>
    <t>Адмирала Лазарева, 24</t>
  </si>
  <si>
    <t>Дежнёва, 23</t>
  </si>
  <si>
    <t>Мск</t>
  </si>
  <si>
    <t xml:space="preserve">Nutti 700 г_шоколадно-молочная паста орех. с доб.какао </t>
  </si>
  <si>
    <t>Алтуфьво</t>
  </si>
  <si>
    <t>Москва, 84 км МКАД, 1стр3</t>
  </si>
  <si>
    <t>Гагаринский</t>
  </si>
  <si>
    <t>Москва, Вавилова ул, 3</t>
  </si>
  <si>
    <t>Сокольники</t>
  </si>
  <si>
    <t>Москва, Красносельская Верхн. ул, 3А</t>
  </si>
  <si>
    <t>Марьино</t>
  </si>
  <si>
    <t>Москва, Люблинская ул, 153</t>
  </si>
  <si>
    <t>Коммунарка</t>
  </si>
  <si>
    <t>Москва, МКАД 41-й км, 41</t>
  </si>
  <si>
    <t>Рублево</t>
  </si>
  <si>
    <t>Москва, Рублевское ш, 62</t>
  </si>
  <si>
    <t xml:space="preserve">Рязанский </t>
  </si>
  <si>
    <t>Москва, Рязанский пр-кт, 2стр2</t>
  </si>
  <si>
    <t>Сигнальный</t>
  </si>
  <si>
    <t>Москва, Сигнальный проезд, 17</t>
  </si>
  <si>
    <t>Лефортово</t>
  </si>
  <si>
    <t>Москва, Энтузиастов ш, 12</t>
  </si>
  <si>
    <t>Белая Дача</t>
  </si>
  <si>
    <t>Котельники, 1-й Покровский проезд, 5</t>
  </si>
  <si>
    <t>Химки</t>
  </si>
  <si>
    <t>Химки, м/р ИКЕА (МЕГА Химки), корпус 4</t>
  </si>
  <si>
    <t>Красногорск</t>
  </si>
  <si>
    <t>Красногорск, Красногорск МКАД 66 км, 1</t>
  </si>
  <si>
    <t>Вегас</t>
  </si>
  <si>
    <t>совхоза им Ленина, 24 км.МКАД (Вегас), 1</t>
  </si>
  <si>
    <t>Мытищи</t>
  </si>
  <si>
    <t>Мытищи, Осташковское ш, 1</t>
  </si>
  <si>
    <t>Марфино</t>
  </si>
  <si>
    <t>Марфино, Марфино, 110</t>
  </si>
  <si>
    <t>Авиапарк</t>
  </si>
  <si>
    <t xml:space="preserve"> Ходынский б-р, 4</t>
  </si>
  <si>
    <t>См</t>
  </si>
  <si>
    <t>Орехово-Зуева</t>
  </si>
  <si>
    <t>Якова Флиера ул, 4</t>
  </si>
  <si>
    <t>Филион</t>
  </si>
  <si>
    <t>Москва, Багратионовский проезд, 5</t>
  </si>
  <si>
    <t>Капитолий</t>
  </si>
  <si>
    <t>Москва, Вернадского пр-кт, 6</t>
  </si>
  <si>
    <t>Магазин закрыт на ремонт до 16.04</t>
  </si>
  <si>
    <t>Беляево</t>
  </si>
  <si>
    <t>Москва, Миклухо-Маклая ул, 32а</t>
  </si>
  <si>
    <t>Ленинградский</t>
  </si>
  <si>
    <t>Москва, Правобережная ул, 1</t>
  </si>
  <si>
    <t>Севастопольский</t>
  </si>
  <si>
    <t>Москва, Севастопольский пр-кт, 11Е</t>
  </si>
  <si>
    <t>Марьна Роща</t>
  </si>
  <si>
    <t>Москва, Шереметьевская ул, 20</t>
  </si>
  <si>
    <t>Кастанаевская, д. 54, корп. 3</t>
  </si>
  <si>
    <t>Ярцевская, дом 19</t>
  </si>
  <si>
    <t>Ленинградская область, Всеволожский район, Мурманское шоссе, 12 км, ТЦ "Мега"</t>
  </si>
  <si>
    <t>Ленинградская область, Всеволожский район, пересечение КАД и автодороги Санкт-Петербург-Скотное, ТЦ "Мега"</t>
  </si>
  <si>
    <t>ул.Боровая, 47</t>
  </si>
  <si>
    <t xml:space="preserve"> Торфяная дорога, д. 7</t>
  </si>
  <si>
    <t>ПОЗИЦИИ ЗАБЛОКИРОВАНЫ: Напиток ТЕДИ морковь малина яблоко 0.75L Нектар ТЕДИ морковь-персик-яблоко 0.3L Напиток сокосод ТЕДИ РАДУЖ МоркКиви0.3L Напиток сокосод ТЕДИ РАДУЖ МоркКлубн0.3L Какао-напиток LA FESTA горячий шоколад растворимый карамель(Россия)10*22г.</t>
  </si>
  <si>
    <t>Пулковское шоссе,25 ТЦ "Лето"</t>
  </si>
  <si>
    <t>пр.Культуры,41</t>
  </si>
  <si>
    <t xml:space="preserve"> ул. Седова, д. 11 А</t>
  </si>
  <si>
    <t>пр. Космонавтов,14</t>
  </si>
  <si>
    <t>пр.Коломяжский,19/2</t>
  </si>
  <si>
    <t>Нектар ТЕДИ морковь-яблоко-банан-клубника 0.3L</t>
  </si>
  <si>
    <t>Нектар ТЕДИ морковь-яблоко-банан-киви 0.3L</t>
  </si>
  <si>
    <t>Напиток сокосод ТЕДИ яблочный 0.3L</t>
  </si>
  <si>
    <t>Тымбарк Фруктовое путешествие Яблоко-Лайм-Кактус</t>
  </si>
  <si>
    <t>Тымбарк Вишня-Яблоко 0.25</t>
  </si>
  <si>
    <t>Тымбарк Лимон-Мята 0.25</t>
  </si>
  <si>
    <t>Какао Ван 200 г.</t>
  </si>
  <si>
    <t>Комментарии</t>
  </si>
  <si>
    <t>197022, Санкт-Петербург г, Академика Павлова ул, дом № 5</t>
  </si>
  <si>
    <t>191317, Санкт-Петербург г, Александра Невского пл, дом № 2</t>
  </si>
  <si>
    <t>Доступно к заказу 6 sku</t>
  </si>
  <si>
    <t>196158, Санкт-Петербург г, Звездная ул, дом № 1</t>
  </si>
  <si>
    <t>196191, Санкт-Петербург г, Конституции пл, дом № 7</t>
  </si>
  <si>
    <t>188661, Ленинградская обл, Всеволожский р-н, Новое Девяткино д, дом № 101</t>
  </si>
  <si>
    <t>192007, Санкт-Петербург г, Лиговский пр-кт, дом № 153</t>
  </si>
  <si>
    <t>190005, Санкт-Петербург г, Обводного Канала наб, дом № 118</t>
  </si>
  <si>
    <t>190000, Санкт-Петербург г, Белы Куна ул, дом № 3</t>
  </si>
  <si>
    <t>197374, Санкт-Петербург г, Савушкина ул, дом № 126</t>
  </si>
  <si>
    <t>Доступно к заказу 9 sku</t>
  </si>
  <si>
    <t>190000, Санкт-Петербург г, Бухарестская ул, дом № 32</t>
  </si>
  <si>
    <t>192281, Санкт-Петербург г, Малая Балканская ул, дом № 17</t>
  </si>
  <si>
    <t>198206, Санкт-Петербург г, Петергофское ш, дом № 51</t>
  </si>
  <si>
    <t>199106, Санкт-Петербург г, Большой В.О. пр-кт, дом № 68</t>
  </si>
  <si>
    <t>197373, Санкт-Петербург г, Долгоозерная ул, дом № 14</t>
  </si>
  <si>
    <t>197373, Санкт-Петербург г, Планерная ул, дом № 59</t>
  </si>
  <si>
    <t>190000, Санкт-Петербург г, Полюстровский пр-кт, дом № 84А</t>
  </si>
  <si>
    <t>Ожидается поставка с 01.03</t>
  </si>
  <si>
    <t>Нектар ТЕДИ морковь-банан-яблоко-киви 0.3L</t>
  </si>
  <si>
    <t>Напиток сокосод ТЕДИ вишневый 0.3L</t>
  </si>
  <si>
    <t>Напиток сокосод ТЕДИ апельсиновый - нектар 0.3L</t>
  </si>
  <si>
    <t>Теди пюре Персик-Морковь, второй завтрак</t>
  </si>
  <si>
    <t>Теди пюре Морковь-Яблоко-Банан, второй завтрак</t>
  </si>
  <si>
    <t>Теди пюре Яблоко-Банан, второй завтрак</t>
  </si>
  <si>
    <t>Теди пюре Морковь-Яблоко-Банан-Клубника, второй завтрак</t>
  </si>
  <si>
    <t>Пюре Теди baby Яблоко-абрикос с рисовой кашей</t>
  </si>
  <si>
    <t>Nutti шоколадно-молочная Duo паста орех.330 г</t>
  </si>
  <si>
    <t>Шок-мол. Паста Дуо "Мультимикс" 200 г</t>
  </si>
  <si>
    <t>Хрен столовый Krakus 190 г</t>
  </si>
  <si>
    <t>Кол-во SKU</t>
  </si>
  <si>
    <t>ул. Боткинская, д.15/1</t>
  </si>
  <si>
    <t>ул. Варшавская, д. 6</t>
  </si>
  <si>
    <t>пр. Владимирский, 13/15</t>
  </si>
  <si>
    <t>пр. Вознесенский, д. 30</t>
  </si>
  <si>
    <t>пр. Каменноостровский, д. 59</t>
  </si>
  <si>
    <t>пер. Конюшенный, д.1</t>
  </si>
  <si>
    <t>пр. Комендантcкий, д. 17</t>
  </si>
  <si>
    <t>пр. Королева д.34/2</t>
  </si>
  <si>
    <t>пр. Лесной д. 32</t>
  </si>
  <si>
    <t>Пюре выведено из матрицы</t>
  </si>
  <si>
    <t>ул. Полозова, д. 2</t>
  </si>
  <si>
    <t>ул. Садовая, д. 100</t>
  </si>
  <si>
    <t>пр. Среднеохтинский, 18</t>
  </si>
  <si>
    <t>пр. Ленинский, д. 106/3</t>
  </si>
  <si>
    <t>пр. Вeтеранов, д. 114, к. 1</t>
  </si>
  <si>
    <t>ул. Большая Морская, д. 28</t>
  </si>
  <si>
    <t>ул. Гатчинская, д. 18</t>
  </si>
  <si>
    <t>ул. Ушинского, д. 4, корп.3</t>
  </si>
  <si>
    <t>ул. Мытнинская, д. 4/48</t>
  </si>
  <si>
    <t>пр. Суворовский, д. 3/5</t>
  </si>
  <si>
    <t>ул. Коллонтай, д. 24</t>
  </si>
  <si>
    <t>пр. Большой В.О., д. 62</t>
  </si>
  <si>
    <t>Ожидается поставка с 28.12</t>
  </si>
  <si>
    <t>ул. Кирочная, д.18</t>
  </si>
  <si>
    <t>5-й Предпортовый проезд, д.1</t>
  </si>
  <si>
    <t>ул. Большая Конюшенная, д. 4-6-8</t>
  </si>
  <si>
    <t>ул. Коммуны, д. 63</t>
  </si>
  <si>
    <t>пр. Космонавтов д.65, корп. 2</t>
  </si>
  <si>
    <t>ул. Латышских Стрелков, д. 1</t>
  </si>
  <si>
    <t>ул. Садовая, д. 39-41</t>
  </si>
  <si>
    <t>пр. Народного Ополчения, д. 10</t>
  </si>
  <si>
    <t>Ожидается поставка с 31.01</t>
  </si>
  <si>
    <t>пр. Загородный, д. 25/16</t>
  </si>
  <si>
    <t>пр. Московский, д. 70</t>
  </si>
  <si>
    <t>ул. Турку, д. 11/2</t>
  </si>
  <si>
    <t>ул. Димитрова, д. 1</t>
  </si>
  <si>
    <t>пр. Маршала Блюхера, д. 40</t>
  </si>
  <si>
    <t>пр. Константиновский, д. 20 А</t>
  </si>
  <si>
    <t>пр. Ю. Гагарина, д. 24</t>
  </si>
  <si>
    <t>ул. Савушкина, д. 37</t>
  </si>
  <si>
    <t>г. Коммунар, ул. Советская д.8</t>
  </si>
  <si>
    <t>г. Сестрорецк, ул. Воскова, д.10</t>
  </si>
  <si>
    <t>г. Ломоносов, ул. Ж.Антоненко 6/1</t>
  </si>
  <si>
    <t>Ожидается поставка с 26.01</t>
  </si>
  <si>
    <t>г. Петергоф, Ропшинское ш., д. 1А</t>
  </si>
  <si>
    <t>г. Павловск, ул. Слуцкая, д.15</t>
  </si>
  <si>
    <t>Ожидается поставка с 22.02</t>
  </si>
  <si>
    <t>г. Пушкин, ул. Арх. Данини, д.5</t>
  </si>
  <si>
    <t>г. Пушкин, Петербургское шоссе, 15</t>
  </si>
  <si>
    <t>п. Мурино, бул. Менделеева, 7/2</t>
  </si>
  <si>
    <t>Ожидается поставка с 24.11</t>
  </si>
  <si>
    <t>пос. Понтонный, ул. Заводская, д.18</t>
  </si>
  <si>
    <t>пос. им. Свердлова, Западный проезд, д.15 к.1</t>
  </si>
  <si>
    <t>д. Кудрово, ул. Венская, д.4/2</t>
  </si>
  <si>
    <t>д. Кудрово, пр. Европейский, д.9 к.2</t>
  </si>
  <si>
    <t>д. Янино-1, ул. Кольцевая д.7</t>
  </si>
  <si>
    <t>ул. Кременчугская, 9/1</t>
  </si>
  <si>
    <t>Начало</t>
  </si>
  <si>
    <t>Праздники</t>
  </si>
  <si>
    <t>Гиперглобус</t>
  </si>
  <si>
    <t>Перекрёсток</t>
  </si>
  <si>
    <t>Реаль</t>
  </si>
  <si>
    <t>Название сети</t>
  </si>
  <si>
    <t>Ассортимент</t>
  </si>
  <si>
    <t>ООО "О'КЕЙ"</t>
  </si>
  <si>
    <t xml:space="preserve">Теди 0,3_РАДУЖНЫЙ морковь-яблоко-банан-КЛУБНИКА </t>
  </si>
  <si>
    <t>ЗАО "Торговый дом "ПЕРЕКРЕСТОК" г.Москва Теди</t>
  </si>
  <si>
    <t>ООО "АТАК" г.Москва</t>
  </si>
  <si>
    <t>LA FESTA "Горячий шоколад" 22г*10 шт_напиток раствор. с какао_Классический "Classico"</t>
  </si>
  <si>
    <t>ООО "АШАН"</t>
  </si>
  <si>
    <t>Теди 0,75_морковь-малина-яблоко - напиток сокосодержащий</t>
  </si>
  <si>
    <t>ООО "БИЛЛА"</t>
  </si>
  <si>
    <t xml:space="preserve">Теди 0,75_Морковь - нектар </t>
  </si>
  <si>
    <t>Теди 0,75_Морковь-малина-яблоко - напиток сокосодержащий</t>
  </si>
  <si>
    <t>ВЕРНЫЙ</t>
  </si>
  <si>
    <t>ООО "Гиперглобус"</t>
  </si>
  <si>
    <t>LA FESTA "Cappuccino" напиток растворимый с натуральным кофе_ "Maximo"_27г*10шт</t>
  </si>
  <si>
    <t>Теди 0,75_Морковь - нектар</t>
  </si>
  <si>
    <t>Теди 0,75_Морковь-персик-яблоко - нектар</t>
  </si>
  <si>
    <t>ЗАО "ТАНДЕР" г.Краснодар DRY</t>
  </si>
  <si>
    <t>LA FESTA "Cappuccino" напиток растворимый с натуральным кофе _Классический_12,5г*10шт</t>
  </si>
  <si>
    <t>LA FESTA "Cappuccino" напиток растворимый с натуральным кофе _Шоколадный_12,5г*10шт</t>
  </si>
  <si>
    <t>LA FESTA "Cappuccino" напиток растворимый с натуральным кофе  _Сливочный_12,5г*10шт</t>
  </si>
  <si>
    <t>"Бруми" напиток с какао раствор.витамизированный ПЕТ 250 г</t>
  </si>
  <si>
    <t>ЗАО "ТАНДЕР" г.Краснодар WET</t>
  </si>
  <si>
    <t xml:space="preserve">Теди 0,3_Морковь-персик-яблоко - нектар </t>
  </si>
  <si>
    <t xml:space="preserve">Теди 0,75_Морковь-банан-яблоко - нектар </t>
  </si>
  <si>
    <t>ООО "Лента" г.С-Петербург</t>
  </si>
  <si>
    <t>LA FESTA "Cappuccino" напиток растворимый с натуральным кофе_Карамельный_12,5г*10шт</t>
  </si>
  <si>
    <t>"Ekoland" растворимый чайный напиток_15г*10шт_Имбирный чай с апельсином</t>
  </si>
  <si>
    <t>"Ekoland" растворимый чайный напиток_15г*10шт_Имбирный чай с лимоном и медом</t>
  </si>
  <si>
    <t>Теди 0,75_морковь-банан-яблоко - нектар</t>
  </si>
  <si>
    <t xml:space="preserve">Теди 0,3_мультифрукт - нектар                                 </t>
  </si>
  <si>
    <t xml:space="preserve">"VAN" какао - порошок 200 г </t>
  </si>
</sst>
</file>

<file path=xl/styles.xml><?xml version="1.0" encoding="utf-8"?>
<styleSheet xmlns="http://schemas.openxmlformats.org/spreadsheetml/2006/main">
  <numFmts count="5">
    <numFmt formatCode="DD/MM/YY" numFmtId="164"/>
    <numFmt formatCode="DD/MM/YYYY" numFmtId="165"/>
    <numFmt formatCode="0.0%" numFmtId="166"/>
    <numFmt formatCode="General_)" numFmtId="167"/>
    <numFmt formatCode="yyyy-mm-dd" numFmtId="168"/>
  </numFmts>
  <fonts count="33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204"/>
      <family val="2"/>
      <b val="1"/>
      <sz val="14"/>
    </font>
    <font>
      <name val="Arial"/>
      <charset val="204"/>
      <family val="2"/>
      <b val="1"/>
      <sz val="10"/>
    </font>
    <font>
      <name val="Arial"/>
      <charset val="204"/>
      <family val="2"/>
      <i val="1"/>
      <color rgb="FFFFFFFF"/>
      <sz val="12"/>
    </font>
    <font>
      <name val="Calibri"/>
      <charset val="204"/>
      <family val="2"/>
      <b val="1"/>
      <color rgb="FF33CCCC"/>
      <sz val="11"/>
      <u val="single"/>
    </font>
    <font>
      <name val="Arial"/>
      <charset val="204"/>
      <family val="2"/>
      <b val="1"/>
      <i val="1"/>
      <sz val="12"/>
    </font>
    <font>
      <name val="Arial"/>
      <charset val="204"/>
      <family val="2"/>
      <sz val="10"/>
    </font>
    <font>
      <name val="Arial"/>
      <charset val="204"/>
      <family val="2"/>
      <b val="1"/>
      <color rgb="FF33CCCC"/>
      <sz val="11"/>
      <u val="single"/>
    </font>
    <font>
      <name val="Calibri"/>
      <charset val="204"/>
      <family val="2"/>
      <color rgb="FF000000"/>
      <sz val="11"/>
    </font>
    <font>
      <name val="Calibri"/>
      <charset val="204"/>
      <family val="2"/>
      <b val="1"/>
      <color rgb="FF000000"/>
      <sz val="20"/>
    </font>
    <font>
      <name val="Arial"/>
      <charset val="204"/>
      <family val="2"/>
      <color rgb="FFFFFFFF"/>
      <sz val="12"/>
    </font>
    <font>
      <name val="Calibri"/>
      <family val="2"/>
      <color rgb="FF000000"/>
      <sz val="10"/>
    </font>
    <font>
      <name val="Arial"/>
      <family val="2"/>
      <sz val="10"/>
    </font>
    <font>
      <name val="arial"/>
      <charset val="1"/>
      <family val="2"/>
      <b val="1"/>
      <sz val="10"/>
    </font>
    <font>
      <name val="Calibri"/>
      <charset val="204"/>
      <family val="2"/>
      <color rgb="FF000000"/>
      <sz val="10"/>
    </font>
    <font>
      <name val="Times New Roman"/>
      <charset val="204"/>
      <family val="1"/>
      <color rgb="FF000000"/>
      <sz val="12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8"/>
    </font>
    <font>
      <name val="Arial"/>
      <charset val="1"/>
      <family val="2"/>
      <color rgb="FF000000"/>
      <sz val="11"/>
    </font>
    <font>
      <name val="Arial"/>
      <charset val="204"/>
      <family val="2"/>
      <color rgb="FF000000"/>
      <sz val="10"/>
    </font>
    <font>
      <name val="Tahoma"/>
      <charset val="204"/>
      <family val="2"/>
      <color rgb="FF000000"/>
      <sz val="8"/>
    </font>
    <font>
      <name val="Tahoma"/>
      <charset val="204"/>
      <family val="2"/>
      <sz val="8"/>
    </font>
    <font>
      <name val="Arial"/>
      <charset val="1"/>
      <family val="2"/>
      <sz val="10"/>
    </font>
    <font>
      <name val="Cambria"/>
      <charset val="1"/>
      <family val="1"/>
      <sz val="11"/>
    </font>
    <font>
      <name val="Arial"/>
      <charset val="204"/>
      <family val="2"/>
      <color rgb="FF000000"/>
      <sz val="12"/>
    </font>
    <font>
      <name val="Calibri"/>
      <charset val="204"/>
      <family val="2"/>
      <color rgb="FF000000"/>
      <sz val="12"/>
    </font>
    <font>
      <name val="Calibri"/>
      <charset val="204"/>
      <family val="2"/>
      <color rgb="FF000000"/>
      <sz val="8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sz val="11"/>
    </font>
  </fonts>
  <fills count="12">
    <fill>
      <patternFill/>
    </fill>
    <fill>
      <patternFill patternType="gray125"/>
    </fill>
    <fill>
      <patternFill patternType="solid">
        <fgColor rgb="FF808080"/>
        <bgColor rgb="FF878787"/>
      </patternFill>
    </fill>
    <fill>
      <patternFill patternType="solid">
        <fgColor rgb="FFC0C0C0"/>
        <bgColor rgb="FFDDD9C3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BEA413"/>
      </patternFill>
    </fill>
    <fill>
      <patternFill patternType="solid">
        <fgColor rgb="FFCCFFFF"/>
        <bgColor rgb="FFCCFFCC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70AD47"/>
      </patternFill>
    </fill>
    <fill>
      <patternFill patternType="solid">
        <fgColor rgb="FFDDD9C3"/>
        <bgColor rgb="FFDCE6F2"/>
      </patternFill>
    </fill>
    <fill>
      <patternFill patternType="solid">
        <fgColor rgb="FFDCE6F2"/>
        <bgColor rgb="FFDDD9C3"/>
      </patternFill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/>
      <right style="thin"/>
      <top style="thin"/>
      <bottom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medium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26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0" fontId="6" numFmtId="164" pivotButton="0" quotePrefix="0" xfId="0">
      <alignment horizontal="general" vertical="bottom"/>
    </xf>
    <xf applyAlignment="1" borderId="0" fillId="0" fontId="4" numFmtId="165" pivotButton="0" quotePrefix="0" xfId="0">
      <alignment horizontal="general" vertical="bottom"/>
    </xf>
    <xf applyAlignment="1" borderId="0" fillId="2" fontId="7" numFmtId="0" pivotButton="0" quotePrefix="0" xfId="0">
      <alignment horizontal="general" vertical="bottom"/>
    </xf>
    <xf applyAlignment="1" borderId="0" fillId="0" fontId="8" numFmtId="0" pivotButton="0" quotePrefix="0" xfId="0">
      <alignment horizontal="left" vertical="bottom"/>
    </xf>
    <xf applyAlignment="1" borderId="1" fillId="3" fontId="9" numFmtId="0" pivotButton="0" quotePrefix="0" xfId="0">
      <alignment horizontal="center" vertical="center" wrapText="1"/>
    </xf>
    <xf applyAlignment="1" borderId="1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bottom"/>
    </xf>
    <xf applyAlignment="1" borderId="1" fillId="0" fontId="10" numFmtId="9" pivotButton="0" quotePrefix="0" xfId="0">
      <alignment horizontal="center" vertical="center"/>
    </xf>
    <xf applyAlignment="1" borderId="1" fillId="0" fontId="10" numFmtId="1" pivotButton="0" quotePrefix="0" xfId="0">
      <alignment horizontal="center" vertical="bottom"/>
    </xf>
    <xf applyAlignment="1" borderId="2" fillId="4" fontId="10" numFmtId="0" pivotButton="0" quotePrefix="0" xfId="0">
      <alignment horizontal="center" vertical="center"/>
    </xf>
    <xf applyAlignment="1" borderId="2" fillId="4" fontId="10" numFmtId="0" pivotButton="0" quotePrefix="0" xfId="0">
      <alignment horizontal="center" vertical="bottom"/>
    </xf>
    <xf applyAlignment="1" borderId="2" fillId="4" fontId="10" numFmtId="1" pivotButton="0" quotePrefix="0" xfId="0">
      <alignment horizontal="center" vertical="bottom"/>
    </xf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bottom"/>
    </xf>
    <xf applyAlignment="1" borderId="0" fillId="0" fontId="4" numFmtId="1" pivotButton="0" quotePrefix="0" xfId="0">
      <alignment horizontal="general" vertical="bottom"/>
    </xf>
    <xf applyAlignment="1" borderId="0" fillId="0" fontId="4" numFmtId="9" pivotButton="0" quotePrefix="0" xfId="0">
      <alignment horizontal="center" vertical="center"/>
    </xf>
    <xf applyAlignment="1" borderId="0" fillId="0" fontId="10" numFmtId="0" pivotButton="0" quotePrefix="0" xfId="0">
      <alignment horizontal="general" vertical="bottom"/>
    </xf>
    <xf applyAlignment="1" borderId="0" fillId="0" fontId="10" numFmtId="0" pivotButton="0" quotePrefix="0" xfId="0">
      <alignment horizontal="right" vertical="bottom"/>
    </xf>
    <xf applyAlignment="1" borderId="0" fillId="0" fontId="10" numFmtId="9" pivotButton="0" quotePrefix="0" xfId="0">
      <alignment horizontal="general" vertical="bottom"/>
    </xf>
    <xf applyAlignment="1" borderId="0" fillId="0" fontId="10" numFmtId="1" pivotButton="0" quotePrefix="0" xfId="0">
      <alignment horizontal="general" vertical="bottom"/>
    </xf>
    <xf applyAlignment="1" borderId="0" fillId="0" fontId="10" numFmtId="0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1" fillId="0" fontId="10" numFmtId="3" pivotButton="0" quotePrefix="0" xfId="0">
      <alignment horizontal="center" vertical="bottom"/>
    </xf>
    <xf applyAlignment="1" borderId="0" fillId="0" fontId="10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bottom"/>
    </xf>
    <xf applyAlignment="1" borderId="0" fillId="0" fontId="10" numFmtId="9" pivotButton="0" quotePrefix="0" xfId="0">
      <alignment horizontal="center" vertical="center"/>
    </xf>
    <xf applyAlignment="1" borderId="0" fillId="0" fontId="10" numFmtId="3" pivotButton="0" quotePrefix="0" xfId="0">
      <alignment horizontal="center" vertical="bottom"/>
    </xf>
    <xf applyAlignment="1" borderId="0" fillId="0" fontId="10" numFmtId="1" pivotButton="0" quotePrefix="0" xfId="0">
      <alignment horizontal="center" vertical="bottom"/>
    </xf>
    <xf applyAlignment="1" borderId="0" fillId="0" fontId="12" numFmtId="0" pivotButton="0" quotePrefix="0" xfId="0">
      <alignment horizontal="general" vertical="center"/>
    </xf>
    <xf applyAlignment="1" borderId="0" fillId="0" fontId="13" numFmtId="0" pivotButton="0" quotePrefix="0" xfId="0">
      <alignment horizontal="general" vertical="center"/>
    </xf>
    <xf applyAlignment="1" borderId="0" fillId="2" fontId="7" numFmtId="0" pivotButton="0" quotePrefix="0" xfId="0">
      <alignment horizontal="right" vertical="center"/>
    </xf>
    <xf applyAlignment="1" borderId="0" fillId="2" fontId="14" numFmtId="0" pivotButton="0" quotePrefix="0" xfId="0">
      <alignment horizontal="center" vertical="center" wrapText="1"/>
    </xf>
    <xf applyAlignment="1" borderId="0" fillId="0" fontId="12" numFmtId="164" pivotButton="0" quotePrefix="0" xfId="0">
      <alignment horizontal="general" vertical="center" wrapText="1"/>
    </xf>
    <xf applyAlignment="1" borderId="0" fillId="2" fontId="7" numFmtId="0" pivotButton="0" quotePrefix="0" xfId="0">
      <alignment horizontal="general" vertical="center"/>
    </xf>
    <xf applyAlignment="1" borderId="0" fillId="0" fontId="12" numFmtId="9" pivotButton="0" quotePrefix="0" xfId="0">
      <alignment horizontal="general" vertical="center"/>
    </xf>
    <xf applyAlignment="1" borderId="0" fillId="0" fontId="12" numFmtId="9" pivotButton="0" quotePrefix="0" xfId="0">
      <alignment horizontal="general" vertical="bottom"/>
    </xf>
    <xf applyAlignment="1" borderId="0" fillId="2" fontId="14" numFmtId="0" pivotButton="0" quotePrefix="0" xfId="0">
      <alignment horizontal="center" vertical="center"/>
    </xf>
    <xf applyAlignment="1" borderId="0" fillId="0" fontId="12" numFmtId="166" pivotButton="0" quotePrefix="0" xfId="0">
      <alignment horizontal="general" vertical="center"/>
    </xf>
    <xf applyAlignment="1" borderId="0" fillId="2" fontId="14" numFmtId="0" pivotButton="0" quotePrefix="0" xfId="0">
      <alignment horizontal="general" vertical="center"/>
    </xf>
    <xf applyAlignment="1" borderId="0" fillId="0" fontId="12" numFmtId="10" pivotButton="0" quotePrefix="0" xfId="0">
      <alignment horizontal="general" vertical="center"/>
    </xf>
    <xf applyAlignment="1" borderId="0" fillId="2" fontId="14" numFmtId="0" pivotButton="0" quotePrefix="0" xfId="0">
      <alignment horizontal="left" vertical="top"/>
    </xf>
    <xf applyAlignment="1" borderId="0" fillId="0" fontId="4" numFmtId="9" pivotButton="0" quotePrefix="0" xfId="0">
      <alignment horizontal="general" vertical="bottom"/>
    </xf>
    <xf applyAlignment="1" borderId="0" fillId="0" fontId="10" numFmtId="0" pivotButton="0" quotePrefix="0" xfId="0">
      <alignment horizontal="general" vertical="bottom" wrapText="1"/>
    </xf>
    <xf applyAlignment="1" borderId="0" fillId="0" fontId="17" numFmtId="3" pivotButton="0" quotePrefix="0" xfId="0">
      <alignment horizontal="general" vertical="bottom"/>
    </xf>
    <xf applyAlignment="1" borderId="0" fillId="0" fontId="17" numFmtId="3" pivotButton="0" quotePrefix="0" xfId="0">
      <alignment horizontal="center" vertical="bottom"/>
    </xf>
    <xf applyAlignment="1" borderId="0" fillId="0" fontId="10" numFmtId="164" pivotButton="0" quotePrefix="0" xfId="0">
      <alignment horizontal="general" vertical="bottom"/>
    </xf>
    <xf applyAlignment="1" borderId="0" fillId="0" fontId="10" numFmtId="0" pivotButton="0" quotePrefix="0" xfId="0">
      <alignment horizontal="center" vertical="bottom" wrapText="1"/>
    </xf>
    <xf applyAlignment="1" borderId="1" fillId="0" fontId="0" numFmtId="0" pivotButton="0" quotePrefix="0" xfId="0">
      <alignment horizontal="center" vertical="bottom"/>
    </xf>
    <xf applyAlignment="1" borderId="1" fillId="0" fontId="10" numFmtId="0" pivotButton="0" quotePrefix="0" xfId="0">
      <alignment horizontal="general" vertical="bottom"/>
    </xf>
    <xf applyAlignment="1" borderId="1" fillId="0" fontId="10" numFmtId="0" pivotButton="0" quotePrefix="0" xfId="0">
      <alignment horizontal="center" vertical="bottom" wrapText="1"/>
    </xf>
    <xf applyAlignment="1" borderId="1" fillId="4" fontId="18" numFmtId="0" pivotButton="0" quotePrefix="0" xfId="0">
      <alignment horizontal="center" vertical="center" wrapText="1"/>
    </xf>
    <xf applyAlignment="1" borderId="1" fillId="5" fontId="18" numFmtId="0" pivotButton="0" quotePrefix="0" xfId="0">
      <alignment horizontal="center" vertical="center" wrapText="1"/>
    </xf>
    <xf applyAlignment="1" borderId="1" fillId="4" fontId="18" numFmtId="3" pivotButton="0" quotePrefix="0" xfId="0">
      <alignment horizontal="center" vertical="center" wrapText="1"/>
    </xf>
    <xf applyAlignment="1" borderId="1" fillId="3" fontId="19" numFmtId="2" pivotButton="0" quotePrefix="0" xfId="0">
      <alignment horizontal="center" vertical="center" wrapText="1"/>
    </xf>
    <xf applyAlignment="1" borderId="1" fillId="3" fontId="19" numFmtId="2" pivotButton="0" quotePrefix="0" xfId="0">
      <alignment horizontal="general" vertical="center" wrapText="1"/>
    </xf>
    <xf applyAlignment="1" borderId="3" fillId="3" fontId="19" numFmtId="164" pivotButton="0" quotePrefix="0" xfId="0">
      <alignment horizontal="center" vertical="center" wrapText="1"/>
    </xf>
    <xf applyAlignment="1" borderId="1" fillId="3" fontId="0" numFmtId="12" pivotButton="0" quotePrefix="0" xfId="0">
      <alignment horizontal="center" vertical="center" wrapText="1"/>
    </xf>
    <xf applyAlignment="1" borderId="1" fillId="3" fontId="19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center" vertical="center" wrapText="1"/>
    </xf>
    <xf applyAlignment="1" borderId="0" fillId="6" fontId="10" numFmtId="0" pivotButton="0" quotePrefix="0" xfId="0">
      <alignment horizontal="center" vertical="center" wrapText="1"/>
    </xf>
    <xf applyAlignment="1" borderId="4" fillId="0" fontId="10" numFmtId="0" pivotButton="0" quotePrefix="0" xfId="0">
      <alignment horizontal="center" vertical="center" wrapText="1"/>
    </xf>
    <xf applyAlignment="1" borderId="5" fillId="0" fontId="20" numFmtId="0" pivotButton="0" quotePrefix="0" xfId="0">
      <alignment horizontal="general" vertical="bottom"/>
    </xf>
    <xf applyAlignment="1" borderId="5" fillId="0" fontId="20" numFmtId="0" pivotButton="0" quotePrefix="0" xfId="0">
      <alignment horizontal="center" vertical="bottom"/>
    </xf>
    <xf applyAlignment="1" borderId="5" fillId="0" fontId="20" numFmtId="0" pivotButton="0" quotePrefix="0" xfId="0">
      <alignment horizontal="general" vertical="bottom" wrapText="1"/>
    </xf>
    <xf applyAlignment="1" borderId="5" fillId="4" fontId="21" numFmtId="0" pivotButton="0" quotePrefix="0" xfId="0">
      <alignment horizontal="center" vertical="center"/>
    </xf>
    <xf applyAlignment="1" borderId="5" fillId="5" fontId="21" numFmtId="2" pivotButton="0" quotePrefix="0" xfId="0">
      <alignment horizontal="center" vertical="center"/>
    </xf>
    <xf applyAlignment="1" borderId="5" fillId="4" fontId="21" numFmtId="4" pivotButton="0" quotePrefix="0" xfId="0">
      <alignment horizontal="center" vertical="center"/>
    </xf>
    <xf applyAlignment="1" borderId="5" fillId="5" fontId="20" numFmtId="0" pivotButton="0" quotePrefix="0" xfId="0">
      <alignment horizontal="center" vertical="bottom"/>
    </xf>
    <xf applyAlignment="1" borderId="5" fillId="4" fontId="20" numFmtId="3" pivotButton="0" quotePrefix="0" xfId="0">
      <alignment horizontal="center" vertical="bottom"/>
    </xf>
    <xf applyAlignment="1" borderId="5" fillId="4" fontId="20" numFmtId="0" pivotButton="0" quotePrefix="0" xfId="0">
      <alignment horizontal="center" vertical="center"/>
    </xf>
    <xf applyAlignment="1" borderId="6" fillId="4" fontId="20" numFmtId="3" pivotButton="0" quotePrefix="0" xfId="0">
      <alignment horizontal="general" vertical="bottom"/>
    </xf>
    <xf applyAlignment="1" borderId="7" fillId="4" fontId="10" numFmtId="0" pivotButton="0" quotePrefix="0" xfId="0">
      <alignment horizontal="center" vertical="bottom"/>
    </xf>
    <xf applyAlignment="1" borderId="1" fillId="4" fontId="10" numFmtId="165" pivotButton="0" quotePrefix="0" xfId="0">
      <alignment horizontal="center" vertical="bottom"/>
    </xf>
    <xf applyAlignment="1" borderId="1" fillId="7" fontId="22" numFmtId="0" pivotButton="0" quotePrefix="0" xfId="0">
      <alignment horizontal="general" vertical="bottom"/>
    </xf>
    <xf applyAlignment="1" borderId="5" fillId="0" fontId="20" numFmtId="1" pivotButton="0" quotePrefix="0" xfId="0">
      <alignment horizontal="center" vertical="bottom"/>
    </xf>
    <xf applyAlignment="1" borderId="5" fillId="8" fontId="0" numFmtId="9" pivotButton="0" quotePrefix="0" xfId="0">
      <alignment horizontal="center" vertical="center"/>
    </xf>
    <xf applyAlignment="1" borderId="1" fillId="8" fontId="0" numFmtId="0" pivotButton="0" quotePrefix="0" xfId="0">
      <alignment horizontal="center" vertical="center" wrapText="1"/>
    </xf>
    <xf applyAlignment="1" borderId="0" fillId="6" fontId="10" numFmtId="0" pivotButton="0" quotePrefix="0" xfId="0">
      <alignment horizontal="general" vertical="bottom"/>
    </xf>
    <xf applyAlignment="1" borderId="8" fillId="0" fontId="0" numFmtId="0" pivotButton="0" quotePrefix="0" xfId="0">
      <alignment horizontal="general" vertical="bottom"/>
    </xf>
    <xf applyAlignment="1" borderId="1" fillId="0" fontId="20" numFmtId="0" pivotButton="0" quotePrefix="0" xfId="0">
      <alignment horizontal="general" vertical="bottom"/>
    </xf>
    <xf applyAlignment="1" borderId="1" fillId="0" fontId="20" numFmtId="0" pivotButton="0" quotePrefix="0" xfId="0">
      <alignment horizontal="center" vertical="bottom"/>
    </xf>
    <xf applyAlignment="1" borderId="1" fillId="0" fontId="20" numFmtId="0" pivotButton="0" quotePrefix="0" xfId="0">
      <alignment horizontal="general" vertical="bottom" wrapText="1"/>
    </xf>
    <xf applyAlignment="1" borderId="1" fillId="4" fontId="21" numFmtId="0" pivotButton="0" quotePrefix="0" xfId="0">
      <alignment horizontal="center" vertical="center"/>
    </xf>
    <xf applyAlignment="1" borderId="1" fillId="4" fontId="21" numFmtId="4" pivotButton="0" quotePrefix="0" xfId="0">
      <alignment horizontal="center" vertical="center"/>
    </xf>
    <xf applyAlignment="1" borderId="1" fillId="5" fontId="20" numFmtId="0" pivotButton="0" quotePrefix="0" xfId="0">
      <alignment horizontal="center" vertical="bottom"/>
    </xf>
    <xf applyAlignment="1" borderId="1" fillId="4" fontId="20" numFmtId="3" pivotButton="0" quotePrefix="0" xfId="0">
      <alignment horizontal="center" vertical="bottom"/>
    </xf>
    <xf applyAlignment="1" borderId="1" fillId="4" fontId="20" numFmtId="0" pivotButton="0" quotePrefix="0" xfId="0">
      <alignment horizontal="center" vertical="center"/>
    </xf>
    <xf applyAlignment="1" borderId="9" fillId="4" fontId="20" numFmtId="3" pivotButton="0" quotePrefix="0" xfId="0">
      <alignment horizontal="general" vertical="bottom"/>
    </xf>
    <xf applyAlignment="1" borderId="1" fillId="8" fontId="0" numFmtId="9" pivotButton="0" quotePrefix="0" xfId="0">
      <alignment horizontal="center" vertical="center"/>
    </xf>
    <xf applyAlignment="1" borderId="1" fillId="0" fontId="0" numFmtId="0" pivotButton="0" quotePrefix="0" xfId="0">
      <alignment horizontal="general" vertical="bottom"/>
    </xf>
    <xf applyAlignment="1" borderId="1" fillId="0" fontId="0" numFmtId="0" pivotButton="0" quotePrefix="0" xfId="0">
      <alignment horizontal="general" vertical="bottom"/>
    </xf>
    <xf applyAlignment="1" borderId="1" fillId="8" fontId="23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general" vertical="bottom" wrapText="1"/>
    </xf>
    <xf applyAlignment="1" borderId="1" fillId="4" fontId="24" numFmtId="0" pivotButton="0" quotePrefix="0" xfId="0">
      <alignment horizontal="center" vertical="center"/>
    </xf>
    <xf applyAlignment="1" borderId="1" fillId="4" fontId="24" numFmtId="4" pivotButton="0" quotePrefix="0" xfId="0">
      <alignment horizontal="center" vertical="center"/>
    </xf>
    <xf applyAlignment="1" borderId="1" fillId="5" fontId="10" numFmtId="0" pivotButton="0" quotePrefix="0" xfId="0">
      <alignment horizontal="center" vertical="bottom"/>
    </xf>
    <xf applyAlignment="1" borderId="1" fillId="4" fontId="10" numFmtId="3" pivotButton="0" quotePrefix="0" xfId="0">
      <alignment horizontal="center" vertical="bottom"/>
    </xf>
    <xf applyAlignment="1" borderId="10" fillId="8" fontId="10" numFmtId="0" pivotButton="0" quotePrefix="0" xfId="0">
      <alignment horizontal="center" vertical="center"/>
    </xf>
    <xf applyAlignment="1" borderId="3" fillId="8" fontId="0" numFmtId="9" pivotButton="0" quotePrefix="0" xfId="0">
      <alignment horizontal="center" vertical="center"/>
    </xf>
    <xf applyAlignment="1" borderId="3" fillId="8" fontId="23" numFmtId="0" pivotButton="0" quotePrefix="0" xfId="0">
      <alignment horizontal="center" vertical="center" wrapText="1"/>
    </xf>
    <xf applyAlignment="1" borderId="1" fillId="8" fontId="10" numFmtId="0" pivotButton="0" quotePrefix="0" xfId="0">
      <alignment horizontal="center" vertical="center"/>
    </xf>
    <xf applyAlignment="1" borderId="1" fillId="8" fontId="10" numFmtId="0" pivotButton="0" quotePrefix="0" xfId="0">
      <alignment horizontal="center" vertical="center" wrapText="1"/>
    </xf>
    <xf applyAlignment="1" borderId="2" fillId="0" fontId="10" numFmtId="1" pivotButton="0" quotePrefix="0" xfId="0">
      <alignment horizontal="center" vertical="bottom"/>
    </xf>
    <xf applyAlignment="1" borderId="0" fillId="0" fontId="4" numFmtId="0" pivotButton="0" quotePrefix="0" xfId="0">
      <alignment horizontal="general" vertical="bottom" wrapText="1"/>
    </xf>
    <xf applyAlignment="1" borderId="0" fillId="0" fontId="17" numFmtId="164" pivotButton="0" quotePrefix="0" xfId="0">
      <alignment horizontal="general" vertical="bottom"/>
    </xf>
    <xf applyAlignment="1" borderId="7" fillId="9" fontId="4" numFmtId="0" pivotButton="0" quotePrefix="0" xfId="0">
      <alignment horizontal="center" vertical="bottom"/>
    </xf>
    <xf applyAlignment="1" borderId="0" fillId="0" fontId="4" numFmtId="10" pivotButton="0" quotePrefix="0" xfId="0">
      <alignment horizontal="general" vertical="bottom"/>
    </xf>
    <xf applyAlignment="1" borderId="9" fillId="0" fontId="10" numFmtId="0" pivotButton="0" quotePrefix="0" xfId="0">
      <alignment horizontal="general" vertical="bottom"/>
    </xf>
    <xf applyAlignment="1" borderId="1" fillId="4" fontId="0" numFmtId="0" pivotButton="0" quotePrefix="0" xfId="0">
      <alignment horizontal="center" vertical="center" wrapText="1"/>
    </xf>
    <xf applyAlignment="1" borderId="1" fillId="5" fontId="0" numFmtId="0" pivotButton="0" quotePrefix="0" xfId="0">
      <alignment horizontal="center" vertical="center" wrapText="1"/>
    </xf>
    <xf applyAlignment="1" borderId="1" fillId="4" fontId="0" numFmtId="3" pivotButton="0" quotePrefix="0" xfId="0">
      <alignment horizontal="center" vertical="center" wrapText="1"/>
    </xf>
    <xf applyAlignment="1" borderId="1" fillId="3" fontId="19" numFmtId="164" pivotButton="0" quotePrefix="0" xfId="0">
      <alignment horizontal="center" vertical="center" wrapText="1"/>
    </xf>
    <xf applyAlignment="1" borderId="0" fillId="6" fontId="0" numFmtId="0" pivotButton="0" quotePrefix="0" xfId="0">
      <alignment horizontal="general" vertical="bottom"/>
    </xf>
    <xf applyAlignment="1" borderId="1" fillId="0" fontId="0" numFmtId="0" pivotButton="0" quotePrefix="0" xfId="0">
      <alignment horizontal="general" vertical="center"/>
    </xf>
    <xf applyAlignment="1" borderId="1" fillId="0" fontId="0" numFmtId="0" pivotButton="0" quotePrefix="0" xfId="0">
      <alignment horizontal="general" vertical="center" wrapText="1"/>
    </xf>
    <xf applyAlignment="1" borderId="1" fillId="0" fontId="0" numFmtId="0" pivotButton="0" quotePrefix="0" xfId="0">
      <alignment horizontal="center" vertical="center"/>
    </xf>
    <xf applyAlignment="1" borderId="5" fillId="0" fontId="10" numFmtId="0" pivotButton="0" quotePrefix="0" xfId="0">
      <alignment horizontal="general" vertical="bottom" wrapText="1"/>
    </xf>
    <xf applyAlignment="1" borderId="5" fillId="5" fontId="10" numFmtId="0" pivotButton="0" quotePrefix="0" xfId="0">
      <alignment horizontal="center" vertical="bottom"/>
    </xf>
    <xf applyAlignment="1" borderId="5" fillId="4" fontId="10" numFmtId="3" pivotButton="0" quotePrefix="0" xfId="0">
      <alignment horizontal="center" vertical="bottom"/>
    </xf>
    <xf applyAlignment="1" borderId="5" fillId="4" fontId="10" numFmtId="0" pivotButton="0" quotePrefix="0" xfId="0">
      <alignment horizontal="center" vertical="center"/>
    </xf>
    <xf applyAlignment="1" borderId="5" fillId="4" fontId="10" numFmtId="3" pivotButton="0" quotePrefix="0" xfId="0">
      <alignment horizontal="general" vertical="bottom"/>
    </xf>
    <xf applyAlignment="1" borderId="5" fillId="5" fontId="25" numFmtId="0" pivotButton="0" quotePrefix="0" xfId="0">
      <alignment horizontal="general" vertical="center"/>
    </xf>
    <xf applyAlignment="1" borderId="9" fillId="4" fontId="26" numFmtId="164" pivotButton="0" quotePrefix="0" xfId="0">
      <alignment horizontal="center" vertical="bottom"/>
    </xf>
    <xf applyAlignment="1" borderId="1" fillId="0" fontId="20" numFmtId="1" pivotButton="0" quotePrefix="0" xfId="0">
      <alignment horizontal="center" vertical="bottom"/>
    </xf>
    <xf applyAlignment="1" borderId="5" fillId="8" fontId="0" numFmtId="0" pivotButton="0" quotePrefix="0" xfId="0">
      <alignment horizontal="center" vertical="center" wrapText="1"/>
    </xf>
    <xf applyAlignment="1" borderId="1" fillId="0" fontId="10" numFmtId="0" pivotButton="0" quotePrefix="0" xfId="0">
      <alignment horizontal="general" vertical="bottom" wrapText="1"/>
    </xf>
    <xf applyAlignment="1" borderId="1" fillId="4" fontId="10" numFmtId="0" pivotButton="0" quotePrefix="0" xfId="0">
      <alignment horizontal="center" vertical="center"/>
    </xf>
    <xf applyAlignment="1" borderId="1" fillId="4" fontId="10" numFmtId="3" pivotButton="0" quotePrefix="0" xfId="0">
      <alignment horizontal="general" vertical="bottom"/>
    </xf>
    <xf applyAlignment="1" borderId="1" fillId="5" fontId="25" numFmtId="0" pivotButton="0" quotePrefix="0" xfId="0">
      <alignment horizontal="general" vertical="center"/>
    </xf>
    <xf applyAlignment="1" borderId="9" fillId="4" fontId="10" numFmtId="3" pivotButton="0" quotePrefix="0" xfId="0">
      <alignment horizontal="general" vertical="bottom"/>
    </xf>
    <xf applyAlignment="1" borderId="1" fillId="5" fontId="10" numFmtId="0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10" numFmtId="166" pivotButton="0" quotePrefix="0" xfId="0">
      <alignment horizontal="general" vertical="bottom"/>
    </xf>
    <xf applyAlignment="1" borderId="3" fillId="3" fontId="19" numFmtId="2" pivotButton="0" quotePrefix="0" xfId="0">
      <alignment horizontal="center" vertical="center" wrapText="1"/>
    </xf>
    <xf applyAlignment="1" borderId="1" fillId="3" fontId="19" numFmtId="166" pivotButton="0" quotePrefix="0" xfId="0">
      <alignment horizontal="center" vertical="center" wrapText="1"/>
    </xf>
    <xf applyAlignment="1" borderId="5" fillId="4" fontId="20" numFmtId="3" pivotButton="0" quotePrefix="0" xfId="0">
      <alignment horizontal="general" vertical="bottom"/>
    </xf>
    <xf applyAlignment="1" borderId="6" fillId="0" fontId="10" numFmtId="0" pivotButton="0" quotePrefix="0" xfId="0">
      <alignment horizontal="general" vertical="bottom"/>
    </xf>
    <xf applyAlignment="1" borderId="1" fillId="4" fontId="26" numFmtId="164" pivotButton="0" quotePrefix="0" xfId="0">
      <alignment horizontal="center" vertical="bottom"/>
    </xf>
    <xf applyAlignment="1" borderId="1" fillId="4" fontId="20" numFmtId="3" pivotButton="0" quotePrefix="0" xfId="0">
      <alignment horizontal="general" vertical="bottom"/>
    </xf>
    <xf applyAlignment="1" borderId="1" fillId="8" fontId="0" numFmtId="0" pivotButton="0" quotePrefix="0" xfId="0">
      <alignment horizontal="center" vertical="center"/>
    </xf>
    <xf applyAlignment="1" borderId="11" fillId="0" fontId="20" numFmtId="0" pivotButton="0" quotePrefix="0" xfId="0">
      <alignment horizontal="general" vertical="bottom"/>
    </xf>
    <xf applyAlignment="1" borderId="1" fillId="4" fontId="10" numFmtId="0" pivotButton="0" quotePrefix="0" xfId="0">
      <alignment horizontal="center" vertical="bottom"/>
    </xf>
    <xf applyAlignment="1" borderId="0" fillId="0" fontId="6" numFmtId="3" pivotButton="0" quotePrefix="0" xfId="0">
      <alignment horizontal="general" vertical="bottom"/>
    </xf>
    <xf applyAlignment="1" borderId="12" fillId="0" fontId="4" numFmtId="0" pivotButton="0" quotePrefix="0" xfId="0">
      <alignment horizontal="general" vertical="bottom"/>
    </xf>
    <xf applyAlignment="1" borderId="1" fillId="0" fontId="4" numFmtId="0" pivotButton="0" quotePrefix="0" xfId="0">
      <alignment horizontal="center" vertical="bottom"/>
    </xf>
    <xf applyAlignment="1" borderId="1" fillId="0" fontId="4" numFmtId="0" pivotButton="0" quotePrefix="0" xfId="0">
      <alignment horizontal="general" vertical="bottom"/>
    </xf>
    <xf applyAlignment="1" borderId="1" fillId="0" fontId="4" numFmtId="0" pivotButton="0" quotePrefix="0" xfId="0">
      <alignment horizontal="center" vertical="bottom" wrapText="1"/>
    </xf>
    <xf applyAlignment="1" borderId="5" fillId="0" fontId="10" numFmtId="0" pivotButton="0" quotePrefix="0" xfId="0">
      <alignment horizontal="general" vertical="bottom"/>
    </xf>
    <xf applyAlignment="1" borderId="5" fillId="4" fontId="24" numFmtId="0" pivotButton="0" quotePrefix="0" xfId="0">
      <alignment horizontal="center" vertical="center"/>
    </xf>
    <xf applyAlignment="1" borderId="5" fillId="5" fontId="24" numFmtId="2" pivotButton="0" quotePrefix="0" xfId="0">
      <alignment horizontal="center" vertical="center"/>
    </xf>
    <xf applyAlignment="1" borderId="1" fillId="0" fontId="10" numFmtId="164" pivotButton="0" quotePrefix="0" xfId="0">
      <alignment horizontal="general" vertical="bottom"/>
    </xf>
    <xf applyAlignment="1" borderId="1" fillId="7" fontId="27" numFmtId="0" pivotButton="0" quotePrefix="0" xfId="0">
      <alignment horizontal="general" vertical="bottom"/>
    </xf>
    <xf applyAlignment="1" borderId="1" fillId="5" fontId="24" numFmtId="2" pivotButton="0" quotePrefix="0" xfId="0">
      <alignment horizontal="center" vertical="center"/>
    </xf>
    <xf applyAlignment="1" borderId="0" fillId="0" fontId="24" numFmtId="0" pivotButton="0" quotePrefix="0" xfId="0">
      <alignment horizontal="center" vertical="center"/>
    </xf>
    <xf applyAlignment="1" borderId="0" fillId="0" fontId="24" numFmtId="2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0" fillId="0" fontId="21" numFmtId="4" pivotButton="0" quotePrefix="0" xfId="0">
      <alignment horizontal="center" vertical="center"/>
    </xf>
    <xf applyAlignment="1" borderId="0" fillId="0" fontId="20" numFmtId="0" pivotButton="0" quotePrefix="0" xfId="0">
      <alignment horizontal="center" vertical="bottom"/>
    </xf>
    <xf applyAlignment="1" borderId="0" fillId="0" fontId="20" numFmtId="3" pivotButton="0" quotePrefix="0" xfId="0">
      <alignment horizontal="center" vertical="bottom"/>
    </xf>
    <xf applyAlignment="1" borderId="0" fillId="0" fontId="20" numFmtId="0" pivotButton="0" quotePrefix="0" xfId="0">
      <alignment horizontal="center" vertical="center"/>
    </xf>
    <xf applyAlignment="1" borderId="0" fillId="0" fontId="20" numFmtId="3" pivotButton="0" quotePrefix="0" xfId="0">
      <alignment horizontal="general" vertical="bottom"/>
    </xf>
    <xf applyAlignment="1" borderId="0" fillId="0" fontId="20" numFmtId="0" pivotButton="0" quotePrefix="0" xfId="0">
      <alignment horizontal="general" vertical="bottom"/>
    </xf>
    <xf applyAlignment="1" borderId="2" fillId="0" fontId="10" numFmtId="0" pivotButton="0" quotePrefix="0" xfId="0">
      <alignment horizontal="general" vertical="bottom"/>
    </xf>
    <xf applyAlignment="1" borderId="8" fillId="0" fontId="10" numFmtId="0" pivotButton="0" quotePrefix="0" xfId="0">
      <alignment horizontal="general" vertical="bottom"/>
    </xf>
    <xf applyAlignment="1" borderId="0" fillId="0" fontId="4" numFmtId="166" pivotButton="0" quotePrefix="0" xfId="0">
      <alignment horizontal="general" vertical="bottom"/>
    </xf>
    <xf applyAlignment="1" borderId="1" fillId="4" fontId="21" numFmtId="1" pivotButton="0" quotePrefix="0" xfId="0">
      <alignment horizontal="center" vertical="center"/>
    </xf>
    <xf applyAlignment="1" borderId="1" fillId="5" fontId="21" numFmtId="2" pivotButton="0" quotePrefix="0" xfId="0">
      <alignment horizontal="center" vertical="center"/>
    </xf>
    <xf applyAlignment="1" borderId="11" fillId="0" fontId="10" numFmtId="0" pivotButton="0" quotePrefix="0" xfId="0">
      <alignment horizontal="center" vertical="bottom"/>
    </xf>
    <xf applyAlignment="1" borderId="1" fillId="8" fontId="18" numFmtId="0" pivotButton="0" quotePrefix="0" xfId="0">
      <alignment horizontal="center" vertical="center"/>
    </xf>
    <xf applyAlignment="1" borderId="0" fillId="4" fontId="10" numFmtId="3" pivotButton="0" quotePrefix="0" xfId="0">
      <alignment horizontal="center" vertical="bottom"/>
    </xf>
    <xf applyAlignment="1" borderId="5" fillId="4" fontId="21" numFmtId="1" pivotButton="0" quotePrefix="0" xfId="0">
      <alignment horizontal="center" vertical="center"/>
    </xf>
    <xf applyAlignment="1" borderId="1" fillId="0" fontId="27" numFmtId="165" pivotButton="0" quotePrefix="0" xfId="0">
      <alignment horizontal="general" vertical="bottom"/>
    </xf>
    <xf applyAlignment="1" borderId="13" fillId="0" fontId="10" numFmtId="0" pivotButton="0" quotePrefix="0" xfId="0">
      <alignment horizontal="center" vertical="bottom"/>
    </xf>
    <xf applyAlignment="1" borderId="5" fillId="8" fontId="23" numFmtId="0" pivotButton="0" quotePrefix="0" xfId="0">
      <alignment horizontal="center" vertical="center" wrapText="1"/>
    </xf>
    <xf applyAlignment="1" borderId="1" fillId="8" fontId="23" numFmtId="0" pivotButton="0" quotePrefix="0" xfId="0">
      <alignment horizontal="center" vertical="center"/>
    </xf>
    <xf applyAlignment="1" borderId="0" fillId="0" fontId="4" numFmtId="166" pivotButton="0" quotePrefix="0" xfId="0">
      <alignment horizontal="center" vertical="bottom"/>
    </xf>
    <xf applyAlignment="1" borderId="9" fillId="4" fontId="0" numFmtId="0" pivotButton="0" quotePrefix="0" xfId="0">
      <alignment horizontal="center" vertical="center" wrapText="1"/>
    </xf>
    <xf applyAlignment="1" borderId="6" fillId="4" fontId="10" numFmtId="3" pivotButton="0" quotePrefix="0" xfId="0">
      <alignment horizontal="general" vertical="bottom"/>
    </xf>
    <xf applyAlignment="1" borderId="5" fillId="8" fontId="0" numFmtId="9" pivotButton="0" quotePrefix="0" xfId="0">
      <alignment horizontal="center" vertical="center" wrapText="1"/>
    </xf>
    <xf applyAlignment="1" borderId="1" fillId="8" fontId="0" numFmtId="9" pivotButton="0" quotePrefix="0" xfId="0">
      <alignment horizontal="center" vertical="center" wrapText="1"/>
    </xf>
    <xf applyAlignment="1" borderId="1" fillId="8" fontId="23" numFmtId="9" pivotButton="0" quotePrefix="0" xfId="0">
      <alignment horizontal="center" vertical="center" wrapText="1"/>
    </xf>
    <xf applyAlignment="1" borderId="5" fillId="0" fontId="10" numFmtId="0" pivotButton="0" quotePrefix="0" xfId="0">
      <alignment horizontal="center" vertical="bottom"/>
    </xf>
    <xf applyAlignment="1" borderId="1" fillId="7" fontId="20" numFmtId="0" pivotButton="0" quotePrefix="0" xfId="0">
      <alignment horizontal="general" vertical="bottom"/>
    </xf>
    <xf applyAlignment="1" borderId="5" fillId="8" fontId="23" numFmtId="9" pivotButton="0" quotePrefix="0" xfId="0">
      <alignment horizontal="center" vertical="center" wrapText="1"/>
    </xf>
    <xf applyAlignment="1" borderId="3" fillId="0" fontId="10" numFmtId="0" pivotButton="0" quotePrefix="0" xfId="0">
      <alignment horizontal="general" vertical="bottom" wrapText="1"/>
    </xf>
    <xf applyAlignment="1" borderId="1" fillId="0" fontId="20" numFmtId="0" pivotButton="0" quotePrefix="0" xfId="0">
      <alignment horizontal="center" vertical="bottom" wrapText="1"/>
    </xf>
    <xf applyAlignment="1" borderId="1" fillId="3" fontId="28" numFmtId="164" pivotButton="0" quotePrefix="0" xfId="0">
      <alignment horizontal="center" vertical="center" wrapText="1"/>
    </xf>
    <xf applyAlignment="1" borderId="1" fillId="3" fontId="28" numFmtId="2" pivotButton="0" quotePrefix="0" xfId="0">
      <alignment horizontal="general" vertical="center" wrapText="1"/>
    </xf>
    <xf applyAlignment="1" borderId="1" fillId="3" fontId="0" numFmtId="0" pivotButton="0" quotePrefix="0" xfId="0">
      <alignment horizontal="center" vertical="center" wrapText="1"/>
    </xf>
    <xf applyAlignment="1" borderId="1" fillId="3" fontId="28" numFmtId="166" pivotButton="0" quotePrefix="0" xfId="0">
      <alignment horizontal="general" vertical="center" wrapText="1"/>
    </xf>
    <xf applyAlignment="1" borderId="6" fillId="0" fontId="20" numFmtId="0" pivotButton="0" quotePrefix="0" xfId="0">
      <alignment horizontal="center" vertical="bottom"/>
    </xf>
    <xf applyAlignment="1" borderId="13" fillId="4" fontId="0" numFmtId="0" pivotButton="0" quotePrefix="0" xfId="0">
      <alignment horizontal="center" vertical="center" wrapText="1"/>
    </xf>
    <xf applyAlignment="1" borderId="5" fillId="4" fontId="24" numFmtId="4" pivotButton="0" quotePrefix="0" xfId="0">
      <alignment horizontal="center" vertical="center"/>
    </xf>
    <xf applyAlignment="1" borderId="5" fillId="4" fontId="0" numFmtId="0" pivotButton="0" quotePrefix="0" xfId="0">
      <alignment horizontal="center" vertical="center" wrapText="1"/>
    </xf>
    <xf applyAlignment="1" borderId="1" fillId="0" fontId="27" numFmtId="164" pivotButton="0" quotePrefix="0" xfId="0">
      <alignment horizontal="general" vertical="bottom"/>
    </xf>
    <xf applyAlignment="1" borderId="13" fillId="0" fontId="20" numFmtId="0" pivotButton="0" quotePrefix="0" xfId="0">
      <alignment horizontal="center" vertical="bottom"/>
    </xf>
    <xf applyAlignment="1" borderId="9" fillId="0" fontId="20" numFmtId="0" pivotButton="0" quotePrefix="0" xfId="0">
      <alignment horizontal="center" vertical="bottom"/>
    </xf>
    <xf applyAlignment="1" borderId="11" fillId="0" fontId="20" numFmtId="0" pivotButton="0" quotePrefix="0" xfId="0">
      <alignment horizontal="center" vertical="bottom"/>
    </xf>
    <xf applyAlignment="1" borderId="2" fillId="0" fontId="20" numFmtId="1" pivotButton="0" quotePrefix="0" xfId="0">
      <alignment horizontal="center" vertical="bottom"/>
    </xf>
    <xf applyAlignment="1" borderId="0" fillId="0" fontId="20" numFmtId="1" pivotButton="0" quotePrefix="0" xfId="0">
      <alignment horizontal="center" vertical="bottom"/>
    </xf>
    <xf applyAlignment="1" borderId="1" fillId="0" fontId="12" numFmtId="0" pivotButton="0" quotePrefix="0" xfId="0">
      <alignment horizontal="general" vertical="bottom"/>
    </xf>
    <xf applyAlignment="1" borderId="1" fillId="0" fontId="12" numFmtId="0" pivotButton="0" quotePrefix="0" xfId="0">
      <alignment horizontal="center" vertical="bottom" wrapText="1"/>
    </xf>
    <xf applyAlignment="1" borderId="1" fillId="3" fontId="29" numFmtId="164" pivotButton="0" quotePrefix="0" xfId="0">
      <alignment horizontal="center" vertical="center" wrapText="1"/>
    </xf>
    <xf applyAlignment="1" borderId="1" fillId="3" fontId="29" numFmtId="2" pivotButton="0" quotePrefix="0" xfId="0">
      <alignment horizontal="general" vertical="center" wrapText="1"/>
    </xf>
    <xf applyAlignment="1" borderId="1" fillId="3" fontId="18" numFmtId="12" pivotButton="0" quotePrefix="0" xfId="0">
      <alignment horizontal="center" vertical="center" wrapText="1"/>
    </xf>
    <xf applyAlignment="1" borderId="1" fillId="3" fontId="18" numFmtId="167" pivotButton="0" quotePrefix="0" xfId="0">
      <alignment horizontal="center" vertical="center" wrapText="1"/>
    </xf>
    <xf applyAlignment="1" borderId="1" fillId="3" fontId="29" numFmtId="166" pivotButton="0" quotePrefix="0" xfId="0">
      <alignment horizontal="general" vertical="center" wrapText="1"/>
    </xf>
    <xf applyAlignment="1" borderId="1" fillId="3" fontId="29" numFmtId="166" pivotButton="0" quotePrefix="0" xfId="0">
      <alignment horizontal="center" vertical="center" wrapText="1"/>
    </xf>
    <xf applyAlignment="1" borderId="5" fillId="0" fontId="12" numFmtId="0" pivotButton="0" quotePrefix="0" xfId="0">
      <alignment horizontal="general" vertical="bottom"/>
    </xf>
    <xf applyAlignment="1" borderId="5" fillId="0" fontId="12" numFmtId="0" pivotButton="0" quotePrefix="0" xfId="0">
      <alignment horizontal="general" vertical="bottom" wrapText="1"/>
    </xf>
    <xf applyAlignment="1" borderId="5" fillId="4" fontId="30" numFmtId="0" pivotButton="0" quotePrefix="0" xfId="0">
      <alignment horizontal="center" vertical="center"/>
    </xf>
    <xf applyAlignment="1" borderId="5" fillId="5" fontId="30" numFmtId="2" pivotButton="0" quotePrefix="0" xfId="0">
      <alignment horizontal="center" vertical="center"/>
    </xf>
    <xf applyAlignment="1" borderId="6" fillId="4" fontId="30" numFmtId="4" pivotButton="0" quotePrefix="0" xfId="0">
      <alignment horizontal="center" vertical="center"/>
    </xf>
    <xf applyAlignment="1" borderId="5" fillId="5" fontId="12" numFmtId="0" pivotButton="0" quotePrefix="0" xfId="0">
      <alignment horizontal="center" vertical="bottom"/>
    </xf>
    <xf applyAlignment="1" borderId="13" fillId="4" fontId="12" numFmtId="3" pivotButton="0" quotePrefix="0" xfId="0">
      <alignment horizontal="center" vertical="bottom"/>
    </xf>
    <xf applyAlignment="1" borderId="5" fillId="4" fontId="12" numFmtId="0" pivotButton="0" quotePrefix="0" xfId="0">
      <alignment horizontal="center" vertical="center"/>
    </xf>
    <xf applyAlignment="1" borderId="5" fillId="4" fontId="12" numFmtId="3" pivotButton="0" quotePrefix="0" xfId="0">
      <alignment horizontal="general" vertical="bottom"/>
    </xf>
    <xf applyAlignment="1" borderId="13" fillId="0" fontId="12" numFmtId="0" pivotButton="0" quotePrefix="0" xfId="0">
      <alignment horizontal="center" vertical="bottom"/>
    </xf>
    <xf applyAlignment="1" borderId="5" fillId="0" fontId="12" numFmtId="1" pivotButton="0" quotePrefix="0" xfId="0">
      <alignment horizontal="center" vertical="bottom"/>
    </xf>
    <xf applyAlignment="1" borderId="5" fillId="8" fontId="18" numFmtId="9" pivotButton="0" quotePrefix="0" xfId="0">
      <alignment horizontal="center" vertical="center"/>
    </xf>
    <xf applyAlignment="1" borderId="5" fillId="8" fontId="18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general" vertical="bottom" wrapText="1"/>
    </xf>
    <xf applyAlignment="1" borderId="1" fillId="4" fontId="30" numFmtId="0" pivotButton="0" quotePrefix="0" xfId="0">
      <alignment horizontal="center" vertical="center"/>
    </xf>
    <xf applyAlignment="1" borderId="9" fillId="4" fontId="30" numFmtId="4" pivotButton="0" quotePrefix="0" xfId="0">
      <alignment horizontal="center" vertical="center"/>
    </xf>
    <xf applyAlignment="1" borderId="1" fillId="5" fontId="12" numFmtId="0" pivotButton="0" quotePrefix="0" xfId="0">
      <alignment horizontal="center" vertical="bottom"/>
    </xf>
    <xf applyAlignment="1" borderId="11" fillId="4" fontId="12" numFmtId="3" pivotButton="0" quotePrefix="0" xfId="0">
      <alignment horizontal="center" vertical="bottom"/>
    </xf>
    <xf applyAlignment="1" borderId="1" fillId="4" fontId="12" numFmtId="0" pivotButton="0" quotePrefix="0" xfId="0">
      <alignment horizontal="center" vertical="center"/>
    </xf>
    <xf applyAlignment="1" borderId="1" fillId="4" fontId="12" numFmtId="3" pivotButton="0" quotePrefix="0" xfId="0">
      <alignment horizontal="general" vertical="bottom"/>
    </xf>
    <xf applyAlignment="1" borderId="1" fillId="0" fontId="12" numFmtId="1" pivotButton="0" quotePrefix="0" xfId="0">
      <alignment horizontal="center" vertical="bottom"/>
    </xf>
    <xf applyAlignment="1" borderId="1" fillId="8" fontId="18" numFmtId="9" pivotButton="0" quotePrefix="0" xfId="0">
      <alignment horizontal="center" vertical="center"/>
    </xf>
    <xf applyAlignment="1" borderId="1" fillId="8" fontId="18" numFmtId="0" pivotButton="0" quotePrefix="0" xfId="0">
      <alignment horizontal="center" vertical="center" wrapText="1"/>
    </xf>
    <xf applyAlignment="1" borderId="9" fillId="4" fontId="21" numFmtId="4" pivotButton="0" quotePrefix="0" xfId="0">
      <alignment horizontal="center" vertical="center"/>
    </xf>
    <xf applyAlignment="1" borderId="11" fillId="4" fontId="10" numFmtId="3" pivotButton="0" quotePrefix="0" xfId="0">
      <alignment horizontal="center" vertical="bottom"/>
    </xf>
    <xf applyAlignment="1" borderId="2" fillId="3" fontId="19" numFmtId="2" pivotButton="0" quotePrefix="0" xfId="0">
      <alignment horizontal="general" vertical="center" wrapText="1"/>
    </xf>
    <xf applyAlignment="1" borderId="1" fillId="10" fontId="0" numFmtId="12" pivotButton="0" quotePrefix="0" xfId="0">
      <alignment horizontal="center" vertical="center" wrapText="1"/>
    </xf>
    <xf applyAlignment="1" borderId="5" fillId="10" fontId="0" numFmtId="12" pivotButton="0" quotePrefix="0" xfId="0">
      <alignment horizontal="center" vertical="center" wrapText="1"/>
    </xf>
    <xf applyAlignment="1" borderId="2" fillId="3" fontId="19" numFmtId="166" pivotButton="0" quotePrefix="0" xfId="0">
      <alignment horizontal="general" vertical="center" wrapText="1"/>
    </xf>
    <xf applyAlignment="1" borderId="1" fillId="4" fontId="24" numFmtId="1" pivotButton="0" quotePrefix="0" xfId="0">
      <alignment horizontal="center" vertical="center"/>
    </xf>
    <xf applyAlignment="1" borderId="1" fillId="11" fontId="0" numFmtId="0" pivotButton="0" quotePrefix="0" xfId="0">
      <alignment horizontal="general" vertical="bottom"/>
    </xf>
    <xf applyAlignment="1" borderId="6" fillId="8" fontId="10" numFmtId="9" pivotButton="0" quotePrefix="0" xfId="0">
      <alignment horizontal="center" vertical="center" wrapText="1"/>
    </xf>
    <xf applyAlignment="1" borderId="1" fillId="8" fontId="10" numFmtId="9" pivotButton="0" quotePrefix="0" xfId="0">
      <alignment horizontal="center" vertical="center" wrapText="1"/>
    </xf>
    <xf applyAlignment="1" borderId="3" fillId="11" fontId="0" numFmtId="0" pivotButton="0" quotePrefix="0" xfId="0">
      <alignment horizontal="general" vertical="bottom"/>
    </xf>
    <xf applyAlignment="1" borderId="3" fillId="3" fontId="0" numFmtId="12" pivotButton="0" quotePrefix="0" xfId="0">
      <alignment horizontal="center" vertical="center" wrapText="1"/>
    </xf>
    <xf applyAlignment="1" borderId="5" fillId="8" fontId="10" numFmtId="9" pivotButton="0" quotePrefix="0" xfId="0">
      <alignment horizontal="center" vertical="center" wrapText="1"/>
    </xf>
    <xf applyAlignment="1" borderId="1" fillId="11" fontId="0" numFmtId="0" pivotButton="0" quotePrefix="0" xfId="0">
      <alignment horizontal="general" vertical="bottom"/>
    </xf>
    <xf applyAlignment="1" borderId="1" fillId="0" fontId="10" numFmtId="164" pivotButton="0" quotePrefix="0" xfId="0">
      <alignment horizontal="general" vertical="bottom"/>
    </xf>
    <xf applyAlignment="1" borderId="0" fillId="0" fontId="10" numFmtId="165" pivotButton="0" quotePrefix="0" xfId="0">
      <alignment horizontal="general" vertical="bottom"/>
    </xf>
    <xf applyAlignment="1" borderId="0" fillId="0" fontId="10" numFmtId="3" pivotButton="0" quotePrefix="0" xfId="0">
      <alignment horizontal="general" vertical="bottom"/>
    </xf>
    <xf applyAlignment="1" borderId="0" fillId="5" fontId="10" numFmtId="0" pivotButton="0" quotePrefix="0" xfId="0">
      <alignment horizontal="general" vertical="bottom"/>
    </xf>
    <xf applyAlignment="1" borderId="0" fillId="5" fontId="10" numFmtId="3" pivotButton="0" quotePrefix="0" xfId="0">
      <alignment horizontal="general" vertical="bottom"/>
    </xf>
    <xf applyAlignment="1" borderId="0" fillId="0" fontId="17" numFmtId="0" pivotButton="0" quotePrefix="0" xfId="0">
      <alignment horizontal="general" vertical="bottom"/>
    </xf>
    <xf applyAlignment="1" borderId="0" fillId="0" fontId="0" numFmtId="3" pivotButton="0" quotePrefix="0" xfId="0">
      <alignment horizontal="general" vertical="bottom"/>
    </xf>
    <xf applyAlignment="1" borderId="1" fillId="3" fontId="31" numFmtId="0" pivotButton="0" quotePrefix="0" xfId="0">
      <alignment horizontal="general" vertical="bottom"/>
    </xf>
    <xf applyAlignment="1" borderId="1" fillId="0" fontId="32" numFmtId="167" pivotButton="0" quotePrefix="0" xfId="0">
      <alignment horizontal="left" vertical="center"/>
    </xf>
    <xf applyAlignment="1" borderId="1" fillId="0" fontId="10" numFmtId="0" pivotButton="0" quotePrefix="0" xfId="0">
      <alignment horizontal="left" vertical="center"/>
    </xf>
    <xf applyAlignment="1" borderId="1" fillId="0" fontId="32" numFmtId="0" pivotButton="0" quotePrefix="0" xfId="0">
      <alignment horizontal="left" vertical="center"/>
    </xf>
    <xf applyAlignment="1" borderId="1" fillId="4" fontId="32" numFmtId="0" pivotButton="0" quotePrefix="0" xfId="0">
      <alignment horizontal="left" vertical="center"/>
    </xf>
    <xf applyAlignment="1" borderId="1" fillId="4" fontId="10" numFmtId="0" pivotButton="0" quotePrefix="0" xfId="0">
      <alignment horizontal="general" vertical="bottom"/>
    </xf>
    <xf applyAlignment="1" borderId="1" fillId="4" fontId="12" numFmtId="0" pivotButton="0" quotePrefix="0" xfId="0">
      <alignment horizontal="general" vertical="bottom"/>
    </xf>
    <xf applyAlignment="1" borderId="1" fillId="0" fontId="32" numFmtId="167" pivotButton="0" quotePrefix="0" xfId="0">
      <alignment horizontal="general" vertical="center"/>
    </xf>
    <xf applyAlignment="1" borderId="1" fillId="4" fontId="10" numFmtId="0" pivotButton="0" quotePrefix="0" xfId="0">
      <alignment horizontal="left" vertical="center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0" fontId="6" numFmtId="168" pivotButton="0" quotePrefix="0" xfId="0">
      <alignment horizontal="general" vertical="bottom"/>
    </xf>
    <xf applyAlignment="1" borderId="0" fillId="0" fontId="4" numFmtId="165" pivotButton="0" quotePrefix="0" xfId="0">
      <alignment horizontal="general" vertical="bottom"/>
    </xf>
    <xf applyAlignment="1" borderId="0" fillId="2" fontId="7" numFmtId="0" pivotButton="0" quotePrefix="0" xfId="0">
      <alignment horizontal="general" vertical="bottom"/>
    </xf>
    <xf applyAlignment="1" borderId="0" fillId="0" fontId="8" numFmtId="0" pivotButton="0" quotePrefix="0" xfId="0">
      <alignment horizontal="left" vertical="bottom"/>
    </xf>
    <xf applyAlignment="1" borderId="1" fillId="3" fontId="9" numFmtId="0" pivotButton="0" quotePrefix="0" xfId="0">
      <alignment horizontal="center" vertical="center" wrapText="1"/>
    </xf>
    <xf applyAlignment="1" borderId="1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bottom"/>
    </xf>
    <xf applyAlignment="1" borderId="1" fillId="0" fontId="10" numFmtId="9" pivotButton="0" quotePrefix="0" xfId="0">
      <alignment horizontal="center" vertical="center"/>
    </xf>
    <xf applyAlignment="1" borderId="1" fillId="0" fontId="10" numFmtId="1" pivotButton="0" quotePrefix="0" xfId="0">
      <alignment horizontal="center" vertical="bottom"/>
    </xf>
    <xf applyAlignment="1" borderId="2" fillId="4" fontId="10" numFmtId="0" pivotButton="0" quotePrefix="0" xfId="0">
      <alignment horizontal="center" vertical="center"/>
    </xf>
    <xf applyAlignment="1" borderId="2" fillId="4" fontId="10" numFmtId="0" pivotButton="0" quotePrefix="0" xfId="0">
      <alignment horizontal="center" vertical="bottom"/>
    </xf>
    <xf applyAlignment="1" borderId="2" fillId="4" fontId="10" numFmtId="1" pivotButton="0" quotePrefix="0" xfId="0">
      <alignment horizontal="center" vertical="bottom"/>
    </xf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bottom"/>
    </xf>
    <xf applyAlignment="1" borderId="0" fillId="0" fontId="4" numFmtId="1" pivotButton="0" quotePrefix="0" xfId="0">
      <alignment horizontal="general" vertical="bottom"/>
    </xf>
    <xf applyAlignment="1" borderId="0" fillId="0" fontId="4" numFmtId="9" pivotButton="0" quotePrefix="0" xfId="0">
      <alignment horizontal="center" vertical="center"/>
    </xf>
    <xf applyAlignment="1" borderId="0" fillId="0" fontId="10" numFmtId="0" pivotButton="0" quotePrefix="0" xfId="0">
      <alignment horizontal="general" vertical="bottom"/>
    </xf>
    <xf applyAlignment="1" borderId="0" fillId="0" fontId="10" numFmtId="0" pivotButton="0" quotePrefix="0" xfId="0">
      <alignment horizontal="right" vertical="bottom"/>
    </xf>
    <xf applyAlignment="1" borderId="0" fillId="0" fontId="10" numFmtId="9" pivotButton="0" quotePrefix="0" xfId="0">
      <alignment horizontal="general" vertical="bottom"/>
    </xf>
    <xf applyAlignment="1" borderId="0" fillId="0" fontId="10" numFmtId="1" pivotButton="0" quotePrefix="0" xfId="0">
      <alignment horizontal="general" vertical="bottom"/>
    </xf>
    <xf applyAlignment="1" borderId="0" fillId="0" fontId="10" numFmtId="0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1" fillId="0" fontId="10" numFmtId="3" pivotButton="0" quotePrefix="0" xfId="0">
      <alignment horizontal="center" vertical="bottom"/>
    </xf>
    <xf applyAlignment="1" borderId="0" fillId="0" fontId="10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bottom"/>
    </xf>
    <xf applyAlignment="1" borderId="0" fillId="0" fontId="10" numFmtId="9" pivotButton="0" quotePrefix="0" xfId="0">
      <alignment horizontal="center" vertical="center"/>
    </xf>
    <xf applyAlignment="1" borderId="0" fillId="0" fontId="10" numFmtId="3" pivotButton="0" quotePrefix="0" xfId="0">
      <alignment horizontal="center" vertical="bottom"/>
    </xf>
    <xf applyAlignment="1" borderId="0" fillId="0" fontId="10" numFmtId="1" pivotButton="0" quotePrefix="0" xfId="0">
      <alignment horizontal="center" vertical="bottom"/>
    </xf>
    <xf applyAlignment="1" borderId="0" fillId="0" fontId="12" numFmtId="0" pivotButton="0" quotePrefix="0" xfId="0">
      <alignment horizontal="general" vertical="center"/>
    </xf>
    <xf applyAlignment="1" borderId="0" fillId="0" fontId="13" numFmtId="0" pivotButton="0" quotePrefix="0" xfId="0">
      <alignment horizontal="general" vertical="center"/>
    </xf>
    <xf applyAlignment="1" borderId="0" fillId="2" fontId="7" numFmtId="0" pivotButton="0" quotePrefix="0" xfId="0">
      <alignment horizontal="right" vertical="center"/>
    </xf>
    <xf applyAlignment="1" borderId="0" fillId="2" fontId="14" numFmtId="0" pivotButton="0" quotePrefix="0" xfId="0">
      <alignment horizontal="center" vertical="center" wrapText="1"/>
    </xf>
    <xf applyAlignment="1" borderId="0" fillId="0" fontId="12" numFmtId="164" pivotButton="0" quotePrefix="0" xfId="0">
      <alignment horizontal="general" vertical="center" wrapText="1"/>
    </xf>
    <xf applyAlignment="1" borderId="0" fillId="2" fontId="7" numFmtId="0" pivotButton="0" quotePrefix="0" xfId="0">
      <alignment horizontal="general" vertical="center"/>
    </xf>
    <xf applyAlignment="1" borderId="0" fillId="0" fontId="12" numFmtId="9" pivotButton="0" quotePrefix="0" xfId="0">
      <alignment horizontal="general" vertical="center"/>
    </xf>
    <xf applyAlignment="1" borderId="0" fillId="0" fontId="12" numFmtId="9" pivotButton="0" quotePrefix="0" xfId="0">
      <alignment horizontal="general" vertical="bottom"/>
    </xf>
    <xf applyAlignment="1" borderId="0" fillId="2" fontId="14" numFmtId="0" pivotButton="0" quotePrefix="0" xfId="0">
      <alignment horizontal="center" vertical="center"/>
    </xf>
    <xf applyAlignment="1" borderId="0" fillId="0" fontId="12" numFmtId="166" pivotButton="0" quotePrefix="0" xfId="0">
      <alignment horizontal="general" vertical="center"/>
    </xf>
    <xf applyAlignment="1" borderId="0" fillId="2" fontId="14" numFmtId="0" pivotButton="0" quotePrefix="0" xfId="0">
      <alignment horizontal="general" vertical="center"/>
    </xf>
    <xf applyAlignment="1" borderId="0" fillId="0" fontId="12" numFmtId="10" pivotButton="0" quotePrefix="0" xfId="0">
      <alignment horizontal="general" vertical="center"/>
    </xf>
    <xf applyAlignment="1" borderId="0" fillId="2" fontId="14" numFmtId="0" pivotButton="0" quotePrefix="0" xfId="0">
      <alignment horizontal="left" vertical="top"/>
    </xf>
    <xf applyAlignment="1" borderId="0" fillId="0" fontId="4" numFmtId="9" pivotButton="0" quotePrefix="0" xfId="0">
      <alignment horizontal="general" vertical="bottom"/>
    </xf>
    <xf applyAlignment="1" borderId="0" fillId="0" fontId="10" numFmtId="0" pivotButton="0" quotePrefix="0" xfId="0">
      <alignment horizontal="general" vertical="bottom" wrapText="1"/>
    </xf>
    <xf applyAlignment="1" borderId="0" fillId="0" fontId="17" numFmtId="3" pivotButton="0" quotePrefix="0" xfId="0">
      <alignment horizontal="general" vertical="bottom"/>
    </xf>
    <xf applyAlignment="1" borderId="0" fillId="0" fontId="17" numFmtId="3" pivotButton="0" quotePrefix="0" xfId="0">
      <alignment horizontal="center" vertical="bottom"/>
    </xf>
    <xf applyAlignment="1" borderId="0" fillId="0" fontId="10" numFmtId="164" pivotButton="0" quotePrefix="0" xfId="0">
      <alignment horizontal="general" vertical="bottom"/>
    </xf>
    <xf applyAlignment="1" borderId="0" fillId="0" fontId="10" numFmtId="0" pivotButton="0" quotePrefix="0" xfId="0">
      <alignment horizontal="center" vertical="bottom" wrapText="1"/>
    </xf>
    <xf applyAlignment="1" borderId="1" fillId="0" fontId="0" numFmtId="0" pivotButton="0" quotePrefix="0" xfId="0">
      <alignment horizontal="center" vertical="bottom"/>
    </xf>
    <xf applyAlignment="1" borderId="1" fillId="0" fontId="10" numFmtId="0" pivotButton="0" quotePrefix="0" xfId="0">
      <alignment horizontal="general" vertical="bottom"/>
    </xf>
    <xf applyAlignment="1" borderId="1" fillId="0" fontId="10" numFmtId="0" pivotButton="0" quotePrefix="0" xfId="0">
      <alignment horizontal="center" vertical="bottom" wrapText="1"/>
    </xf>
    <xf applyAlignment="1" borderId="1" fillId="4" fontId="18" numFmtId="0" pivotButton="0" quotePrefix="0" xfId="0">
      <alignment horizontal="center" vertical="center" wrapText="1"/>
    </xf>
    <xf applyAlignment="1" borderId="1" fillId="5" fontId="18" numFmtId="0" pivotButton="0" quotePrefix="0" xfId="0">
      <alignment horizontal="center" vertical="center" wrapText="1"/>
    </xf>
    <xf applyAlignment="1" borderId="1" fillId="4" fontId="18" numFmtId="3" pivotButton="0" quotePrefix="0" xfId="0">
      <alignment horizontal="center" vertical="center" wrapText="1"/>
    </xf>
    <xf applyAlignment="1" borderId="1" fillId="3" fontId="19" numFmtId="2" pivotButton="0" quotePrefix="0" xfId="0">
      <alignment horizontal="center" vertical="center" wrapText="1"/>
    </xf>
    <xf applyAlignment="1" borderId="1" fillId="3" fontId="19" numFmtId="2" pivotButton="0" quotePrefix="0" xfId="0">
      <alignment horizontal="general" vertical="center" wrapText="1"/>
    </xf>
    <xf applyAlignment="1" borderId="3" fillId="3" fontId="19" numFmtId="164" pivotButton="0" quotePrefix="0" xfId="0">
      <alignment horizontal="center" vertical="center" wrapText="1"/>
    </xf>
    <xf applyAlignment="1" borderId="1" fillId="3" fontId="0" numFmtId="12" pivotButton="0" quotePrefix="0" xfId="0">
      <alignment horizontal="center" vertical="center" wrapText="1"/>
    </xf>
    <xf applyAlignment="1" borderId="1" fillId="3" fontId="19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center" vertical="center" wrapText="1"/>
    </xf>
    <xf applyAlignment="1" borderId="0" fillId="6" fontId="10" numFmtId="0" pivotButton="0" quotePrefix="0" xfId="0">
      <alignment horizontal="center" vertical="center" wrapText="1"/>
    </xf>
    <xf applyAlignment="1" borderId="4" fillId="0" fontId="10" numFmtId="0" pivotButton="0" quotePrefix="0" xfId="0">
      <alignment horizontal="center" vertical="center" wrapText="1"/>
    </xf>
    <xf applyAlignment="1" borderId="5" fillId="0" fontId="20" numFmtId="0" pivotButton="0" quotePrefix="0" xfId="0">
      <alignment horizontal="general" vertical="bottom"/>
    </xf>
    <xf applyAlignment="1" borderId="5" fillId="0" fontId="20" numFmtId="0" pivotButton="0" quotePrefix="0" xfId="0">
      <alignment horizontal="center" vertical="bottom"/>
    </xf>
    <xf applyAlignment="1" borderId="5" fillId="0" fontId="20" numFmtId="0" pivotButton="0" quotePrefix="0" xfId="0">
      <alignment horizontal="general" vertical="bottom" wrapText="1"/>
    </xf>
    <xf applyAlignment="1" borderId="5" fillId="4" fontId="21" numFmtId="0" pivotButton="0" quotePrefix="0" xfId="0">
      <alignment horizontal="center" vertical="center"/>
    </xf>
    <xf applyAlignment="1" borderId="5" fillId="5" fontId="21" numFmtId="2" pivotButton="0" quotePrefix="0" xfId="0">
      <alignment horizontal="center" vertical="center"/>
    </xf>
    <xf applyAlignment="1" borderId="5" fillId="4" fontId="21" numFmtId="4" pivotButton="0" quotePrefix="0" xfId="0">
      <alignment horizontal="center" vertical="center"/>
    </xf>
    <xf applyAlignment="1" borderId="5" fillId="5" fontId="20" numFmtId="0" pivotButton="0" quotePrefix="0" xfId="0">
      <alignment horizontal="center" vertical="bottom"/>
    </xf>
    <xf applyAlignment="1" borderId="5" fillId="4" fontId="20" numFmtId="3" pivotButton="0" quotePrefix="0" xfId="0">
      <alignment horizontal="center" vertical="bottom"/>
    </xf>
    <xf applyAlignment="1" borderId="5" fillId="4" fontId="20" numFmtId="0" pivotButton="0" quotePrefix="0" xfId="0">
      <alignment horizontal="center" vertical="center"/>
    </xf>
    <xf applyAlignment="1" borderId="6" fillId="4" fontId="20" numFmtId="3" pivotButton="0" quotePrefix="0" xfId="0">
      <alignment horizontal="general" vertical="bottom"/>
    </xf>
    <xf applyAlignment="1" borderId="7" fillId="4" fontId="10" numFmtId="0" pivotButton="0" quotePrefix="0" xfId="0">
      <alignment horizontal="center" vertical="bottom"/>
    </xf>
    <xf applyAlignment="1" borderId="1" fillId="4" fontId="10" numFmtId="168" pivotButton="0" quotePrefix="0" xfId="0">
      <alignment horizontal="center" vertical="bottom"/>
    </xf>
    <xf applyAlignment="1" borderId="1" fillId="7" fontId="22" numFmtId="0" pivotButton="0" quotePrefix="0" xfId="0">
      <alignment horizontal="general" vertical="bottom"/>
    </xf>
    <xf applyAlignment="1" borderId="5" fillId="0" fontId="20" numFmtId="1" pivotButton="0" quotePrefix="0" xfId="0">
      <alignment horizontal="center" vertical="bottom"/>
    </xf>
    <xf applyAlignment="1" borderId="5" fillId="8" fontId="0" numFmtId="9" pivotButton="0" quotePrefix="0" xfId="0">
      <alignment horizontal="center" vertical="center"/>
    </xf>
    <xf applyAlignment="1" borderId="1" fillId="8" fontId="0" numFmtId="0" pivotButton="0" quotePrefix="0" xfId="0">
      <alignment horizontal="center" vertical="center" wrapText="1"/>
    </xf>
    <xf applyAlignment="1" borderId="0" fillId="6" fontId="10" numFmtId="0" pivotButton="0" quotePrefix="0" xfId="0">
      <alignment horizontal="general" vertical="bottom"/>
    </xf>
    <xf applyAlignment="1" borderId="8" fillId="0" fontId="0" numFmtId="0" pivotButton="0" quotePrefix="0" xfId="0">
      <alignment horizontal="general" vertical="bottom"/>
    </xf>
    <xf applyAlignment="1" borderId="1" fillId="0" fontId="20" numFmtId="0" pivotButton="0" quotePrefix="0" xfId="0">
      <alignment horizontal="general" vertical="bottom"/>
    </xf>
    <xf applyAlignment="1" borderId="1" fillId="0" fontId="20" numFmtId="0" pivotButton="0" quotePrefix="0" xfId="0">
      <alignment horizontal="center" vertical="bottom"/>
    </xf>
    <xf applyAlignment="1" borderId="1" fillId="0" fontId="20" numFmtId="0" pivotButton="0" quotePrefix="0" xfId="0">
      <alignment horizontal="general" vertical="bottom" wrapText="1"/>
    </xf>
    <xf applyAlignment="1" borderId="1" fillId="4" fontId="21" numFmtId="0" pivotButton="0" quotePrefix="0" xfId="0">
      <alignment horizontal="center" vertical="center"/>
    </xf>
    <xf applyAlignment="1" borderId="1" fillId="4" fontId="21" numFmtId="4" pivotButton="0" quotePrefix="0" xfId="0">
      <alignment horizontal="center" vertical="center"/>
    </xf>
    <xf applyAlignment="1" borderId="1" fillId="5" fontId="20" numFmtId="0" pivotButton="0" quotePrefix="0" xfId="0">
      <alignment horizontal="center" vertical="bottom"/>
    </xf>
    <xf applyAlignment="1" borderId="1" fillId="4" fontId="20" numFmtId="3" pivotButton="0" quotePrefix="0" xfId="0">
      <alignment horizontal="center" vertical="bottom"/>
    </xf>
    <xf applyAlignment="1" borderId="1" fillId="4" fontId="20" numFmtId="0" pivotButton="0" quotePrefix="0" xfId="0">
      <alignment horizontal="center" vertical="center"/>
    </xf>
    <xf applyAlignment="1" borderId="9" fillId="4" fontId="20" numFmtId="3" pivotButton="0" quotePrefix="0" xfId="0">
      <alignment horizontal="general" vertical="bottom"/>
    </xf>
    <xf applyAlignment="1" borderId="1" fillId="8" fontId="0" numFmtId="9" pivotButton="0" quotePrefix="0" xfId="0">
      <alignment horizontal="center" vertical="center"/>
    </xf>
    <xf applyAlignment="1" borderId="1" fillId="0" fontId="0" numFmtId="0" pivotButton="0" quotePrefix="0" xfId="0">
      <alignment horizontal="general" vertical="bottom"/>
    </xf>
    <xf applyAlignment="1" borderId="1" fillId="8" fontId="23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general" vertical="bottom" wrapText="1"/>
    </xf>
    <xf applyAlignment="1" borderId="1" fillId="4" fontId="24" numFmtId="0" pivotButton="0" quotePrefix="0" xfId="0">
      <alignment horizontal="center" vertical="center"/>
    </xf>
    <xf applyAlignment="1" borderId="1" fillId="4" fontId="24" numFmtId="4" pivotButton="0" quotePrefix="0" xfId="0">
      <alignment horizontal="center" vertical="center"/>
    </xf>
    <xf applyAlignment="1" borderId="1" fillId="5" fontId="10" numFmtId="0" pivotButton="0" quotePrefix="0" xfId="0">
      <alignment horizontal="center" vertical="bottom"/>
    </xf>
    <xf applyAlignment="1" borderId="1" fillId="4" fontId="10" numFmtId="3" pivotButton="0" quotePrefix="0" xfId="0">
      <alignment horizontal="center" vertical="bottom"/>
    </xf>
    <xf applyAlignment="1" borderId="10" fillId="8" fontId="10" numFmtId="0" pivotButton="0" quotePrefix="0" xfId="0">
      <alignment horizontal="center" vertical="center"/>
    </xf>
    <xf applyAlignment="1" borderId="3" fillId="8" fontId="0" numFmtId="9" pivotButton="0" quotePrefix="0" xfId="0">
      <alignment horizontal="center" vertical="center"/>
    </xf>
    <xf applyAlignment="1" borderId="3" fillId="8" fontId="23" numFmtId="0" pivotButton="0" quotePrefix="0" xfId="0">
      <alignment horizontal="center" vertical="center" wrapText="1"/>
    </xf>
    <xf applyAlignment="1" borderId="1" fillId="8" fontId="10" numFmtId="0" pivotButton="0" quotePrefix="0" xfId="0">
      <alignment horizontal="center" vertical="center"/>
    </xf>
    <xf applyAlignment="1" borderId="1" fillId="8" fontId="10" numFmtId="0" pivotButton="0" quotePrefix="0" xfId="0">
      <alignment horizontal="center" vertical="center" wrapText="1"/>
    </xf>
    <xf applyAlignment="1" borderId="2" fillId="0" fontId="10" numFmtId="1" pivotButton="0" quotePrefix="0" xfId="0">
      <alignment horizontal="center" vertical="bottom"/>
    </xf>
    <xf applyAlignment="1" borderId="0" fillId="0" fontId="4" numFmtId="0" pivotButton="0" quotePrefix="0" xfId="0">
      <alignment horizontal="general" vertical="bottom" wrapText="1"/>
    </xf>
    <xf applyAlignment="1" borderId="0" fillId="0" fontId="17" numFmtId="164" pivotButton="0" quotePrefix="0" xfId="0">
      <alignment horizontal="general" vertical="bottom"/>
    </xf>
    <xf applyAlignment="1" borderId="7" fillId="9" fontId="4" numFmtId="0" pivotButton="0" quotePrefix="0" xfId="0">
      <alignment horizontal="center" vertical="bottom"/>
    </xf>
    <xf applyAlignment="1" borderId="0" fillId="0" fontId="4" numFmtId="10" pivotButton="0" quotePrefix="0" xfId="0">
      <alignment horizontal="general" vertical="bottom"/>
    </xf>
    <xf applyAlignment="1" borderId="9" fillId="0" fontId="10" numFmtId="0" pivotButton="0" quotePrefix="0" xfId="0">
      <alignment horizontal="general" vertical="bottom"/>
    </xf>
    <xf applyAlignment="1" borderId="1" fillId="4" fontId="0" numFmtId="0" pivotButton="0" quotePrefix="0" xfId="0">
      <alignment horizontal="center" vertical="center" wrapText="1"/>
    </xf>
    <xf applyAlignment="1" borderId="1" fillId="5" fontId="0" numFmtId="0" pivotButton="0" quotePrefix="0" xfId="0">
      <alignment horizontal="center" vertical="center" wrapText="1"/>
    </xf>
    <xf applyAlignment="1" borderId="1" fillId="4" fontId="0" numFmtId="3" pivotButton="0" quotePrefix="0" xfId="0">
      <alignment horizontal="center" vertical="center" wrapText="1"/>
    </xf>
    <xf applyAlignment="1" borderId="1" fillId="3" fontId="19" numFmtId="164" pivotButton="0" quotePrefix="0" xfId="0">
      <alignment horizontal="center" vertical="center" wrapText="1"/>
    </xf>
    <xf applyAlignment="1" borderId="0" fillId="6" fontId="0" numFmtId="0" pivotButton="0" quotePrefix="0" xfId="0">
      <alignment horizontal="general" vertical="bottom"/>
    </xf>
    <xf applyAlignment="1" borderId="1" fillId="0" fontId="0" numFmtId="0" pivotButton="0" quotePrefix="0" xfId="0">
      <alignment horizontal="general" vertical="center"/>
    </xf>
    <xf applyAlignment="1" borderId="1" fillId="0" fontId="0" numFmtId="0" pivotButton="0" quotePrefix="0" xfId="0">
      <alignment horizontal="general" vertical="center" wrapText="1"/>
    </xf>
    <xf applyAlignment="1" borderId="1" fillId="0" fontId="0" numFmtId="0" pivotButton="0" quotePrefix="0" xfId="0">
      <alignment horizontal="center" vertical="center"/>
    </xf>
    <xf applyAlignment="1" borderId="5" fillId="0" fontId="10" numFmtId="0" pivotButton="0" quotePrefix="0" xfId="0">
      <alignment horizontal="general" vertical="bottom" wrapText="1"/>
    </xf>
    <xf applyAlignment="1" borderId="5" fillId="5" fontId="10" numFmtId="0" pivotButton="0" quotePrefix="0" xfId="0">
      <alignment horizontal="center" vertical="bottom"/>
    </xf>
    <xf applyAlignment="1" borderId="5" fillId="4" fontId="10" numFmtId="3" pivotButton="0" quotePrefix="0" xfId="0">
      <alignment horizontal="center" vertical="bottom"/>
    </xf>
    <xf applyAlignment="1" borderId="5" fillId="4" fontId="10" numFmtId="0" pivotButton="0" quotePrefix="0" xfId="0">
      <alignment horizontal="center" vertical="center"/>
    </xf>
    <xf applyAlignment="1" borderId="5" fillId="4" fontId="10" numFmtId="3" pivotButton="0" quotePrefix="0" xfId="0">
      <alignment horizontal="general" vertical="bottom"/>
    </xf>
    <xf applyAlignment="1" borderId="5" fillId="5" fontId="25" numFmtId="0" pivotButton="0" quotePrefix="0" xfId="0">
      <alignment horizontal="general" vertical="center"/>
    </xf>
    <xf applyAlignment="1" borderId="9" fillId="4" fontId="26" numFmtId="164" pivotButton="0" quotePrefix="0" xfId="0">
      <alignment horizontal="center" vertical="bottom"/>
    </xf>
    <xf applyAlignment="1" borderId="1" fillId="0" fontId="20" numFmtId="1" pivotButton="0" quotePrefix="0" xfId="0">
      <alignment horizontal="center" vertical="bottom"/>
    </xf>
    <xf applyAlignment="1" borderId="5" fillId="8" fontId="0" numFmtId="0" pivotButton="0" quotePrefix="0" xfId="0">
      <alignment horizontal="center" vertical="center" wrapText="1"/>
    </xf>
    <xf applyAlignment="1" borderId="1" fillId="0" fontId="10" numFmtId="0" pivotButton="0" quotePrefix="0" xfId="0">
      <alignment horizontal="general" vertical="bottom" wrapText="1"/>
    </xf>
    <xf applyAlignment="1" borderId="1" fillId="4" fontId="10" numFmtId="0" pivotButton="0" quotePrefix="0" xfId="0">
      <alignment horizontal="center" vertical="center"/>
    </xf>
    <xf applyAlignment="1" borderId="1" fillId="4" fontId="10" numFmtId="3" pivotButton="0" quotePrefix="0" xfId="0">
      <alignment horizontal="general" vertical="bottom"/>
    </xf>
    <xf applyAlignment="1" borderId="1" fillId="5" fontId="25" numFmtId="0" pivotButton="0" quotePrefix="0" xfId="0">
      <alignment horizontal="general" vertical="center"/>
    </xf>
    <xf applyAlignment="1" borderId="9" fillId="4" fontId="10" numFmtId="3" pivotButton="0" quotePrefix="0" xfId="0">
      <alignment horizontal="general" vertical="bottom"/>
    </xf>
    <xf applyAlignment="1" borderId="1" fillId="5" fontId="10" numFmtId="0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10" numFmtId="166" pivotButton="0" quotePrefix="0" xfId="0">
      <alignment horizontal="general" vertical="bottom"/>
    </xf>
    <xf applyAlignment="1" borderId="3" fillId="3" fontId="19" numFmtId="2" pivotButton="0" quotePrefix="0" xfId="0">
      <alignment horizontal="center" vertical="center" wrapText="1"/>
    </xf>
    <xf applyAlignment="1" borderId="1" fillId="3" fontId="19" numFmtId="166" pivotButton="0" quotePrefix="0" xfId="0">
      <alignment horizontal="center" vertical="center" wrapText="1"/>
    </xf>
    <xf applyAlignment="1" borderId="5" fillId="4" fontId="20" numFmtId="3" pivotButton="0" quotePrefix="0" xfId="0">
      <alignment horizontal="general" vertical="bottom"/>
    </xf>
    <xf applyAlignment="1" borderId="6" fillId="0" fontId="10" numFmtId="0" pivotButton="0" quotePrefix="0" xfId="0">
      <alignment horizontal="general" vertical="bottom"/>
    </xf>
    <xf applyAlignment="1" borderId="1" fillId="4" fontId="26" numFmtId="164" pivotButton="0" quotePrefix="0" xfId="0">
      <alignment horizontal="center" vertical="bottom"/>
    </xf>
    <xf applyAlignment="1" borderId="1" fillId="4" fontId="20" numFmtId="3" pivotButton="0" quotePrefix="0" xfId="0">
      <alignment horizontal="general" vertical="bottom"/>
    </xf>
    <xf applyAlignment="1" borderId="1" fillId="8" fontId="0" numFmtId="0" pivotButton="0" quotePrefix="0" xfId="0">
      <alignment horizontal="center" vertical="center"/>
    </xf>
    <xf applyAlignment="1" borderId="11" fillId="0" fontId="20" numFmtId="0" pivotButton="0" quotePrefix="0" xfId="0">
      <alignment horizontal="general" vertical="bottom"/>
    </xf>
    <xf applyAlignment="1" borderId="1" fillId="4" fontId="10" numFmtId="0" pivotButton="0" quotePrefix="0" xfId="0">
      <alignment horizontal="center" vertical="bottom"/>
    </xf>
    <xf applyAlignment="1" borderId="0" fillId="0" fontId="6" numFmtId="3" pivotButton="0" quotePrefix="0" xfId="0">
      <alignment horizontal="general" vertical="bottom"/>
    </xf>
    <xf applyAlignment="1" borderId="12" fillId="0" fontId="4" numFmtId="0" pivotButton="0" quotePrefix="0" xfId="0">
      <alignment horizontal="general" vertical="bottom"/>
    </xf>
    <xf applyAlignment="1" borderId="1" fillId="0" fontId="4" numFmtId="0" pivotButton="0" quotePrefix="0" xfId="0">
      <alignment horizontal="center" vertical="bottom"/>
    </xf>
    <xf applyAlignment="1" borderId="1" fillId="0" fontId="4" numFmtId="0" pivotButton="0" quotePrefix="0" xfId="0">
      <alignment horizontal="general" vertical="bottom"/>
    </xf>
    <xf applyAlignment="1" borderId="1" fillId="0" fontId="4" numFmtId="0" pivotButton="0" quotePrefix="0" xfId="0">
      <alignment horizontal="center" vertical="bottom" wrapText="1"/>
    </xf>
    <xf applyAlignment="1" borderId="5" fillId="0" fontId="10" numFmtId="0" pivotButton="0" quotePrefix="0" xfId="0">
      <alignment horizontal="general" vertical="bottom"/>
    </xf>
    <xf applyAlignment="1" borderId="5" fillId="4" fontId="24" numFmtId="0" pivotButton="0" quotePrefix="0" xfId="0">
      <alignment horizontal="center" vertical="center"/>
    </xf>
    <xf applyAlignment="1" borderId="5" fillId="5" fontId="24" numFmtId="2" pivotButton="0" quotePrefix="0" xfId="0">
      <alignment horizontal="center" vertical="center"/>
    </xf>
    <xf applyAlignment="1" borderId="1" fillId="0" fontId="10" numFmtId="164" pivotButton="0" quotePrefix="0" xfId="0">
      <alignment horizontal="general" vertical="bottom"/>
    </xf>
    <xf applyAlignment="1" borderId="1" fillId="7" fontId="27" numFmtId="0" pivotButton="0" quotePrefix="0" xfId="0">
      <alignment horizontal="general" vertical="bottom"/>
    </xf>
    <xf applyAlignment="1" borderId="1" fillId="5" fontId="24" numFmtId="2" pivotButton="0" quotePrefix="0" xfId="0">
      <alignment horizontal="center" vertical="center"/>
    </xf>
    <xf applyAlignment="1" borderId="0" fillId="0" fontId="24" numFmtId="0" pivotButton="0" quotePrefix="0" xfId="0">
      <alignment horizontal="center" vertical="center"/>
    </xf>
    <xf applyAlignment="1" borderId="0" fillId="0" fontId="24" numFmtId="2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0" fillId="0" fontId="21" numFmtId="4" pivotButton="0" quotePrefix="0" xfId="0">
      <alignment horizontal="center" vertical="center"/>
    </xf>
    <xf applyAlignment="1" borderId="0" fillId="0" fontId="20" numFmtId="0" pivotButton="0" quotePrefix="0" xfId="0">
      <alignment horizontal="center" vertical="bottom"/>
    </xf>
    <xf applyAlignment="1" borderId="0" fillId="0" fontId="20" numFmtId="3" pivotButton="0" quotePrefix="0" xfId="0">
      <alignment horizontal="center" vertical="bottom"/>
    </xf>
    <xf applyAlignment="1" borderId="0" fillId="0" fontId="20" numFmtId="0" pivotButton="0" quotePrefix="0" xfId="0">
      <alignment horizontal="center" vertical="center"/>
    </xf>
    <xf applyAlignment="1" borderId="0" fillId="0" fontId="20" numFmtId="3" pivotButton="0" quotePrefix="0" xfId="0">
      <alignment horizontal="general" vertical="bottom"/>
    </xf>
    <xf applyAlignment="1" borderId="0" fillId="0" fontId="20" numFmtId="0" pivotButton="0" quotePrefix="0" xfId="0">
      <alignment horizontal="general" vertical="bottom"/>
    </xf>
    <xf applyAlignment="1" borderId="2" fillId="0" fontId="10" numFmtId="0" pivotButton="0" quotePrefix="0" xfId="0">
      <alignment horizontal="general" vertical="bottom"/>
    </xf>
    <xf applyAlignment="1" borderId="8" fillId="0" fontId="10" numFmtId="0" pivotButton="0" quotePrefix="0" xfId="0">
      <alignment horizontal="general" vertical="bottom"/>
    </xf>
    <xf applyAlignment="1" borderId="0" fillId="0" fontId="4" numFmtId="166" pivotButton="0" quotePrefix="0" xfId="0">
      <alignment horizontal="general" vertical="bottom"/>
    </xf>
    <xf applyAlignment="1" borderId="1" fillId="4" fontId="21" numFmtId="1" pivotButton="0" quotePrefix="0" xfId="0">
      <alignment horizontal="center" vertical="center"/>
    </xf>
    <xf applyAlignment="1" borderId="1" fillId="5" fontId="21" numFmtId="2" pivotButton="0" quotePrefix="0" xfId="0">
      <alignment horizontal="center" vertical="center"/>
    </xf>
    <xf applyAlignment="1" borderId="11" fillId="0" fontId="10" numFmtId="0" pivotButton="0" quotePrefix="0" xfId="0">
      <alignment horizontal="center" vertical="bottom"/>
    </xf>
    <xf applyAlignment="1" borderId="1" fillId="8" fontId="18" numFmtId="0" pivotButton="0" quotePrefix="0" xfId="0">
      <alignment horizontal="center" vertical="center"/>
    </xf>
    <xf applyAlignment="1" borderId="0" fillId="4" fontId="10" numFmtId="3" pivotButton="0" quotePrefix="0" xfId="0">
      <alignment horizontal="center" vertical="bottom"/>
    </xf>
    <xf applyAlignment="1" borderId="5" fillId="4" fontId="21" numFmtId="1" pivotButton="0" quotePrefix="0" xfId="0">
      <alignment horizontal="center" vertical="center"/>
    </xf>
    <xf applyAlignment="1" borderId="1" fillId="0" fontId="27" numFmtId="165" pivotButton="0" quotePrefix="0" xfId="0">
      <alignment horizontal="general" vertical="bottom"/>
    </xf>
    <xf applyAlignment="1" borderId="13" fillId="0" fontId="10" numFmtId="0" pivotButton="0" quotePrefix="0" xfId="0">
      <alignment horizontal="center" vertical="bottom"/>
    </xf>
    <xf applyAlignment="1" borderId="5" fillId="8" fontId="23" numFmtId="0" pivotButton="0" quotePrefix="0" xfId="0">
      <alignment horizontal="center" vertical="center" wrapText="1"/>
    </xf>
    <xf applyAlignment="1" borderId="1" fillId="8" fontId="23" numFmtId="0" pivotButton="0" quotePrefix="0" xfId="0">
      <alignment horizontal="center" vertical="center"/>
    </xf>
    <xf applyAlignment="1" borderId="0" fillId="0" fontId="4" numFmtId="166" pivotButton="0" quotePrefix="0" xfId="0">
      <alignment horizontal="center" vertical="bottom"/>
    </xf>
    <xf applyAlignment="1" borderId="9" fillId="4" fontId="0" numFmtId="0" pivotButton="0" quotePrefix="0" xfId="0">
      <alignment horizontal="center" vertical="center" wrapText="1"/>
    </xf>
    <xf applyAlignment="1" borderId="6" fillId="4" fontId="10" numFmtId="3" pivotButton="0" quotePrefix="0" xfId="0">
      <alignment horizontal="general" vertical="bottom"/>
    </xf>
    <xf applyAlignment="1" borderId="5" fillId="8" fontId="0" numFmtId="9" pivotButton="0" quotePrefix="0" xfId="0">
      <alignment horizontal="center" vertical="center" wrapText="1"/>
    </xf>
    <xf applyAlignment="1" borderId="1" fillId="8" fontId="0" numFmtId="9" pivotButton="0" quotePrefix="0" xfId="0">
      <alignment horizontal="center" vertical="center" wrapText="1"/>
    </xf>
    <xf applyAlignment="1" borderId="1" fillId="8" fontId="23" numFmtId="9" pivotButton="0" quotePrefix="0" xfId="0">
      <alignment horizontal="center" vertical="center" wrapText="1"/>
    </xf>
    <xf applyAlignment="1" borderId="5" fillId="0" fontId="10" numFmtId="0" pivotButton="0" quotePrefix="0" xfId="0">
      <alignment horizontal="center" vertical="bottom"/>
    </xf>
    <xf applyAlignment="1" borderId="1" fillId="7" fontId="20" numFmtId="0" pivotButton="0" quotePrefix="0" xfId="0">
      <alignment horizontal="general" vertical="bottom"/>
    </xf>
    <xf applyAlignment="1" borderId="5" fillId="8" fontId="23" numFmtId="9" pivotButton="0" quotePrefix="0" xfId="0">
      <alignment horizontal="center" vertical="center" wrapText="1"/>
    </xf>
    <xf applyAlignment="1" borderId="3" fillId="0" fontId="10" numFmtId="0" pivotButton="0" quotePrefix="0" xfId="0">
      <alignment horizontal="general" vertical="bottom" wrapText="1"/>
    </xf>
    <xf applyAlignment="1" borderId="1" fillId="0" fontId="20" numFmtId="0" pivotButton="0" quotePrefix="0" xfId="0">
      <alignment horizontal="center" vertical="bottom" wrapText="1"/>
    </xf>
    <xf applyAlignment="1" borderId="1" fillId="3" fontId="28" numFmtId="164" pivotButton="0" quotePrefix="0" xfId="0">
      <alignment horizontal="center" vertical="center" wrapText="1"/>
    </xf>
    <xf applyAlignment="1" borderId="1" fillId="3" fontId="28" numFmtId="2" pivotButton="0" quotePrefix="0" xfId="0">
      <alignment horizontal="general" vertical="center" wrapText="1"/>
    </xf>
    <xf applyAlignment="1" borderId="1" fillId="3" fontId="0" numFmtId="0" pivotButton="0" quotePrefix="0" xfId="0">
      <alignment horizontal="center" vertical="center" wrapText="1"/>
    </xf>
    <xf applyAlignment="1" borderId="1" fillId="3" fontId="28" numFmtId="166" pivotButton="0" quotePrefix="0" xfId="0">
      <alignment horizontal="general" vertical="center" wrapText="1"/>
    </xf>
    <xf applyAlignment="1" borderId="6" fillId="0" fontId="20" numFmtId="0" pivotButton="0" quotePrefix="0" xfId="0">
      <alignment horizontal="center" vertical="bottom"/>
    </xf>
    <xf applyAlignment="1" borderId="13" fillId="4" fontId="0" numFmtId="0" pivotButton="0" quotePrefix="0" xfId="0">
      <alignment horizontal="center" vertical="center" wrapText="1"/>
    </xf>
    <xf applyAlignment="1" borderId="5" fillId="4" fontId="24" numFmtId="4" pivotButton="0" quotePrefix="0" xfId="0">
      <alignment horizontal="center" vertical="center"/>
    </xf>
    <xf applyAlignment="1" borderId="5" fillId="4" fontId="0" numFmtId="0" pivotButton="0" quotePrefix="0" xfId="0">
      <alignment horizontal="center" vertical="center" wrapText="1"/>
    </xf>
    <xf applyAlignment="1" borderId="1" fillId="0" fontId="27" numFmtId="164" pivotButton="0" quotePrefix="0" xfId="0">
      <alignment horizontal="general" vertical="bottom"/>
    </xf>
    <xf applyAlignment="1" borderId="13" fillId="0" fontId="20" numFmtId="0" pivotButton="0" quotePrefix="0" xfId="0">
      <alignment horizontal="center" vertical="bottom"/>
    </xf>
    <xf applyAlignment="1" borderId="9" fillId="0" fontId="20" numFmtId="0" pivotButton="0" quotePrefix="0" xfId="0">
      <alignment horizontal="center" vertical="bottom"/>
    </xf>
    <xf applyAlignment="1" borderId="11" fillId="0" fontId="20" numFmtId="0" pivotButton="0" quotePrefix="0" xfId="0">
      <alignment horizontal="center" vertical="bottom"/>
    </xf>
    <xf applyAlignment="1" borderId="2" fillId="0" fontId="20" numFmtId="1" pivotButton="0" quotePrefix="0" xfId="0">
      <alignment horizontal="center" vertical="bottom"/>
    </xf>
    <xf applyAlignment="1" borderId="0" fillId="0" fontId="20" numFmtId="1" pivotButton="0" quotePrefix="0" xfId="0">
      <alignment horizontal="center" vertical="bottom"/>
    </xf>
    <xf applyAlignment="1" borderId="1" fillId="0" fontId="12" numFmtId="0" pivotButton="0" quotePrefix="0" xfId="0">
      <alignment horizontal="general" vertical="bottom"/>
    </xf>
    <xf applyAlignment="1" borderId="1" fillId="0" fontId="12" numFmtId="0" pivotButton="0" quotePrefix="0" xfId="0">
      <alignment horizontal="center" vertical="bottom" wrapText="1"/>
    </xf>
    <xf applyAlignment="1" borderId="1" fillId="3" fontId="29" numFmtId="164" pivotButton="0" quotePrefix="0" xfId="0">
      <alignment horizontal="center" vertical="center" wrapText="1"/>
    </xf>
    <xf applyAlignment="1" borderId="1" fillId="3" fontId="29" numFmtId="2" pivotButton="0" quotePrefix="0" xfId="0">
      <alignment horizontal="general" vertical="center" wrapText="1"/>
    </xf>
    <xf applyAlignment="1" borderId="1" fillId="3" fontId="18" numFmtId="12" pivotButton="0" quotePrefix="0" xfId="0">
      <alignment horizontal="center" vertical="center" wrapText="1"/>
    </xf>
    <xf applyAlignment="1" borderId="1" fillId="3" fontId="18" numFmtId="167" pivotButton="0" quotePrefix="0" xfId="0">
      <alignment horizontal="center" vertical="center" wrapText="1"/>
    </xf>
    <xf applyAlignment="1" borderId="1" fillId="3" fontId="29" numFmtId="166" pivotButton="0" quotePrefix="0" xfId="0">
      <alignment horizontal="general" vertical="center" wrapText="1"/>
    </xf>
    <xf applyAlignment="1" borderId="1" fillId="3" fontId="29" numFmtId="166" pivotButton="0" quotePrefix="0" xfId="0">
      <alignment horizontal="center" vertical="center" wrapText="1"/>
    </xf>
    <xf applyAlignment="1" borderId="5" fillId="0" fontId="12" numFmtId="0" pivotButton="0" quotePrefix="0" xfId="0">
      <alignment horizontal="general" vertical="bottom"/>
    </xf>
    <xf applyAlignment="1" borderId="5" fillId="0" fontId="12" numFmtId="0" pivotButton="0" quotePrefix="0" xfId="0">
      <alignment horizontal="general" vertical="bottom" wrapText="1"/>
    </xf>
    <xf applyAlignment="1" borderId="5" fillId="4" fontId="30" numFmtId="0" pivotButton="0" quotePrefix="0" xfId="0">
      <alignment horizontal="center" vertical="center"/>
    </xf>
    <xf applyAlignment="1" borderId="5" fillId="5" fontId="30" numFmtId="2" pivotButton="0" quotePrefix="0" xfId="0">
      <alignment horizontal="center" vertical="center"/>
    </xf>
    <xf applyAlignment="1" borderId="6" fillId="4" fontId="30" numFmtId="4" pivotButton="0" quotePrefix="0" xfId="0">
      <alignment horizontal="center" vertical="center"/>
    </xf>
    <xf applyAlignment="1" borderId="5" fillId="5" fontId="12" numFmtId="0" pivotButton="0" quotePrefix="0" xfId="0">
      <alignment horizontal="center" vertical="bottom"/>
    </xf>
    <xf applyAlignment="1" borderId="13" fillId="4" fontId="12" numFmtId="3" pivotButton="0" quotePrefix="0" xfId="0">
      <alignment horizontal="center" vertical="bottom"/>
    </xf>
    <xf applyAlignment="1" borderId="5" fillId="4" fontId="12" numFmtId="0" pivotButton="0" quotePrefix="0" xfId="0">
      <alignment horizontal="center" vertical="center"/>
    </xf>
    <xf applyAlignment="1" borderId="5" fillId="4" fontId="12" numFmtId="3" pivotButton="0" quotePrefix="0" xfId="0">
      <alignment horizontal="general" vertical="bottom"/>
    </xf>
    <xf applyAlignment="1" borderId="13" fillId="0" fontId="12" numFmtId="0" pivotButton="0" quotePrefix="0" xfId="0">
      <alignment horizontal="center" vertical="bottom"/>
    </xf>
    <xf applyAlignment="1" borderId="5" fillId="0" fontId="12" numFmtId="1" pivotButton="0" quotePrefix="0" xfId="0">
      <alignment horizontal="center" vertical="bottom"/>
    </xf>
    <xf applyAlignment="1" borderId="5" fillId="8" fontId="18" numFmtId="9" pivotButton="0" quotePrefix="0" xfId="0">
      <alignment horizontal="center" vertical="center"/>
    </xf>
    <xf applyAlignment="1" borderId="5" fillId="8" fontId="18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general" vertical="bottom" wrapText="1"/>
    </xf>
    <xf applyAlignment="1" borderId="1" fillId="4" fontId="30" numFmtId="0" pivotButton="0" quotePrefix="0" xfId="0">
      <alignment horizontal="center" vertical="center"/>
    </xf>
    <xf applyAlignment="1" borderId="9" fillId="4" fontId="30" numFmtId="4" pivotButton="0" quotePrefix="0" xfId="0">
      <alignment horizontal="center" vertical="center"/>
    </xf>
    <xf applyAlignment="1" borderId="1" fillId="5" fontId="12" numFmtId="0" pivotButton="0" quotePrefix="0" xfId="0">
      <alignment horizontal="center" vertical="bottom"/>
    </xf>
    <xf applyAlignment="1" borderId="11" fillId="4" fontId="12" numFmtId="3" pivotButton="0" quotePrefix="0" xfId="0">
      <alignment horizontal="center" vertical="bottom"/>
    </xf>
    <xf applyAlignment="1" borderId="1" fillId="4" fontId="12" numFmtId="0" pivotButton="0" quotePrefix="0" xfId="0">
      <alignment horizontal="center" vertical="center"/>
    </xf>
    <xf applyAlignment="1" borderId="1" fillId="4" fontId="12" numFmtId="3" pivotButton="0" quotePrefix="0" xfId="0">
      <alignment horizontal="general" vertical="bottom"/>
    </xf>
    <xf applyAlignment="1" borderId="1" fillId="0" fontId="12" numFmtId="1" pivotButton="0" quotePrefix="0" xfId="0">
      <alignment horizontal="center" vertical="bottom"/>
    </xf>
    <xf applyAlignment="1" borderId="1" fillId="8" fontId="18" numFmtId="9" pivotButton="0" quotePrefix="0" xfId="0">
      <alignment horizontal="center" vertical="center"/>
    </xf>
    <xf applyAlignment="1" borderId="1" fillId="8" fontId="18" numFmtId="0" pivotButton="0" quotePrefix="0" xfId="0">
      <alignment horizontal="center" vertical="center" wrapText="1"/>
    </xf>
    <xf applyAlignment="1" borderId="9" fillId="4" fontId="21" numFmtId="4" pivotButton="0" quotePrefix="0" xfId="0">
      <alignment horizontal="center" vertical="center"/>
    </xf>
    <xf applyAlignment="1" borderId="11" fillId="4" fontId="10" numFmtId="3" pivotButton="0" quotePrefix="0" xfId="0">
      <alignment horizontal="center" vertical="bottom"/>
    </xf>
    <xf applyAlignment="1" borderId="2" fillId="3" fontId="19" numFmtId="2" pivotButton="0" quotePrefix="0" xfId="0">
      <alignment horizontal="general" vertical="center" wrapText="1"/>
    </xf>
    <xf applyAlignment="1" borderId="1" fillId="10" fontId="0" numFmtId="12" pivotButton="0" quotePrefix="0" xfId="0">
      <alignment horizontal="center" vertical="center" wrapText="1"/>
    </xf>
    <xf applyAlignment="1" borderId="5" fillId="10" fontId="0" numFmtId="12" pivotButton="0" quotePrefix="0" xfId="0">
      <alignment horizontal="center" vertical="center" wrapText="1"/>
    </xf>
    <xf applyAlignment="1" borderId="2" fillId="3" fontId="19" numFmtId="166" pivotButton="0" quotePrefix="0" xfId="0">
      <alignment horizontal="general" vertical="center" wrapText="1"/>
    </xf>
    <xf applyAlignment="1" borderId="1" fillId="4" fontId="24" numFmtId="1" pivotButton="0" quotePrefix="0" xfId="0">
      <alignment horizontal="center" vertical="center"/>
    </xf>
    <xf applyAlignment="1" borderId="1" fillId="11" fontId="0" numFmtId="0" pivotButton="0" quotePrefix="0" xfId="0">
      <alignment horizontal="general" vertical="bottom"/>
    </xf>
    <xf applyAlignment="1" borderId="6" fillId="8" fontId="10" numFmtId="9" pivotButton="0" quotePrefix="0" xfId="0">
      <alignment horizontal="center" vertical="center" wrapText="1"/>
    </xf>
    <xf applyAlignment="1" borderId="1" fillId="8" fontId="10" numFmtId="9" pivotButton="0" quotePrefix="0" xfId="0">
      <alignment horizontal="center" vertical="center" wrapText="1"/>
    </xf>
    <xf applyAlignment="1" borderId="3" fillId="11" fontId="0" numFmtId="0" pivotButton="0" quotePrefix="0" xfId="0">
      <alignment horizontal="general" vertical="bottom"/>
    </xf>
    <xf applyAlignment="1" borderId="3" fillId="3" fontId="0" numFmtId="12" pivotButton="0" quotePrefix="0" xfId="0">
      <alignment horizontal="center" vertical="center" wrapText="1"/>
    </xf>
    <xf applyAlignment="1" borderId="5" fillId="8" fontId="10" numFmtId="9" pivotButton="0" quotePrefix="0" xfId="0">
      <alignment horizontal="center" vertical="center" wrapText="1"/>
    </xf>
    <xf applyAlignment="1" borderId="0" fillId="0" fontId="10" numFmtId="165" pivotButton="0" quotePrefix="0" xfId="0">
      <alignment horizontal="general" vertical="bottom"/>
    </xf>
    <xf applyAlignment="1" borderId="0" fillId="0" fontId="10" numFmtId="3" pivotButton="0" quotePrefix="0" xfId="0">
      <alignment horizontal="general" vertical="bottom"/>
    </xf>
    <xf applyAlignment="1" borderId="0" fillId="5" fontId="10" numFmtId="0" pivotButton="0" quotePrefix="0" xfId="0">
      <alignment horizontal="general" vertical="bottom"/>
    </xf>
    <xf applyAlignment="1" borderId="0" fillId="5" fontId="10" numFmtId="3" pivotButton="0" quotePrefix="0" xfId="0">
      <alignment horizontal="general" vertical="bottom"/>
    </xf>
    <xf applyAlignment="1" borderId="0" fillId="0" fontId="17" numFmtId="0" pivotButton="0" quotePrefix="0" xfId="0">
      <alignment horizontal="general" vertical="bottom"/>
    </xf>
    <xf applyAlignment="1" borderId="0" fillId="0" fontId="0" numFmtId="3" pivotButton="0" quotePrefix="0" xfId="0">
      <alignment horizontal="general" vertical="bottom"/>
    </xf>
    <xf applyAlignment="1" borderId="1" fillId="3" fontId="31" numFmtId="0" pivotButton="0" quotePrefix="0" xfId="0">
      <alignment horizontal="general" vertical="bottom"/>
    </xf>
    <xf applyAlignment="1" borderId="1" fillId="0" fontId="32" numFmtId="167" pivotButton="0" quotePrefix="0" xfId="0">
      <alignment horizontal="left" vertical="center"/>
    </xf>
    <xf applyAlignment="1" borderId="1" fillId="0" fontId="10" numFmtId="0" pivotButton="0" quotePrefix="0" xfId="0">
      <alignment horizontal="left" vertical="center"/>
    </xf>
    <xf applyAlignment="1" borderId="1" fillId="0" fontId="32" numFmtId="0" pivotButton="0" quotePrefix="0" xfId="0">
      <alignment horizontal="left" vertical="center"/>
    </xf>
    <xf applyAlignment="1" borderId="1" fillId="4" fontId="32" numFmtId="0" pivotButton="0" quotePrefix="0" xfId="0">
      <alignment horizontal="left" vertical="center"/>
    </xf>
    <xf applyAlignment="1" borderId="1" fillId="4" fontId="10" numFmtId="0" pivotButton="0" quotePrefix="0" xfId="0">
      <alignment horizontal="general" vertical="bottom"/>
    </xf>
    <xf applyAlignment="1" borderId="1" fillId="4" fontId="12" numFmtId="0" pivotButton="0" quotePrefix="0" xfId="0">
      <alignment horizontal="general" vertical="bottom"/>
    </xf>
    <xf applyAlignment="1" borderId="1" fillId="0" fontId="32" numFmtId="167" pivotButton="0" quotePrefix="0" xfId="0">
      <alignment horizontal="general" vertical="center"/>
    </xf>
    <xf applyAlignment="1" borderId="1" fillId="4" fontId="10" numFmtId="0" pivotButton="0" quotePrefix="0" xfId="0">
      <alignment horizontal="left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1140">
    <dxf>
      <font>
        <color rgb="FF9C0006"/>
      </font>
      <fill>
        <patternFill>
          <bgColor rgb="FFFFC7CE"/>
        </patternFill>
      </fill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sharedStrings.xml" Type="http://schemas.openxmlformats.org/officeDocument/2006/relationships/sharedStrings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x val="0.0207071930249455"/>
          <y val="0.0589336661911555"/>
          <w val="0.943857471542746"/>
          <h val="0.8415656205420829"/>
        </manualLayout>
      </layout>
      <barChart>
        <barDir val="col"/>
        <grouping val="clustered"/>
        <varyColors val="0"/>
        <ser>
          <idx val="0"/>
          <order val="0"/>
          <tx>
            <strRef>
              <f>'Динамика ТТ'!$C$60</f>
              <strCache>
                <ptCount val="1"/>
                <pt idx="0">
                  <v>02.03.18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ТТ'!$C$61:$C$69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"/>
          <order val="1"/>
          <tx>
            <strRef>
              <f>'Динамика ТТ'!$D$60</f>
              <strCache>
                <ptCount val="1"/>
                <pt idx="0">
                  <v>03.03.18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ТТ'!$D$61:$D$69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"/>
          <order val="2"/>
          <tx>
            <strRef>
              <f>'Динамика ТТ'!$E$60</f>
              <strCache>
                <ptCount val="1"/>
                <pt idx="0">
                  <v>04.03.18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ТТ'!$E$61:$E$69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3"/>
          <order val="3"/>
          <tx>
            <strRef>
              <f>'Динамика ТТ'!$F$60</f>
              <strCache>
                <ptCount val="1"/>
                <pt idx="0">
                  <v>05.03.18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ТТ'!$F$61:$F$69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4"/>
          <order val="4"/>
          <tx>
            <strRef>
              <f>'Динамика ТТ'!$G$60</f>
              <strCache>
                <ptCount val="1"/>
                <pt idx="0">
                  <v>06.03.18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ТТ'!$G$61:$G$69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5"/>
          <order val="5"/>
          <tx>
            <strRef>
              <f>'Динамика ТТ'!$H$60</f>
              <strCache>
                <ptCount val="1"/>
                <pt idx="0">
                  <v>07.03.18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ТТ'!$H$61:$H$69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6"/>
          <order val="6"/>
          <tx>
            <strRef>
              <f>'Динамика ТТ'!$I$60</f>
              <strCache>
                <ptCount val="1"/>
                <pt idx="0">
                  <v>08.03.18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ТТ'!$I$61:$I$69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7"/>
          <order val="7"/>
          <tx>
            <strRef>
              <f>'Динамика ТТ'!$J$60</f>
              <strCache>
                <ptCount val="1"/>
                <pt idx="0">
                  <v>09.03.18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ТТ'!$J$61:$J$69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8"/>
          <order val="8"/>
          <tx>
            <strRef>
              <f>'Динамика ТТ'!$K$60</f>
              <strCache>
                <ptCount val="1"/>
                <pt idx="0">
                  <v>10.03.18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ТТ'!$K$61:$K$69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9"/>
          <order val="9"/>
          <tx>
            <strRef>
              <f>'Динамика ТТ'!$L$60</f>
              <strCache>
                <ptCount val="1"/>
                <pt idx="0">
                  <v>11.03.18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ТТ'!$L$61:$L$69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0"/>
          <order val="10"/>
          <tx>
            <strRef>
              <f>'Динамика ТТ'!$M$60</f>
              <strCache>
                <ptCount val="1"/>
                <pt idx="0">
                  <v>12.03.18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ТТ'!$M$61:$M$69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1"/>
          <order val="11"/>
          <tx>
            <strRef>
              <f>'Динамика ТТ'!$N$60</f>
              <strCache>
                <ptCount val="1"/>
                <pt idx="0">
                  <v>13.03.18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ТТ'!$N$61:$N$69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2"/>
          <order val="12"/>
          <tx>
            <strRef>
              <f>'Динамика ТТ'!$O$60</f>
              <strCache>
                <ptCount val="1"/>
                <pt idx="0">
                  <v>14.03.18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ТТ'!$O$61:$O$69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3"/>
          <order val="13"/>
          <tx>
            <strRef>
              <f>'Динамика ТТ'!$P$60</f>
              <strCache>
                <ptCount val="1"/>
                <pt idx="0">
                  <v>15.03.18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ТТ'!$P$61:$P$69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4"/>
          <order val="14"/>
          <tx>
            <strRef>
              <f>'Динамика ТТ'!$Q$60</f>
              <strCache>
                <ptCount val="1"/>
                <pt idx="0">
                  <v>16.03.18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ТТ'!$Q$61:$Q$69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5"/>
          <order val="15"/>
          <tx>
            <strRef>
              <f>'Динамика ТТ'!$R$60</f>
              <strCache>
                <ptCount val="1"/>
                <pt idx="0">
                  <v>17.03.18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ТТ'!$R$61:$R$69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6"/>
          <order val="16"/>
          <tx>
            <strRef>
              <f>'Динамика ТТ'!$S$60</f>
              <strCache>
                <ptCount val="1"/>
                <pt idx="0">
                  <v>18.03.18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ТТ'!$S$61:$S$69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7"/>
          <order val="17"/>
          <tx>
            <strRef>
              <f>'Динамика ТТ'!$T$60</f>
              <strCache>
                <ptCount val="1"/>
                <pt idx="0">
                  <v>19.03.18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ТТ'!$T$61:$T$69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8"/>
          <order val="18"/>
          <tx>
            <strRef>
              <f>'Динамика ТТ'!$U$60</f>
              <strCache>
                <ptCount val="1"/>
                <pt idx="0">
                  <v>20.03.18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ТТ'!$U$61:$U$69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19"/>
          <order val="19"/>
          <tx>
            <strRef>
              <f>'Динамика ТТ'!$V$60</f>
              <strCache>
                <ptCount val="1"/>
                <pt idx="0">
                  <v>21.03.18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ТТ'!$V$61:$V$69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0"/>
          <order val="20"/>
          <tx>
            <strRef>
              <f>'Динамика ТТ'!$W$60</f>
              <strCache>
                <ptCount val="1"/>
                <pt idx="0">
                  <v>22.03.18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ТТ'!$W$61:$W$69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1"/>
          <order val="21"/>
          <tx>
            <strRef>
              <f>'Динамика ТТ'!$X$60</f>
              <strCache>
                <ptCount val="1"/>
                <pt idx="0">
                  <v>23.03.18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ТТ'!$X$61:$X$69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2"/>
          <order val="22"/>
          <tx>
            <strRef>
              <f>'Динамика ТТ'!$Y$60</f>
              <strCache>
                <ptCount val="1"/>
                <pt idx="0">
                  <v>24.03.18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ТТ'!$Y$61:$Y$69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3"/>
          <order val="23"/>
          <tx>
            <strRef>
              <f>'Динамика ТТ'!$Z$60</f>
              <strCache>
                <ptCount val="1"/>
                <pt idx="0">
                  <v>25.03.18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ТТ'!$Z$61:$Z$69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4"/>
          <order val="24"/>
          <tx>
            <strRef>
              <f>'Динамика ТТ'!$AA$60</f>
              <strCache>
                <ptCount val="1"/>
                <pt idx="0">
                  <v>26.03.18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ТТ'!$AA$61:$AA$69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val>
        </ser>
        <ser>
          <idx val="25"/>
          <order val="25"/>
          <tx>
            <strRef>
              <f>'Динамика ТТ'!$AB$60</f>
              <strCache>
                <ptCount val="1"/>
                <pt idx="0">
                  <v>27.03.18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ТТ'!$AB$61:$AB$69</f>
              <numCache>
                <formatCode>General</formatCode>
                <ptCount val="9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</numCache>
            </numRef>
          </val>
        </ser>
        <ser>
          <idx val="26"/>
          <order val="26"/>
          <tx>
            <strRef>
              <f>'Динамика ТТ'!$AC$60</f>
              <strCache>
                <ptCount val="1"/>
                <pt idx="0">
                  <v>28.03.18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ТТ'!$AC$61:$AC$69</f>
              <numCache>
                <formatCode>General</formatCode>
                <ptCount val="9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</numCache>
            </numRef>
          </val>
        </ser>
        <ser>
          <idx val="27"/>
          <order val="27"/>
          <tx>
            <strRef>
              <f>'Динамика ТТ'!$AD$60</f>
              <strCache>
                <ptCount val="1"/>
                <pt idx="0">
                  <v>29.03.18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ТТ'!$AD$61:$AD$69</f>
              <numCache>
                <formatCode>General</formatCode>
                <ptCount val="9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</numCache>
            </numRef>
          </val>
        </ser>
        <ser>
          <idx val="28"/>
          <order val="28"/>
          <tx>
            <strRef>
              <f>'Динамика ТТ'!$AE$60</f>
              <strCache>
                <ptCount val="1"/>
                <pt idx="0">
                  <v>30.03.18</v>
                </pt>
              </strCache>
            </strRef>
          </tx>
          <spPr>
            <a:solidFill>
              <a:srgbClr val="bea413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ТТ'!$A$62:$A$69</f>
              <strCache>
                <ptCount val="8"/>
                <pt idx="0">
                  <v>Призма</v>
                </pt>
                <pt idx="1">
                  <v>Лента</v>
                </pt>
                <pt idx="2">
                  <v>Карусель</v>
                </pt>
                <pt idx="3">
                  <v>Ашан </v>
                </pt>
                <pt idx="4">
                  <v>Реалъ</v>
                </pt>
                <pt idx="5">
                  <v>Метро</v>
                </pt>
                <pt idx="6">
                  <v>Окей</v>
                </pt>
                <pt idx="7">
                  <v>Любавушка</v>
                </pt>
              </strCache>
            </strRef>
          </cat>
          <val>
            <numRef>
              <f>'Динамика ТТ'!$AE$61:$AE$69</f>
              <numCache>
                <formatCode>General</formatCode>
                <ptCount val="9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</numCache>
            </numRef>
          </val>
        </ser>
        <gapWidth val="150"/>
        <overlap val="0"/>
        <axId val="53905504"/>
        <axId val="15492812"/>
      </barChart>
      <catAx>
        <axId val="53905504"/>
        <scaling>
          <orientation val="minMax"/>
        </scaling>
        <delete val="0"/>
        <axPos val="b"/>
        <numFmt formatCode="General" sourceLinked="1"/>
        <majorTickMark val="cross"/>
        <minorTickMark val="cross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15492812"/>
        <crosses val="autoZero"/>
        <auto val="1"/>
        <lblAlgn val="ctr"/>
        <lblOffset val="100"/>
      </catAx>
      <valAx>
        <axId val="15492812"/>
        <scaling>
          <orientation val="minMax"/>
        </scaling>
        <delete val="0"/>
        <axPos val="l"/>
        <majorGridlines>
          <spPr>
            <a:ln w="9360">
              <a:solidFill>
                <a:srgbClr val="000000"/>
              </a:solidFill>
              <a:prstDash val="solid"/>
              <a:round/>
            </a:ln>
          </spPr>
        </majorGridlines>
        <numFmt formatCode="0%" sourceLinked="0"/>
        <majorTickMark val="cross"/>
        <minorTickMark val="cross"/>
        <tickLblPos val="nextTo"/>
        <spPr>
          <a:ln w="47520">
            <a:noFill/>
            <a:prstDash val="solid"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53905504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x val="0.0169583973818615"/>
          <y val="0.0603041988003428"/>
          <w val="0.953699112411365"/>
          <h val="0.838046272493573"/>
        </manualLayout>
      </layout>
      <barChart>
        <barDir val="col"/>
        <grouping val="clustered"/>
        <varyColors val="0"/>
        <ser>
          <idx val="0"/>
          <order val="0"/>
          <tx>
            <strRef>
              <f>'Динамика ТТ'!$B$26</f>
              <strCache>
                <ptCount val="1"/>
                <pt idx="0">
                  <v>01.03.18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ТТ'!$B$27:$B$36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"/>
          <order val="1"/>
          <tx>
            <strRef>
              <f>'Динамика ТТ'!$C$26</f>
              <strCache>
                <ptCount val="1"/>
                <pt idx="0">
                  <v>02.03.18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ТТ'!$C$27:$C$36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"/>
          <order val="2"/>
          <tx>
            <strRef>
              <f>'Динамика ТТ'!$D$26</f>
              <strCache>
                <ptCount val="1"/>
                <pt idx="0">
                  <v>03.03.18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ТТ'!$D$27:$D$36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3"/>
          <order val="3"/>
          <tx>
            <strRef>
              <f>'Динамика ТТ'!$E$26</f>
              <strCache>
                <ptCount val="1"/>
                <pt idx="0">
                  <v>04.03.18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ТТ'!$E$27:$E$36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4"/>
          <order val="4"/>
          <tx>
            <strRef>
              <f>'Динамика ТТ'!$F$26</f>
              <strCache>
                <ptCount val="1"/>
                <pt idx="0">
                  <v>05.03.18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ТТ'!$F$27:$F$36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5"/>
          <order val="5"/>
          <tx>
            <strRef>
              <f>'Динамика ТТ'!$G$26</f>
              <strCache>
                <ptCount val="1"/>
                <pt idx="0">
                  <v>06.03.18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ТТ'!$G$27:$G$36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6"/>
          <order val="6"/>
          <tx>
            <strRef>
              <f>'Динамика ТТ'!$H$26</f>
              <strCache>
                <ptCount val="1"/>
                <pt idx="0">
                  <v>07.03.18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ТТ'!$H$27:$H$36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7"/>
          <order val="7"/>
          <tx>
            <strRef>
              <f>'Динамика ТТ'!$I$26</f>
              <strCache>
                <ptCount val="1"/>
                <pt idx="0">
                  <v>08.03.18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ТТ'!$I$27:$I$36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8"/>
          <order val="8"/>
          <tx>
            <strRef>
              <f>'Динамика ТТ'!$J$26</f>
              <strCache>
                <ptCount val="1"/>
                <pt idx="0">
                  <v>09.03.18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ТТ'!$J$27:$J$36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9"/>
          <order val="9"/>
          <tx>
            <strRef>
              <f>'Динамика ТТ'!$K$26</f>
              <strCache>
                <ptCount val="1"/>
                <pt idx="0">
                  <v>10.03.18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ТТ'!$K$27:$K$36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0"/>
          <order val="10"/>
          <tx>
            <strRef>
              <f>'Динамика ТТ'!$L$26</f>
              <strCache>
                <ptCount val="1"/>
                <pt idx="0">
                  <v>11.03.18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ТТ'!$L$27:$L$36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1"/>
          <order val="11"/>
          <tx>
            <strRef>
              <f>'Динамика ТТ'!$M$26</f>
              <strCache>
                <ptCount val="1"/>
                <pt idx="0">
                  <v>12.03.18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ТТ'!$M$27:$M$36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2"/>
          <order val="12"/>
          <tx>
            <strRef>
              <f>'Динамика ТТ'!$N$26</f>
              <strCache>
                <ptCount val="1"/>
                <pt idx="0">
                  <v>13.03.18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ТТ'!$N$27:$N$36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3"/>
          <order val="13"/>
          <tx>
            <strRef>
              <f>'Динамика ТТ'!$O$26</f>
              <strCache>
                <ptCount val="1"/>
                <pt idx="0">
                  <v>14.03.18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ТТ'!$O$27:$O$36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4"/>
          <order val="14"/>
          <tx>
            <strRef>
              <f>'Динамика ТТ'!$P$26</f>
              <strCache>
                <ptCount val="1"/>
                <pt idx="0">
                  <v>15.03.18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ТТ'!$P$27:$P$36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5"/>
          <order val="15"/>
          <tx>
            <strRef>
              <f>'Динамика ТТ'!$Q$26</f>
              <strCache>
                <ptCount val="1"/>
                <pt idx="0">
                  <v>16.03.18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ТТ'!$Q$27:$Q$36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6"/>
          <order val="16"/>
          <tx>
            <strRef>
              <f>'Динамика ТТ'!$R$26</f>
              <strCache>
                <ptCount val="1"/>
                <pt idx="0">
                  <v>17.03.18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ТТ'!$R$27:$R$36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7"/>
          <order val="17"/>
          <tx>
            <strRef>
              <f>'Динамика ТТ'!$S$26</f>
              <strCache>
                <ptCount val="1"/>
                <pt idx="0">
                  <v>18.03.18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ТТ'!$S$27:$S$36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8"/>
          <order val="18"/>
          <tx>
            <strRef>
              <f>'Динамика ТТ'!$T$26</f>
              <strCache>
                <ptCount val="1"/>
                <pt idx="0">
                  <v>19.03.18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ТТ'!$T$27:$T$36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9"/>
          <order val="19"/>
          <tx>
            <strRef>
              <f>'Динамика ТТ'!$U$26</f>
              <strCache>
                <ptCount val="1"/>
                <pt idx="0">
                  <v>20.03.18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ТТ'!$U$27:$U$36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0"/>
          <order val="20"/>
          <tx>
            <strRef>
              <f>'Динамика ТТ'!$V$26</f>
              <strCache>
                <ptCount val="1"/>
                <pt idx="0">
                  <v>21.03.18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ТТ'!$V$27:$V$36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1"/>
          <order val="21"/>
          <tx>
            <strRef>
              <f>'Динамика ТТ'!$W$26</f>
              <strCache>
                <ptCount val="1"/>
                <pt idx="0">
                  <v>22.03.18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ТТ'!$W$27:$W$36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2"/>
          <order val="22"/>
          <tx>
            <strRef>
              <f>'Динамика ТТ'!$X$26</f>
              <strCache>
                <ptCount val="1"/>
                <pt idx="0">
                  <v>23.03.18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ТТ'!$X$27:$X$36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3"/>
          <order val="23"/>
          <tx>
            <strRef>
              <f>'Динамика ТТ'!$Y$26</f>
              <strCache>
                <ptCount val="1"/>
                <pt idx="0">
                  <v>24.03.18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ТТ'!$Y$27:$Y$36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4"/>
          <order val="24"/>
          <tx>
            <strRef>
              <f>'Динамика ТТ'!$Z$26</f>
              <strCache>
                <ptCount val="1"/>
                <pt idx="0">
                  <v>25.03.18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ТТ'!$Z$27:$Z$36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5"/>
          <order val="25"/>
          <tx>
            <strRef>
              <f>'Динамика ТТ'!$AA$26</f>
              <strCache>
                <ptCount val="1"/>
                <pt idx="0">
                  <v>26.03.18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ТТ'!$AA$27:$AA$36</f>
              <numCache>
                <formatCode>General</formatCode>
                <ptCount val="1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6"/>
          <order val="26"/>
          <tx>
            <strRef>
              <f>'Динамика ТТ'!$AB$26</f>
              <strCache>
                <ptCount val="1"/>
                <pt idx="0">
                  <v>27.03.18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ТТ'!$AB$27:$AB$36</f>
              <numCache>
                <formatCode>General</formatCode>
                <ptCount val="10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</numCache>
            </numRef>
          </val>
        </ser>
        <ser>
          <idx val="27"/>
          <order val="27"/>
          <tx>
            <strRef>
              <f>'Динамика ТТ'!$AC$26</f>
              <strCache>
                <ptCount val="1"/>
                <pt idx="0">
                  <v>28.03.18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ТТ'!$AC$27:$AC$36</f>
              <numCache>
                <formatCode>General</formatCode>
                <ptCount val="10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</numCache>
            </numRef>
          </val>
        </ser>
        <ser>
          <idx val="28"/>
          <order val="28"/>
          <tx>
            <strRef>
              <f>'Динамика ТТ'!$AD$26</f>
              <strCache>
                <ptCount val="1"/>
                <pt idx="0">
                  <v>29.03.18</v>
                </pt>
              </strCache>
            </strRef>
          </tx>
          <spPr>
            <a:solidFill>
              <a:srgbClr val="bea413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ТТ'!$AD$27:$AD$36</f>
              <numCache>
                <formatCode>General</formatCode>
                <ptCount val="10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</numCache>
            </numRef>
          </val>
        </ser>
        <ser>
          <idx val="29"/>
          <order val="29"/>
          <tx>
            <strRef>
              <f>'Динамика ТТ'!$AE$26</f>
              <strCache>
                <ptCount val="1"/>
                <pt idx="0">
                  <v>30.03.18</v>
                </pt>
              </strCache>
            </strRef>
          </tx>
          <spPr>
            <a:solidFill>
              <a:srgbClr val="0c5922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ТТ'!$AE$27:$AE$36</f>
              <numCache>
                <formatCode>General</formatCode>
                <ptCount val="10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</numCache>
            </numRef>
          </val>
        </ser>
        <gapWidth val="150"/>
        <overlap val="0"/>
        <axId val="78062156"/>
        <axId val="9284993"/>
      </barChart>
      <catAx>
        <axId val="78062156"/>
        <scaling>
          <orientation val="minMax"/>
        </scaling>
        <delete val="0"/>
        <axPos val="b"/>
        <numFmt formatCode="General" sourceLinked="1"/>
        <majorTickMark val="cross"/>
        <minorTickMark val="cross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9284993"/>
        <crosses val="autoZero"/>
        <auto val="1"/>
        <lblAlgn val="ctr"/>
        <lblOffset val="100"/>
      </catAx>
      <valAx>
        <axId val="9284993"/>
        <scaling>
          <orientation val="minMax"/>
        </scaling>
        <delete val="0"/>
        <axPos val="l"/>
        <majorGridlines>
          <spPr>
            <a:ln w="9360">
              <a:solidFill>
                <a:srgbClr val="000000"/>
              </a:solidFill>
              <a:prstDash val="solid"/>
              <a:round/>
            </a:ln>
          </spPr>
        </majorGridlines>
        <numFmt formatCode="0%" sourceLinked="0"/>
        <majorTickMark val="cross"/>
        <minorTickMark val="cross"/>
        <tickLblPos val="nextTo"/>
        <spPr>
          <a:ln w="47520">
            <a:noFill/>
            <a:prstDash val="solid"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78062156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'Динамика ТТ'!$A$5</f>
              <strCache>
                <ptCount val="1"/>
                <pt idx="0">
                  <v>Москва</v>
                </pt>
              </strCache>
            </strRef>
          </tx>
          <spPr>
            <a:solidFill>
              <a:srgbClr val="4a7ebb"/>
            </a:solidFill>
            <a:ln w="28440">
              <a:solidFill>
                <a:srgbClr val="4a7ebb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ТТ'!$B$4:$AF$4</f>
              <strCache>
                <ptCount val="31"/>
                <pt idx="0">
                  <v>01.03.18</v>
                </pt>
                <pt idx="1">
                  <v>02.03.18</v>
                </pt>
                <pt idx="2">
                  <v>03.03.18</v>
                </pt>
                <pt idx="3">
                  <v>04.03.18</v>
                </pt>
                <pt idx="4">
                  <v>05.03.18</v>
                </pt>
                <pt idx="5">
                  <v>06.03.18</v>
                </pt>
                <pt idx="6">
                  <v>07.03.18</v>
                </pt>
                <pt idx="7">
                  <v>08.03.18</v>
                </pt>
                <pt idx="8">
                  <v>09.03.18</v>
                </pt>
                <pt idx="9">
                  <v>10.03.18</v>
                </pt>
                <pt idx="10">
                  <v>11.03.18</v>
                </pt>
                <pt idx="11">
                  <v>12.03.18</v>
                </pt>
                <pt idx="12">
                  <v>13.03.18</v>
                </pt>
                <pt idx="13">
                  <v>14.03.18</v>
                </pt>
                <pt idx="14">
                  <v>15.03.18</v>
                </pt>
                <pt idx="15">
                  <v>16.03.18</v>
                </pt>
                <pt idx="16">
                  <v>17.03.18</v>
                </pt>
                <pt idx="17">
                  <v>18.03.18</v>
                </pt>
                <pt idx="18">
                  <v>19.03.18</v>
                </pt>
                <pt idx="19">
                  <v>20.03.18</v>
                </pt>
                <pt idx="20">
                  <v>21.03.18</v>
                </pt>
                <pt idx="21">
                  <v>22.03.18</v>
                </pt>
                <pt idx="22">
                  <v>23.03.18</v>
                </pt>
                <pt idx="23">
                  <v>24.03.18</v>
                </pt>
                <pt idx="24">
                  <v>25.03.18</v>
                </pt>
                <pt idx="25">
                  <v>26.03.18</v>
                </pt>
                <pt idx="26">
                  <v>27.03.18</v>
                </pt>
                <pt idx="27">
                  <v>28.03.18</v>
                </pt>
                <pt idx="28">
                  <v>29.03.18</v>
                </pt>
                <pt idx="29">
                  <v>30.03.18</v>
                </pt>
                <pt idx="30">
                  <v>31.03.18</v>
                </pt>
              </strCache>
            </strRef>
          </cat>
          <val>
            <numRef>
              <f>'Динамика ТТ'!$B$5:$AF$5</f>
              <numCache>
                <formatCode>General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1</v>
                </pt>
                <pt idx="23">
                  <v>1</v>
                </pt>
                <pt idx="24">
                  <v>1</v>
                </pt>
                <pt idx="25">
                  <v>1</v>
                </pt>
                <pt idx="26"/>
                <pt idx="27"/>
                <pt idx="28"/>
                <pt idx="29"/>
                <pt idx="30"/>
              </numCache>
            </numRef>
          </val>
          <smooth val="0"/>
        </ser>
        <ser>
          <idx val="1"/>
          <order val="1"/>
          <tx>
            <strRef>
              <f>'Динамика ТТ'!$A$6</f>
              <strCache>
                <ptCount val="1"/>
                <pt idx="0">
                  <v>СПб</v>
                </pt>
              </strCache>
            </strRef>
          </tx>
          <spPr>
            <a:solidFill>
              <a:srgbClr val="be4b48"/>
            </a:solidFill>
            <a:ln w="28440">
              <a:solidFill>
                <a:srgbClr val="be4b48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ТТ'!$B$4:$AF$4</f>
              <strCache>
                <ptCount val="31"/>
                <pt idx="0">
                  <v>01.03.18</v>
                </pt>
                <pt idx="1">
                  <v>02.03.18</v>
                </pt>
                <pt idx="2">
                  <v>03.03.18</v>
                </pt>
                <pt idx="3">
                  <v>04.03.18</v>
                </pt>
                <pt idx="4">
                  <v>05.03.18</v>
                </pt>
                <pt idx="5">
                  <v>06.03.18</v>
                </pt>
                <pt idx="6">
                  <v>07.03.18</v>
                </pt>
                <pt idx="7">
                  <v>08.03.18</v>
                </pt>
                <pt idx="8">
                  <v>09.03.18</v>
                </pt>
                <pt idx="9">
                  <v>10.03.18</v>
                </pt>
                <pt idx="10">
                  <v>11.03.18</v>
                </pt>
                <pt idx="11">
                  <v>12.03.18</v>
                </pt>
                <pt idx="12">
                  <v>13.03.18</v>
                </pt>
                <pt idx="13">
                  <v>14.03.18</v>
                </pt>
                <pt idx="14">
                  <v>15.03.18</v>
                </pt>
                <pt idx="15">
                  <v>16.03.18</v>
                </pt>
                <pt idx="16">
                  <v>17.03.18</v>
                </pt>
                <pt idx="17">
                  <v>18.03.18</v>
                </pt>
                <pt idx="18">
                  <v>19.03.18</v>
                </pt>
                <pt idx="19">
                  <v>20.03.18</v>
                </pt>
                <pt idx="20">
                  <v>21.03.18</v>
                </pt>
                <pt idx="21">
                  <v>22.03.18</v>
                </pt>
                <pt idx="22">
                  <v>23.03.18</v>
                </pt>
                <pt idx="23">
                  <v>24.03.18</v>
                </pt>
                <pt idx="24">
                  <v>25.03.18</v>
                </pt>
                <pt idx="25">
                  <v>26.03.18</v>
                </pt>
                <pt idx="26">
                  <v>27.03.18</v>
                </pt>
                <pt idx="27">
                  <v>28.03.18</v>
                </pt>
                <pt idx="28">
                  <v>29.03.18</v>
                </pt>
                <pt idx="29">
                  <v>30.03.18</v>
                </pt>
                <pt idx="30">
                  <v>31.03.18</v>
                </pt>
              </strCache>
            </strRef>
          </cat>
          <val>
            <numRef>
              <f>'Динамика ТТ'!$B$6:$AF$6</f>
              <numCache>
                <formatCode>General</formatCode>
                <ptCount val="31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1</v>
                </pt>
                <pt idx="23">
                  <v>1</v>
                </pt>
                <pt idx="24">
                  <v>1</v>
                </pt>
                <pt idx="25">
                  <v>1</v>
                </pt>
                <pt idx="26"/>
                <pt idx="27"/>
                <pt idx="28"/>
                <pt idx="29"/>
                <pt idx="30"/>
              </numCache>
            </numRef>
          </val>
          <smooth val="0"/>
        </ser>
        <hiLowLines>
          <spPr>
            <a:ln>
              <a:noFill/>
              <a:prstDash val="solid"/>
            </a:ln>
          </spPr>
        </hiLowLines>
        <marker val="0"/>
        <axId val="97407341"/>
        <axId val="83140663"/>
      </lineChart>
      <catAx>
        <axId val="97407341"/>
        <scaling>
          <orientation val="minMax"/>
        </scaling>
        <delete val="0"/>
        <axPos val="b"/>
        <numFmt formatCode="DD/MM/YY" sourceLinked="1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83140663"/>
        <crosses val="autoZero"/>
        <auto val="1"/>
        <lblAlgn val="ctr"/>
        <lblOffset val="100"/>
      </catAx>
      <valAx>
        <axId val="83140663"/>
        <scaling>
          <orientation val="minMax"/>
        </scaling>
        <delete val="0"/>
        <axPos val="l"/>
        <majorGridlines>
          <spPr>
            <a:ln w="9360">
              <a:solidFill>
                <a:srgbClr val="878787"/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97407341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x val="0.0180582465488012"/>
          <y val="0.0589336661911555"/>
          <w val="0.946491281181884"/>
          <h val="0.8415656205420829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SKU'!$B$62:$B$69</f>
              <numCache>
                <formatCode>General</formatCode>
                <ptCount val="8"/>
                <pt idx="0">
                  <v>0.920863309352518</v>
                </pt>
                <pt idx="1">
                  <v>0.826086956521739</v>
                </pt>
                <pt idx="2">
                  <v>0.945868945868946</v>
                </pt>
                <pt idx="3">
                  <v>0.98051948051948</v>
                </pt>
                <pt idx="4">
                  <v>1</v>
                </pt>
                <pt idx="5">
                  <v>0.921568627450981</v>
                </pt>
                <pt idx="6">
                  <v>0.933333333333333</v>
                </pt>
                <pt idx="7">
                  <v>0.837662337662338</v>
                </pt>
              </numCache>
            </numRef>
          </val>
        </ser>
        <ser>
          <idx val="1"/>
          <order val="1"/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SKU'!$C$62:$C$69</f>
              <numCache>
                <formatCode>General</formatCode>
                <ptCount val="8"/>
                <pt idx="0">
                  <v>0.916083916083916</v>
                </pt>
                <pt idx="1">
                  <v>0.9090909090909089</v>
                </pt>
                <pt idx="2">
                  <v>0.945868945868946</v>
                </pt>
                <pt idx="3">
                  <v>0.98051948051948</v>
                </pt>
                <pt idx="4">
                  <v>1</v>
                </pt>
                <pt idx="5">
                  <v>0.856209150326797</v>
                </pt>
                <pt idx="6">
                  <v>0.933333333333333</v>
                </pt>
                <pt idx="7">
                  <v>0.970588235294118</v>
                </pt>
              </numCache>
            </numRef>
          </val>
        </ser>
        <ser>
          <idx val="2"/>
          <order val="2"/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SKU'!$D$62:$D$69</f>
              <numCache>
                <formatCode>General</formatCode>
                <ptCount val="8"/>
                <pt idx="0">
                  <v>0.916083916083916</v>
                </pt>
                <pt idx="1">
                  <v>0.9090909090909089</v>
                </pt>
                <pt idx="2">
                  <v>0.945868945868946</v>
                </pt>
                <pt idx="3">
                  <v>0.98051948051948</v>
                </pt>
                <pt idx="4">
                  <v>1</v>
                </pt>
                <pt idx="5">
                  <v>0.856209150326797</v>
                </pt>
                <pt idx="6">
                  <v>0.933333333333333</v>
                </pt>
                <pt idx="7">
                  <v>0.970588235294118</v>
                </pt>
              </numCache>
            </numRef>
          </val>
        </ser>
        <ser>
          <idx val="3"/>
          <order val="3"/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SKU'!$E$62:$E$69</f>
              <numCache>
                <formatCode>General</formatCode>
                <ptCount val="8"/>
                <pt idx="0">
                  <v>0.916083916083916</v>
                </pt>
                <pt idx="1">
                  <v>0.9090909090909089</v>
                </pt>
                <pt idx="2">
                  <v>0.945868945868946</v>
                </pt>
                <pt idx="3">
                  <v>0.98051948051948</v>
                </pt>
                <pt idx="4">
                  <v>1</v>
                </pt>
                <pt idx="5">
                  <v>0.856209150326797</v>
                </pt>
                <pt idx="6">
                  <v>0.933333333333333</v>
                </pt>
                <pt idx="7">
                  <v>0.970588235294118</v>
                </pt>
              </numCache>
            </numRef>
          </val>
        </ser>
        <ser>
          <idx val="4"/>
          <order val="4"/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SKU'!$F$62:$F$69</f>
              <numCache>
                <formatCode>General</formatCode>
                <ptCount val="8"/>
                <pt idx="0">
                  <v>0.916083916083916</v>
                </pt>
                <pt idx="1">
                  <v>0.9090909090909089</v>
                </pt>
                <pt idx="2">
                  <v>0.951566951566952</v>
                </pt>
                <pt idx="3">
                  <v>0.98051948051948</v>
                </pt>
                <pt idx="4">
                  <v>0.876543209876543</v>
                </pt>
                <pt idx="5">
                  <v>0.813725490196078</v>
                </pt>
                <pt idx="6">
                  <v>0.933333333333333</v>
                </pt>
                <pt idx="7">
                  <v>0.844155844155844</v>
                </pt>
              </numCache>
            </numRef>
          </val>
        </ser>
        <ser>
          <idx val="5"/>
          <order val="5"/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SKU'!$G$62:$G$69</f>
              <numCache>
                <formatCode>General</formatCode>
                <ptCount val="8"/>
                <pt idx="0">
                  <v>0.916083916083916</v>
                </pt>
                <pt idx="1">
                  <v>0.9090909090909089</v>
                </pt>
                <pt idx="2">
                  <v>0.951566951566952</v>
                </pt>
                <pt idx="3">
                  <v>0.98051948051948</v>
                </pt>
                <pt idx="4">
                  <v>0.876543209876543</v>
                </pt>
                <pt idx="5">
                  <v>0.813725490196078</v>
                </pt>
                <pt idx="6">
                  <v>0.933333333333333</v>
                </pt>
                <pt idx="7">
                  <v>0.844155844155844</v>
                </pt>
              </numCache>
            </numRef>
          </val>
        </ser>
        <ser>
          <idx val="6"/>
          <order val="6"/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SKU'!$H$62:$H$69</f>
              <numCache>
                <formatCode>General</formatCode>
                <ptCount val="8"/>
                <pt idx="0">
                  <v>0.916083916083916</v>
                </pt>
                <pt idx="1">
                  <v>0.901515151515152</v>
                </pt>
                <pt idx="2">
                  <v>0.9544159544159549</v>
                </pt>
                <pt idx="3">
                  <v>0.987012987012987</v>
                </pt>
                <pt idx="4">
                  <v>0.9859154929577461</v>
                </pt>
                <pt idx="5">
                  <v>0.775599128540305</v>
                </pt>
                <pt idx="6">
                  <v>0.933333333333333</v>
                </pt>
                <pt idx="7">
                  <v>0.919117647058823</v>
                </pt>
              </numCache>
            </numRef>
          </val>
        </ser>
        <ser>
          <idx val="7"/>
          <order val="7"/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SKU'!$I$62:$I$69</f>
              <numCache>
                <formatCode>General</formatCode>
                <ptCount val="8"/>
                <pt idx="0">
                  <v>0.916083916083916</v>
                </pt>
                <pt idx="1">
                  <v>0.901515151515152</v>
                </pt>
                <pt idx="2">
                  <v>0.9544159544159549</v>
                </pt>
                <pt idx="3">
                  <v>0.987012987012987</v>
                </pt>
                <pt idx="4">
                  <v>0.9859154929577461</v>
                </pt>
                <pt idx="5">
                  <v>0.775599128540305</v>
                </pt>
                <pt idx="6">
                  <v>0.933333333333333</v>
                </pt>
                <pt idx="7">
                  <v>0.919117647058823</v>
                </pt>
              </numCache>
            </numRef>
          </val>
        </ser>
        <ser>
          <idx val="8"/>
          <order val="8"/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SKU'!$J$62:$J$69</f>
              <numCache>
                <formatCode>General</formatCode>
                <ptCount val="8"/>
                <pt idx="0">
                  <v>0.916083916083916</v>
                </pt>
                <pt idx="1">
                  <v>0.901515151515152</v>
                </pt>
                <pt idx="2">
                  <v>0.9544159544159549</v>
                </pt>
                <pt idx="3">
                  <v>0.987012987012987</v>
                </pt>
                <pt idx="4">
                  <v>0.9859154929577461</v>
                </pt>
                <pt idx="5">
                  <v>0.775599128540305</v>
                </pt>
                <pt idx="6">
                  <v>0.933333333333333</v>
                </pt>
                <pt idx="7">
                  <v>0.919117647058823</v>
                </pt>
              </numCache>
            </numRef>
          </val>
        </ser>
        <ser>
          <idx val="9"/>
          <order val="9"/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SKU'!$K$62:$K$69</f>
              <numCache>
                <formatCode>General</formatCode>
                <ptCount val="8"/>
                <pt idx="0">
                  <v>0.916083916083916</v>
                </pt>
                <pt idx="1">
                  <v>0.901515151515152</v>
                </pt>
                <pt idx="2">
                  <v>0.9544159544159549</v>
                </pt>
                <pt idx="3">
                  <v>0.987012987012987</v>
                </pt>
                <pt idx="4">
                  <v>0.9859154929577461</v>
                </pt>
                <pt idx="5">
                  <v>0.775599128540305</v>
                </pt>
                <pt idx="6">
                  <v>0.933333333333333</v>
                </pt>
                <pt idx="7">
                  <v>0.919117647058823</v>
                </pt>
              </numCache>
            </numRef>
          </val>
        </ser>
        <ser>
          <idx val="10"/>
          <order val="10"/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SKU'!$L$62:$L$69</f>
              <numCache>
                <formatCode>General</formatCode>
                <ptCount val="8"/>
                <pt idx="0">
                  <v>0.916083916083916</v>
                </pt>
                <pt idx="1">
                  <v>0.901515151515152</v>
                </pt>
                <pt idx="2">
                  <v>0.9544159544159549</v>
                </pt>
                <pt idx="3">
                  <v>0.987012987012987</v>
                </pt>
                <pt idx="4">
                  <v>0.9859154929577461</v>
                </pt>
                <pt idx="5">
                  <v>0.775599128540305</v>
                </pt>
                <pt idx="6">
                  <v>0.933333333333333</v>
                </pt>
                <pt idx="7">
                  <v>0.919117647058823</v>
                </pt>
              </numCache>
            </numRef>
          </val>
        </ser>
        <ser>
          <idx val="11"/>
          <order val="11"/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SKU'!$M$62:$M$69</f>
              <numCache>
                <formatCode>General</formatCode>
                <ptCount val="8"/>
                <pt idx="0">
                  <v>0.937062937062937</v>
                </pt>
                <pt idx="1">
                  <v>0.9090909090909089</v>
                </pt>
                <pt idx="2">
                  <v>0.96011396011396</v>
                </pt>
                <pt idx="3">
                  <v>0.987012987012987</v>
                </pt>
                <pt idx="4">
                  <v>0.876543209876543</v>
                </pt>
                <pt idx="5">
                  <v>0.7570806100217859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12"/>
          <order val="12"/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SKU'!$N$62:$N$69</f>
              <numCache>
                <formatCode>General</formatCode>
                <ptCount val="8"/>
                <pt idx="0">
                  <v>0.937062937062937</v>
                </pt>
                <pt idx="1">
                  <v>0.9090909090909089</v>
                </pt>
                <pt idx="2">
                  <v>0.948717948717949</v>
                </pt>
                <pt idx="3">
                  <v>1</v>
                </pt>
                <pt idx="4">
                  <v>0.876543209876543</v>
                </pt>
                <pt idx="5">
                  <v>0.734204793028322</v>
                </pt>
                <pt idx="6">
                  <v>0.933333333333333</v>
                </pt>
                <pt idx="7">
                  <v>0.824675324675325</v>
                </pt>
              </numCache>
            </numRef>
          </val>
        </ser>
        <ser>
          <idx val="13"/>
          <order val="13"/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SKU'!$O$62:$O$69</f>
              <numCache>
                <formatCode>General</formatCode>
                <ptCount val="8"/>
                <pt idx="0">
                  <v>0.944055944055944</v>
                </pt>
                <pt idx="1">
                  <v>0.9090909090909089</v>
                </pt>
                <pt idx="2">
                  <v>0.9401709401709401</v>
                </pt>
                <pt idx="3">
                  <v>0.993506493506494</v>
                </pt>
                <pt idx="4">
                  <v>0.972602739726027</v>
                </pt>
                <pt idx="5">
                  <v>0.957767722473605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14"/>
          <order val="14"/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SKU'!$P$62:$P$69</f>
              <numCache>
                <formatCode>General</formatCode>
                <ptCount val="8"/>
                <pt idx="0">
                  <v>0.944055944055944</v>
                </pt>
                <pt idx="1">
                  <v>0.930232558139535</v>
                </pt>
                <pt idx="2">
                  <v>0.862433862433862</v>
                </pt>
                <pt idx="3">
                  <v>0.993506493506494</v>
                </pt>
                <pt idx="4">
                  <v>0.9859154929577461</v>
                </pt>
                <pt idx="5">
                  <v>0.956259426847662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15"/>
          <order val="15"/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SKU'!$Q$62:$Q$69</f>
              <numCache>
                <formatCode>General</formatCode>
                <ptCount val="8"/>
                <pt idx="0">
                  <v>0.958041958041958</v>
                </pt>
                <pt idx="1">
                  <v>0.930232558139535</v>
                </pt>
                <pt idx="2">
                  <v>0.948126801152738</v>
                </pt>
                <pt idx="3">
                  <v>1</v>
                </pt>
                <pt idx="4">
                  <v>0.9859154929577461</v>
                </pt>
                <pt idx="5">
                  <v>0.956259426847662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16"/>
          <order val="16"/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SKU'!$R$62:$R$69</f>
              <numCache>
                <formatCode>General</formatCode>
                <ptCount val="8"/>
                <pt idx="0">
                  <v>0.958041958041958</v>
                </pt>
                <pt idx="1">
                  <v>0.930232558139535</v>
                </pt>
                <pt idx="2">
                  <v>0.948126801152738</v>
                </pt>
                <pt idx="3">
                  <v>1</v>
                </pt>
                <pt idx="4">
                  <v>0.9859154929577461</v>
                </pt>
                <pt idx="5">
                  <v>0.956259426847662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17"/>
          <order val="17"/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SKU'!$S$62:$S$69</f>
              <numCache>
                <formatCode>General</formatCode>
                <ptCount val="8"/>
                <pt idx="0">
                  <v>0.958041958041958</v>
                </pt>
                <pt idx="1">
                  <v>0.930232558139535</v>
                </pt>
                <pt idx="2">
                  <v>0.948126801152738</v>
                </pt>
                <pt idx="3">
                  <v>1</v>
                </pt>
                <pt idx="4">
                  <v>0.9859154929577461</v>
                </pt>
                <pt idx="5">
                  <v>0.956259426847662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18"/>
          <order val="18"/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SKU'!$T$62:$T$69</f>
              <numCache>
                <formatCode>General</formatCode>
                <ptCount val="8"/>
                <pt idx="0">
                  <v>0.958041958041958</v>
                </pt>
                <pt idx="1">
                  <v>0.937984496124031</v>
                </pt>
                <pt idx="2">
                  <v>0.947976878612717</v>
                </pt>
                <pt idx="3">
                  <v>1</v>
                </pt>
                <pt idx="4">
                  <v>0.9859154929577461</v>
                </pt>
                <pt idx="5">
                  <v>0.957767722473605</v>
                </pt>
                <pt idx="6">
                  <v>0.933333333333333</v>
                </pt>
                <pt idx="7">
                  <v>0.926470588235294</v>
                </pt>
              </numCache>
            </numRef>
          </val>
        </ser>
        <ser>
          <idx val="19"/>
          <order val="19"/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SKU'!$U$62:$U$69</f>
              <numCache>
                <formatCode>General</formatCode>
                <ptCount val="8"/>
                <pt idx="0">
                  <v>0.958041958041958</v>
                </pt>
                <pt idx="1">
                  <v>0.9029850746268659</v>
                </pt>
                <pt idx="2">
                  <v>0.9403409090909089</v>
                </pt>
                <pt idx="3">
                  <v>1</v>
                </pt>
                <pt idx="4">
                  <v>0.9859154929577461</v>
                </pt>
                <pt idx="5">
                  <v>0.959694989106754</v>
                </pt>
                <pt idx="6">
                  <v>0.933333333333333</v>
                </pt>
                <pt idx="7">
                  <v>0.926470588235294</v>
                </pt>
              </numCache>
            </numRef>
          </val>
        </ser>
        <ser>
          <idx val="20"/>
          <order val="20"/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SKU'!$V$62:$V$69</f>
              <numCache>
                <formatCode>General</formatCode>
                <ptCount val="8"/>
                <pt idx="0">
                  <v>0.93006993006993</v>
                </pt>
                <pt idx="1">
                  <v>0.91044776119403</v>
                </pt>
                <pt idx="2">
                  <v>0.9375</v>
                </pt>
                <pt idx="3">
                  <v>0.993506493506494</v>
                </pt>
                <pt idx="4">
                  <v>0.9859154929577461</v>
                </pt>
                <pt idx="5">
                  <v>0.959276018099548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21"/>
          <order val="21"/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SKU'!$W$62:$W$69</f>
              <numCache>
                <formatCode>General</formatCode>
                <ptCount val="8"/>
                <pt idx="0">
                  <v>0.93006993006993</v>
                </pt>
                <pt idx="1">
                  <v>0.91044776119403</v>
                </pt>
                <pt idx="2">
                  <v>0.9375</v>
                </pt>
                <pt idx="3">
                  <v>0.993506493506494</v>
                </pt>
                <pt idx="4">
                  <v>0.9859154929577461</v>
                </pt>
                <pt idx="5">
                  <v>0.959276018099548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22"/>
          <order val="22"/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SKU'!$X$62:$X$69</f>
              <numCache>
                <formatCode>General</formatCode>
                <ptCount val="8"/>
                <pt idx="0">
                  <v>0.909722222222222</v>
                </pt>
                <pt idx="1">
                  <v>0.9761904761904761</v>
                </pt>
                <pt idx="2">
                  <v>0.948863636363637</v>
                </pt>
                <pt idx="3">
                  <v>0.993506493506494</v>
                </pt>
                <pt idx="4">
                  <v>0.9859154929577461</v>
                </pt>
                <pt idx="5">
                  <v>0.959276018099548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23"/>
          <order val="23"/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SKU'!$Y$62:$Y$69</f>
              <numCache>
                <formatCode>General</formatCode>
                <ptCount val="8"/>
                <pt idx="0">
                  <v>0.909722222222222</v>
                </pt>
                <pt idx="1">
                  <v>0.9761904761904761</v>
                </pt>
                <pt idx="2">
                  <v>0.948863636363637</v>
                </pt>
                <pt idx="3">
                  <v>0.993506493506494</v>
                </pt>
                <pt idx="4">
                  <v>0.9859154929577461</v>
                </pt>
                <pt idx="5">
                  <v>0.959276018099548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24"/>
          <order val="24"/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SKU'!$Z$62:$Z$69</f>
              <numCache>
                <formatCode>General</formatCode>
                <ptCount val="8"/>
                <pt idx="0">
                  <v>0.909722222222222</v>
                </pt>
                <pt idx="1">
                  <v>0.9761904761904761</v>
                </pt>
                <pt idx="2">
                  <v>0.948863636363637</v>
                </pt>
                <pt idx="3">
                  <v>0.993506493506494</v>
                </pt>
                <pt idx="4">
                  <v>0.9859154929577461</v>
                </pt>
                <pt idx="5">
                  <v>0.959276018099548</v>
                </pt>
                <pt idx="6">
                  <v>0.933333333333333</v>
                </pt>
                <pt idx="7">
                  <v>0.9338235294117651</v>
                </pt>
              </numCache>
            </numRef>
          </val>
        </ser>
        <ser>
          <idx val="25"/>
          <order val="25"/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SKU'!$AA$62:$AA$69</f>
              <numCache>
                <formatCode>General</formatCode>
                <ptCount val="8"/>
                <pt idx="0">
                  <v>0.930555555555556</v>
                </pt>
                <pt idx="1">
                  <v>0.9761904761904761</v>
                </pt>
                <pt idx="2">
                  <v>0.951704545454546</v>
                </pt>
                <pt idx="3">
                  <v>0.993506493506494</v>
                </pt>
                <pt idx="4">
                  <v>0.9859154929577461</v>
                </pt>
                <pt idx="5">
                  <v>0.959276018099548</v>
                </pt>
                <pt idx="6">
                  <v>1</v>
                </pt>
                <pt idx="7">
                  <v>0.926470588235294</v>
                </pt>
              </numCache>
            </numRef>
          </val>
        </ser>
        <ser>
          <idx val="26"/>
          <order val="26"/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SKU'!$AB$62:$AB$69</f>
              <numCache>
                <formatCode>General</formatCode>
                <ptCount val="8"/>
                <pt idx="0"/>
                <pt idx="1"/>
                <pt idx="2"/>
                <pt idx="3"/>
                <pt idx="4"/>
                <pt idx="5"/>
                <pt idx="6"/>
                <pt idx="7"/>
              </numCache>
            </numRef>
          </val>
        </ser>
        <ser>
          <idx val="27"/>
          <order val="27"/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SKU'!$AC$62:$AC$69</f>
              <numCache>
                <formatCode>General</formatCode>
                <ptCount val="8"/>
                <pt idx="0"/>
                <pt idx="1"/>
                <pt idx="2"/>
                <pt idx="3"/>
                <pt idx="4"/>
                <pt idx="5"/>
                <pt idx="6"/>
                <pt idx="7"/>
              </numCache>
            </numRef>
          </val>
        </ser>
        <ser>
          <idx val="28"/>
          <order val="28"/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SKU'!$AD$62:$AD$69</f>
              <numCache>
                <formatCode>General</formatCode>
                <ptCount val="8"/>
                <pt idx="0"/>
                <pt idx="1"/>
                <pt idx="2"/>
                <pt idx="3"/>
                <pt idx="4"/>
                <pt idx="5"/>
                <pt idx="6"/>
                <pt idx="7"/>
              </numCache>
            </numRef>
          </val>
        </ser>
        <ser>
          <idx val="29"/>
          <order val="29"/>
          <spPr>
            <a:solidFill>
              <a:srgbClr val="0c5922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SKU'!$A$62:$A$69</f>
              <strCache>
                <ptCount val="8"/>
                <pt idx="0">
                  <v>Перекресток</v>
                </pt>
                <pt idx="1">
                  <v>Призма</v>
                </pt>
                <pt idx="2">
                  <v>Лента</v>
                </pt>
                <pt idx="3">
                  <v>Карусель</v>
                </pt>
                <pt idx="4">
                  <v>Ашан </v>
                </pt>
                <pt idx="5">
                  <v>Реалъ</v>
                </pt>
                <pt idx="6">
                  <v>Метро</v>
                </pt>
                <pt idx="7">
                  <v>Окей</v>
                </pt>
              </strCache>
            </strRef>
          </cat>
          <val>
            <numRef>
              <f>'Динамика SKU'!$AE$62:$AE$69</f>
              <numCache>
                <formatCode>General</formatCode>
                <ptCount val="8"/>
                <pt idx="0"/>
                <pt idx="1"/>
                <pt idx="2"/>
                <pt idx="3"/>
                <pt idx="4"/>
                <pt idx="5"/>
                <pt idx="6"/>
                <pt idx="7"/>
              </numCache>
            </numRef>
          </val>
        </ser>
        <gapWidth val="150"/>
        <overlap val="0"/>
        <axId val="90760373"/>
        <axId val="17667462"/>
      </barChart>
      <catAx>
        <axId val="90760373"/>
        <scaling>
          <orientation val="minMax"/>
        </scaling>
        <delete val="0"/>
        <axPos val="b"/>
        <numFmt formatCode="General" sourceLinked="1"/>
        <majorTickMark val="cross"/>
        <minorTickMark val="cross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17667462"/>
        <crosses val="autoZero"/>
        <auto val="1"/>
        <lblAlgn val="ctr"/>
        <lblOffset val="100"/>
      </catAx>
      <valAx>
        <axId val="17667462"/>
        <scaling>
          <orientation val="minMax"/>
        </scaling>
        <delete val="0"/>
        <axPos val="l"/>
        <majorGridlines>
          <spPr>
            <a:ln w="9360">
              <a:solidFill>
                <a:srgbClr val="000000"/>
              </a:solidFill>
              <a:prstDash val="solid"/>
              <a:round/>
            </a:ln>
          </spPr>
        </majorGridlines>
        <numFmt formatCode="0%" sourceLinked="0"/>
        <majorTickMark val="cross"/>
        <minorTickMark val="cross"/>
        <tickLblPos val="nextTo"/>
        <spPr>
          <a:ln w="47520">
            <a:noFill/>
            <a:prstDash val="solid"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90760373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x val="0.0147890117518719"/>
          <y val="0.0603041988003428"/>
          <w val="0.95585610155204"/>
          <h val="0.838046272493573"/>
        </manualLayout>
      </layout>
      <barChart>
        <barDir val="col"/>
        <grouping val="clustered"/>
        <varyColors val="0"/>
        <ser>
          <idx val="0"/>
          <order val="0"/>
          <tx>
            <strRef>
              <f>'Динамика SKU'!$B$26</f>
              <strCache>
                <ptCount val="1"/>
                <pt idx="0">
                  <v>01.03.18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SKU'!$B$27:$B$37</f>
              <numCache>
                <formatCode>General</formatCode>
                <ptCount val="11"/>
                <pt idx="0">
                  <v>0.857142857142857</v>
                </pt>
                <pt idx="1">
                  <v>0.842105263157895</v>
                </pt>
                <pt idx="2">
                  <v>0.974358974358974</v>
                </pt>
                <pt idx="3">
                  <v>0.791752577319588</v>
                </pt>
                <pt idx="4">
                  <v>0.922705314009662</v>
                </pt>
                <pt idx="5">
                  <v>0.978021978021978</v>
                </pt>
                <pt idx="6">
                  <v>0.744897959183674</v>
                </pt>
                <pt idx="7">
                  <v>0.893939393939394</v>
                </pt>
                <pt idx="8">
                  <v>0.875</v>
                </pt>
                <pt idx="9">
                  <v>0.804511278195489</v>
                </pt>
                <pt idx="10"/>
              </numCache>
            </numRef>
          </val>
        </ser>
        <ser>
          <idx val="1"/>
          <order val="1"/>
          <tx>
            <strRef>
              <f>'Динамика SKU'!$C$26</f>
              <strCache>
                <ptCount val="1"/>
                <pt idx="0">
                  <v>02.03.18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SKU'!$C$27:$C$37</f>
              <numCache>
                <formatCode>General</formatCode>
                <ptCount val="11"/>
                <pt idx="0">
                  <v>0.8511904761904761</v>
                </pt>
                <pt idx="1">
                  <v>0.8552631578947369</v>
                </pt>
                <pt idx="2">
                  <v>0.982905982905983</v>
                </pt>
                <pt idx="3">
                  <v>0.804621848739496</v>
                </pt>
                <pt idx="4">
                  <v>0.899038461538461</v>
                </pt>
                <pt idx="5">
                  <v>0.967032967032967</v>
                </pt>
                <pt idx="6">
                  <v>0.806122448979592</v>
                </pt>
                <pt idx="7">
                  <v>0.914141414141414</v>
                </pt>
                <pt idx="8">
                  <v>0.885135135135135</v>
                </pt>
                <pt idx="9">
                  <v>0.804511278195489</v>
                </pt>
                <pt idx="10"/>
              </numCache>
            </numRef>
          </val>
        </ser>
        <ser>
          <idx val="2"/>
          <order val="2"/>
          <tx>
            <strRef>
              <f>'Динамика SKU'!$D$26</f>
              <strCache>
                <ptCount val="1"/>
                <pt idx="0">
                  <v>03.03.18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SKU'!$D$27:$D$37</f>
              <numCache>
                <formatCode>General</formatCode>
                <ptCount val="11"/>
                <pt idx="0">
                  <v>0.8511904761904761</v>
                </pt>
                <pt idx="1">
                  <v>0.8552631578947369</v>
                </pt>
                <pt idx="2">
                  <v>0.982905982905983</v>
                </pt>
                <pt idx="3">
                  <v>0.804621848739496</v>
                </pt>
                <pt idx="4">
                  <v>0.899038461538461</v>
                </pt>
                <pt idx="5">
                  <v>0.967032967032967</v>
                </pt>
                <pt idx="6">
                  <v>0.806122448979592</v>
                </pt>
                <pt idx="7">
                  <v>0.914141414141414</v>
                </pt>
                <pt idx="8">
                  <v>0.885135135135135</v>
                </pt>
                <pt idx="9">
                  <v>0.804511278195489</v>
                </pt>
                <pt idx="10"/>
              </numCache>
            </numRef>
          </val>
        </ser>
        <ser>
          <idx val="3"/>
          <order val="3"/>
          <tx>
            <strRef>
              <f>'Динамика SKU'!$E$26</f>
              <strCache>
                <ptCount val="1"/>
                <pt idx="0">
                  <v>04.03.18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SKU'!$E$27:$E$37</f>
              <numCache>
                <formatCode>General</formatCode>
                <ptCount val="11"/>
                <pt idx="0">
                  <v>0.8511904761904761</v>
                </pt>
                <pt idx="1">
                  <v>0.8552631578947369</v>
                </pt>
                <pt idx="2">
                  <v>0.982905982905983</v>
                </pt>
                <pt idx="3">
                  <v>0.804621848739496</v>
                </pt>
                <pt idx="4">
                  <v>0.899038461538461</v>
                </pt>
                <pt idx="5">
                  <v>0.967032967032967</v>
                </pt>
                <pt idx="6">
                  <v>0.806122448979592</v>
                </pt>
                <pt idx="7">
                  <v>0.914141414141414</v>
                </pt>
                <pt idx="8">
                  <v>0.885135135135135</v>
                </pt>
                <pt idx="9">
                  <v>0.804511278195489</v>
                </pt>
                <pt idx="10"/>
              </numCache>
            </numRef>
          </val>
        </ser>
        <ser>
          <idx val="4"/>
          <order val="4"/>
          <tx>
            <strRef>
              <f>'Динамика SKU'!$F$26</f>
              <strCache>
                <ptCount val="1"/>
                <pt idx="0">
                  <v>05.03.18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SKU'!$F$27:$F$37</f>
              <numCache>
                <formatCode>General</formatCode>
                <ptCount val="11"/>
                <pt idx="0">
                  <v>0.8511904761904761</v>
                </pt>
                <pt idx="1">
                  <v>0.861842105263158</v>
                </pt>
                <pt idx="2">
                  <v>0.982905982905983</v>
                </pt>
                <pt idx="3">
                  <v>0.8</v>
                </pt>
                <pt idx="4">
                  <v>0.91866028708134</v>
                </pt>
                <pt idx="5">
                  <v>0.9890109890109891</v>
                </pt>
                <pt idx="6">
                  <v>0.795918367346939</v>
                </pt>
                <pt idx="7">
                  <v>0.919597989949749</v>
                </pt>
                <pt idx="8">
                  <v>0.895270270270271</v>
                </pt>
                <pt idx="9">
                  <v>0.796992481203007</v>
                </pt>
                <pt idx="10"/>
              </numCache>
            </numRef>
          </val>
        </ser>
        <ser>
          <idx val="5"/>
          <order val="5"/>
          <tx>
            <strRef>
              <f>'Динамика SKU'!$G$26</f>
              <strCache>
                <ptCount val="1"/>
                <pt idx="0">
                  <v>06.03.18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SKU'!$G$27:$G$37</f>
              <numCache>
                <formatCode>General</formatCode>
                <ptCount val="11"/>
                <pt idx="0">
                  <v>0.8511904761904761</v>
                </pt>
                <pt idx="1">
                  <v>0.861842105263158</v>
                </pt>
                <pt idx="2">
                  <v>0.982905982905983</v>
                </pt>
                <pt idx="3">
                  <v>0.8</v>
                </pt>
                <pt idx="4">
                  <v>0.91866028708134</v>
                </pt>
                <pt idx="5">
                  <v>0.9890109890109891</v>
                </pt>
                <pt idx="6">
                  <v>0.795918367346939</v>
                </pt>
                <pt idx="7">
                  <v>0.919597989949749</v>
                </pt>
                <pt idx="8">
                  <v>0.895270270270271</v>
                </pt>
                <pt idx="9">
                  <v>0.796992481203007</v>
                </pt>
                <pt idx="10"/>
              </numCache>
            </numRef>
          </val>
        </ser>
        <ser>
          <idx val="6"/>
          <order val="6"/>
          <tx>
            <strRef>
              <f>'Динамика SKU'!$H$26</f>
              <strCache>
                <ptCount val="1"/>
                <pt idx="0">
                  <v>07.03.18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SKU'!$H$27:$H$37</f>
              <numCache>
                <formatCode>General</formatCode>
                <ptCount val="11"/>
                <pt idx="0">
                  <v>0.90506329113924</v>
                </pt>
                <pt idx="1">
                  <v>0.916083916083916</v>
                </pt>
                <pt idx="2">
                  <v>0.965811965811966</v>
                </pt>
                <pt idx="3">
                  <v>0.809421841541756</v>
                </pt>
                <pt idx="4">
                  <v>0.913875598086124</v>
                </pt>
                <pt idx="5">
                  <v>0.9890109890109891</v>
                </pt>
                <pt idx="6">
                  <v>0.9090909090909089</v>
                </pt>
                <pt idx="7">
                  <v>0.98</v>
                </pt>
                <pt idx="8">
                  <v>0.891891891891892</v>
                </pt>
                <pt idx="9">
                  <v>0.804511278195489</v>
                </pt>
                <pt idx="10"/>
              </numCache>
            </numRef>
          </val>
        </ser>
        <ser>
          <idx val="7"/>
          <order val="7"/>
          <tx>
            <strRef>
              <f>'Динамика SKU'!$I$26</f>
              <strCache>
                <ptCount val="1"/>
                <pt idx="0">
                  <v>08.03.18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SKU'!$I$27:$I$37</f>
              <numCache>
                <formatCode>General</formatCode>
                <ptCount val="11"/>
                <pt idx="0">
                  <v>0.90506329113924</v>
                </pt>
                <pt idx="1">
                  <v>0.916083916083916</v>
                </pt>
                <pt idx="2">
                  <v>0.965811965811966</v>
                </pt>
                <pt idx="3">
                  <v>0.809421841541756</v>
                </pt>
                <pt idx="4">
                  <v>0.913875598086124</v>
                </pt>
                <pt idx="5">
                  <v>0.9890109890109891</v>
                </pt>
                <pt idx="6">
                  <v>0.9090909090909089</v>
                </pt>
                <pt idx="7">
                  <v>0.98</v>
                </pt>
                <pt idx="8">
                  <v>0.891891891891892</v>
                </pt>
                <pt idx="9">
                  <v>0.804511278195489</v>
                </pt>
                <pt idx="10"/>
              </numCache>
            </numRef>
          </val>
        </ser>
        <ser>
          <idx val="8"/>
          <order val="8"/>
          <tx>
            <strRef>
              <f>'Динамика SKU'!$J$26</f>
              <strCache>
                <ptCount val="1"/>
                <pt idx="0">
                  <v>09.03.18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SKU'!$J$27:$J$37</f>
              <numCache>
                <formatCode>General</formatCode>
                <ptCount val="11"/>
                <pt idx="0">
                  <v>0.90506329113924</v>
                </pt>
                <pt idx="1">
                  <v>0.916083916083916</v>
                </pt>
                <pt idx="2">
                  <v>0.965811965811966</v>
                </pt>
                <pt idx="3">
                  <v>0.809421841541756</v>
                </pt>
                <pt idx="4">
                  <v>0.913875598086124</v>
                </pt>
                <pt idx="5">
                  <v>0.9890109890109891</v>
                </pt>
                <pt idx="6">
                  <v>0.9090909090909089</v>
                </pt>
                <pt idx="7">
                  <v>0.98</v>
                </pt>
                <pt idx="8">
                  <v>0.891891891891892</v>
                </pt>
                <pt idx="9">
                  <v>0.804511278195489</v>
                </pt>
                <pt idx="10"/>
              </numCache>
            </numRef>
          </val>
        </ser>
        <ser>
          <idx val="9"/>
          <order val="9"/>
          <tx>
            <strRef>
              <f>'Динамика SKU'!$K$26</f>
              <strCache>
                <ptCount val="1"/>
                <pt idx="0">
                  <v>10.03.18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SKU'!$K$27:$K$37</f>
              <numCache>
                <formatCode>General</formatCode>
                <ptCount val="11"/>
                <pt idx="0">
                  <v>0.90506329113924</v>
                </pt>
                <pt idx="1">
                  <v>0.916083916083916</v>
                </pt>
                <pt idx="2">
                  <v>0.965811965811966</v>
                </pt>
                <pt idx="3">
                  <v>0.809421841541756</v>
                </pt>
                <pt idx="4">
                  <v>0.913875598086124</v>
                </pt>
                <pt idx="5">
                  <v>0.9890109890109891</v>
                </pt>
                <pt idx="6">
                  <v>0.9090909090909089</v>
                </pt>
                <pt idx="7">
                  <v>0.98</v>
                </pt>
                <pt idx="8">
                  <v>0.891891891891892</v>
                </pt>
                <pt idx="9">
                  <v>0.804511278195489</v>
                </pt>
                <pt idx="10"/>
              </numCache>
            </numRef>
          </val>
        </ser>
        <ser>
          <idx val="10"/>
          <order val="10"/>
          <tx>
            <strRef>
              <f>'Динамика SKU'!$L$26</f>
              <strCache>
                <ptCount val="1"/>
                <pt idx="0">
                  <v>11.03.18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SKU'!$L$27:$L$37</f>
              <numCache>
                <formatCode>General</formatCode>
                <ptCount val="11"/>
                <pt idx="0">
                  <v>0.90506329113924</v>
                </pt>
                <pt idx="1">
                  <v>0.916083916083916</v>
                </pt>
                <pt idx="2">
                  <v>0.965811965811966</v>
                </pt>
                <pt idx="3">
                  <v>0.809421841541756</v>
                </pt>
                <pt idx="4">
                  <v>0.913875598086124</v>
                </pt>
                <pt idx="5">
                  <v>0.9890109890109891</v>
                </pt>
                <pt idx="6">
                  <v>0.9090909090909089</v>
                </pt>
                <pt idx="7">
                  <v>0.98</v>
                </pt>
                <pt idx="8">
                  <v>0.891891891891892</v>
                </pt>
                <pt idx="9">
                  <v>0.804511278195489</v>
                </pt>
                <pt idx="10"/>
              </numCache>
            </numRef>
          </val>
        </ser>
        <ser>
          <idx val="11"/>
          <order val="11"/>
          <tx>
            <strRef>
              <f>'Динамика SKU'!$M$26</f>
              <strCache>
                <ptCount val="1"/>
                <pt idx="0">
                  <v>12.03.18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SKU'!$M$27:$M$37</f>
              <numCache>
                <formatCode>General</formatCode>
                <ptCount val="11"/>
                <pt idx="0">
                  <v>0.89873417721519</v>
                </pt>
                <pt idx="1">
                  <v>0.916083916083916</v>
                </pt>
                <pt idx="2">
                  <v>0.965811965811966</v>
                </pt>
                <pt idx="3">
                  <v>0.792887029288703</v>
                </pt>
                <pt idx="4">
                  <v>0.90952380952381</v>
                </pt>
                <pt idx="5">
                  <v>0.9890109890109891</v>
                </pt>
                <pt idx="6">
                  <v>0.897727272727273</v>
                </pt>
                <pt idx="7">
                  <v>0.98</v>
                </pt>
                <pt idx="8">
                  <v>0.906531531531532</v>
                </pt>
                <pt idx="9">
                  <v>0.796992481203007</v>
                </pt>
                <pt idx="10"/>
              </numCache>
            </numRef>
          </val>
        </ser>
        <ser>
          <idx val="12"/>
          <order val="12"/>
          <tx>
            <strRef>
              <f>'Динамика SKU'!$N$26</f>
              <strCache>
                <ptCount val="1"/>
                <pt idx="0">
                  <v>13.03.18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SKU'!$N$27:$N$37</f>
              <numCache>
                <formatCode>General</formatCode>
                <ptCount val="11"/>
                <pt idx="0">
                  <v>0.90506329113924</v>
                </pt>
                <pt idx="1">
                  <v>0.93006993006993</v>
                </pt>
                <pt idx="2">
                  <v>0.965811965811966</v>
                </pt>
                <pt idx="3">
                  <v>0.80293501048218</v>
                </pt>
                <pt idx="4">
                  <v>0.90952380952381</v>
                </pt>
                <pt idx="5">
                  <v>0.9890109890109891</v>
                </pt>
                <pt idx="6">
                  <v>0.886363636363636</v>
                </pt>
                <pt idx="7">
                  <v>0.98</v>
                </pt>
                <pt idx="8">
                  <v>0.905405405405405</v>
                </pt>
                <pt idx="9">
                  <v>0.796992481203007</v>
                </pt>
                <pt idx="10"/>
              </numCache>
            </numRef>
          </val>
        </ser>
        <ser>
          <idx val="13"/>
          <order val="13"/>
          <tx>
            <strRef>
              <f>'Динамика SKU'!$O$26</f>
              <strCache>
                <ptCount val="1"/>
                <pt idx="0">
                  <v>14.03.18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SKU'!$O$27:$O$37</f>
              <numCache>
                <formatCode>General</formatCode>
                <ptCount val="11"/>
                <pt idx="0">
                  <v>0.89873417721519</v>
                </pt>
                <pt idx="1">
                  <v>0.93006993006993</v>
                </pt>
                <pt idx="2">
                  <v>0.948717948717949</v>
                </pt>
                <pt idx="3">
                  <v>0.83974358974359</v>
                </pt>
                <pt idx="4">
                  <v>0.91866028708134</v>
                </pt>
                <pt idx="5">
                  <v>0.9890109890109891</v>
                </pt>
                <pt idx="6">
                  <v>0.863636363636364</v>
                </pt>
                <pt idx="7">
                  <v>0.9399999999999999</v>
                </pt>
                <pt idx="8">
                  <v>0.905405405405405</v>
                </pt>
                <pt idx="9">
                  <v>0.819548872180451</v>
                </pt>
                <pt idx="10"/>
              </numCache>
            </numRef>
          </val>
        </ser>
        <ser>
          <idx val="14"/>
          <order val="14"/>
          <tx>
            <strRef>
              <f>'Динамика SKU'!$P$26</f>
              <strCache>
                <ptCount val="1"/>
                <pt idx="0">
                  <v>15.03.18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SKU'!$P$27:$P$37</f>
              <numCache>
                <formatCode>General</formatCode>
                <ptCount val="11"/>
                <pt idx="0">
                  <v>0.89873417721519</v>
                </pt>
                <pt idx="1">
                  <v>0.916083916083916</v>
                </pt>
                <pt idx="2">
                  <v>0.948717948717949</v>
                </pt>
                <pt idx="3">
                  <v>0.8469827586206899</v>
                </pt>
                <pt idx="4">
                  <v>0.951219512195122</v>
                </pt>
                <pt idx="5">
                  <v>0.9890109890109891</v>
                </pt>
                <pt idx="6">
                  <v>0.9090909090909089</v>
                </pt>
                <pt idx="7">
                  <v>0.945</v>
                </pt>
                <pt idx="8">
                  <v>0.908783783783784</v>
                </pt>
                <pt idx="9">
                  <v>0.834586466165414</v>
                </pt>
                <pt idx="10"/>
              </numCache>
            </numRef>
          </val>
        </ser>
        <ser>
          <idx val="15"/>
          <order val="15"/>
          <tx>
            <strRef>
              <f>'Динамика SKU'!$Q$26</f>
              <strCache>
                <ptCount val="1"/>
                <pt idx="0">
                  <v>16.03.18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SKU'!$Q$27:$Q$37</f>
              <numCache>
                <formatCode>General</formatCode>
                <ptCount val="11"/>
                <pt idx="0">
                  <v>0.90506329113924</v>
                </pt>
                <pt idx="1">
                  <v>0.923076923076923</v>
                </pt>
                <pt idx="2">
                  <v>0.905982905982906</v>
                </pt>
                <pt idx="3">
                  <v>0.836559139784946</v>
                </pt>
                <pt idx="4">
                  <v>0.922705314009662</v>
                </pt>
                <pt idx="5">
                  <v>0.978021978021978</v>
                </pt>
                <pt idx="6">
                  <v>0.9090909090909089</v>
                </pt>
                <pt idx="7">
                  <v>0.924623115577889</v>
                </pt>
                <pt idx="8">
                  <v>0.905405405405405</v>
                </pt>
                <pt idx="9">
                  <v>0.785185185185185</v>
                </pt>
                <pt idx="10"/>
              </numCache>
            </numRef>
          </val>
        </ser>
        <ser>
          <idx val="16"/>
          <order val="16"/>
          <tx>
            <strRef>
              <f>'Динамика SKU'!$R$26</f>
              <strCache>
                <ptCount val="1"/>
                <pt idx="0">
                  <v>17.03.18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SKU'!$R$27:$R$37</f>
              <numCache>
                <formatCode>General</formatCode>
                <ptCount val="11"/>
                <pt idx="0">
                  <v>0.90506329113924</v>
                </pt>
                <pt idx="1">
                  <v>0.923076923076923</v>
                </pt>
                <pt idx="2">
                  <v>0.905982905982906</v>
                </pt>
                <pt idx="3">
                  <v>0.836559139784946</v>
                </pt>
                <pt idx="4">
                  <v>0.922705314009662</v>
                </pt>
                <pt idx="5">
                  <v>0.978021978021978</v>
                </pt>
                <pt idx="6">
                  <v>0.9090909090909089</v>
                </pt>
                <pt idx="7">
                  <v>0.924623115577889</v>
                </pt>
                <pt idx="8">
                  <v>0.905405405405405</v>
                </pt>
                <pt idx="9">
                  <v>0.785185185185185</v>
                </pt>
                <pt idx="10"/>
              </numCache>
            </numRef>
          </val>
        </ser>
        <ser>
          <idx val="17"/>
          <order val="17"/>
          <tx>
            <strRef>
              <f>'Динамика SKU'!$S$26</f>
              <strCache>
                <ptCount val="1"/>
                <pt idx="0">
                  <v>18.03.18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SKU'!$S$27:$S$37</f>
              <numCache>
                <formatCode>General</formatCode>
                <ptCount val="11"/>
                <pt idx="0">
                  <v>0.90506329113924</v>
                </pt>
                <pt idx="1">
                  <v>0.923076923076923</v>
                </pt>
                <pt idx="2">
                  <v>0.905982905982906</v>
                </pt>
                <pt idx="3">
                  <v>0.836559139784946</v>
                </pt>
                <pt idx="4">
                  <v>0.922705314009662</v>
                </pt>
                <pt idx="5">
                  <v>0.978021978021978</v>
                </pt>
                <pt idx="6">
                  <v>0.9090909090909089</v>
                </pt>
                <pt idx="7">
                  <v>0.924623115577889</v>
                </pt>
                <pt idx="8">
                  <v>0.905405405405405</v>
                </pt>
                <pt idx="9">
                  <v>0.785185185185185</v>
                </pt>
                <pt idx="10"/>
              </numCache>
            </numRef>
          </val>
        </ser>
        <ser>
          <idx val="18"/>
          <order val="18"/>
          <tx>
            <strRef>
              <f>'Динамика SKU'!$T$26</f>
              <strCache>
                <ptCount val="1"/>
                <pt idx="0">
                  <v>19.03.18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SKU'!$T$27:$T$37</f>
              <numCache>
                <formatCode>General</formatCode>
                <ptCount val="11"/>
                <pt idx="0">
                  <v>0.897435897435897</v>
                </pt>
                <pt idx="1">
                  <v>0.93006993006993</v>
                </pt>
                <pt idx="2">
                  <v>0.905982905982906</v>
                </pt>
                <pt idx="3">
                  <v>0.838709677419355</v>
                </pt>
                <pt idx="4">
                  <v>0.932038834951456</v>
                </pt>
                <pt idx="5">
                  <v>0.9890109890109891</v>
                </pt>
                <pt idx="6">
                  <v>0.897727272727273</v>
                </pt>
                <pt idx="7">
                  <v>0.924623115577889</v>
                </pt>
                <pt idx="8">
                  <v>0.900900900900901</v>
                </pt>
                <pt idx="9">
                  <v>0.736111111111111</v>
                </pt>
                <pt idx="10"/>
              </numCache>
            </numRef>
          </val>
        </ser>
        <ser>
          <idx val="19"/>
          <order val="19"/>
          <tx>
            <strRef>
              <f>'Динамика SKU'!$U$26</f>
              <strCache>
                <ptCount val="1"/>
                <pt idx="0">
                  <v>20.03.18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SKU'!$U$27:$U$37</f>
              <numCache>
                <formatCode>General</formatCode>
                <ptCount val="11"/>
                <pt idx="0">
                  <v>0.897435897435897</v>
                </pt>
                <pt idx="1">
                  <v>0.93006993006993</v>
                </pt>
                <pt idx="2">
                  <v>0.905982905982906</v>
                </pt>
                <pt idx="3">
                  <v>0.825263157894737</v>
                </pt>
                <pt idx="4">
                  <v>0.91747572815534</v>
                </pt>
                <pt idx="5">
                  <v>1</v>
                </pt>
                <pt idx="6">
                  <v>0.920454545454546</v>
                </pt>
                <pt idx="7">
                  <v>0.9292929292929289</v>
                </pt>
                <pt idx="8">
                  <v>0.913288288288288</v>
                </pt>
                <pt idx="9">
                  <v>0.737931034482759</v>
                </pt>
                <pt idx="10"/>
              </numCache>
            </numRef>
          </val>
        </ser>
        <ser>
          <idx val="20"/>
          <order val="20"/>
          <tx>
            <strRef>
              <f>'Динамика SKU'!$V$26</f>
              <strCache>
                <ptCount val="1"/>
                <pt idx="0">
                  <v>21.03.18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SKU'!$V$27:$V$37</f>
              <numCache>
                <formatCode>General</formatCode>
                <ptCount val="11"/>
                <pt idx="0">
                  <v>0.923076923076923</v>
                </pt>
                <pt idx="1">
                  <v>0.93006993006993</v>
                </pt>
                <pt idx="2">
                  <v>0.905982905982906</v>
                </pt>
                <pt idx="3">
                  <v>0.827368421052631</v>
                </pt>
                <pt idx="4">
                  <v>0.932038834951456</v>
                </pt>
                <pt idx="5">
                  <v>1</v>
                </pt>
                <pt idx="6">
                  <v>0.920454545454546</v>
                </pt>
                <pt idx="7">
                  <v>0.9292929292929289</v>
                </pt>
                <pt idx="8">
                  <v>0.906531531531532</v>
                </pt>
                <pt idx="9">
                  <v>0.785714285714286</v>
                </pt>
                <pt idx="10"/>
              </numCache>
            </numRef>
          </val>
        </ser>
        <ser>
          <idx val="21"/>
          <order val="21"/>
          <tx>
            <strRef>
              <f>'Динамика SKU'!$W$26</f>
              <strCache>
                <ptCount val="1"/>
                <pt idx="0">
                  <v>22.03.18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SKU'!$W$27:$W$37</f>
              <numCache>
                <formatCode>General</formatCode>
                <ptCount val="11"/>
                <pt idx="0">
                  <v>0.923076923076923</v>
                </pt>
                <pt idx="1">
                  <v>0.93006993006993</v>
                </pt>
                <pt idx="2">
                  <v>0.905982905982906</v>
                </pt>
                <pt idx="3">
                  <v>0.827368421052631</v>
                </pt>
                <pt idx="4">
                  <v>0.932038834951456</v>
                </pt>
                <pt idx="5">
                  <v>1</v>
                </pt>
                <pt idx="6">
                  <v>0.920454545454546</v>
                </pt>
                <pt idx="7">
                  <v>0.9292929292929289</v>
                </pt>
                <pt idx="8">
                  <v>0.906531531531532</v>
                </pt>
                <pt idx="9">
                  <v>0.785714285714286</v>
                </pt>
                <pt idx="10"/>
              </numCache>
            </numRef>
          </val>
        </ser>
        <ser>
          <idx val="22"/>
          <order val="22"/>
          <tx>
            <strRef>
              <f>'Динамика SKU'!$X$26</f>
              <strCache>
                <ptCount val="1"/>
                <pt idx="0">
                  <v>23.03.18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SKU'!$X$27:$X$37</f>
              <numCache>
                <formatCode>General</formatCode>
                <ptCount val="11"/>
                <pt idx="0">
                  <v>0.92948717948718</v>
                </pt>
                <pt idx="1">
                  <v>0.937062937062937</v>
                </pt>
                <pt idx="2">
                  <v>0.846153846153846</v>
                </pt>
                <pt idx="3">
                  <v>0.847311827956989</v>
                </pt>
                <pt idx="4">
                  <v>0.91747572815534</v>
                </pt>
                <pt idx="5">
                  <v>1</v>
                </pt>
                <pt idx="6">
                  <v>0.930232558139535</v>
                </pt>
                <pt idx="7">
                  <v>0.9095477386934669</v>
                </pt>
                <pt idx="8">
                  <v>0.922297297297297</v>
                </pt>
                <pt idx="9">
                  <v>0.8496240601503759</v>
                </pt>
                <pt idx="10"/>
              </numCache>
            </numRef>
          </val>
        </ser>
        <ser>
          <idx val="23"/>
          <order val="23"/>
          <tx>
            <strRef>
              <f>'Динамика SKU'!$Y$26</f>
              <strCache>
                <ptCount val="1"/>
                <pt idx="0">
                  <v>24.03.18</v>
                </pt>
              </strCache>
            </strRef>
          </tx>
          <spPr>
            <a:solidFill>
              <a:srgbClr val="70ad47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SKU'!$Y$27:$Y$37</f>
              <numCache>
                <formatCode>General</formatCode>
                <ptCount val="11"/>
                <pt idx="0">
                  <v>0.92948717948718</v>
                </pt>
                <pt idx="1">
                  <v>0.937062937062937</v>
                </pt>
                <pt idx="2">
                  <v>0.846153846153846</v>
                </pt>
                <pt idx="3">
                  <v>0.847311827956989</v>
                </pt>
                <pt idx="4">
                  <v>0.91747572815534</v>
                </pt>
                <pt idx="5">
                  <v>1</v>
                </pt>
                <pt idx="6">
                  <v>0.930232558139535</v>
                </pt>
                <pt idx="7">
                  <v>0.9095477386934669</v>
                </pt>
                <pt idx="8">
                  <v>0.922297297297297</v>
                </pt>
                <pt idx="9">
                  <v>0.8496240601503759</v>
                </pt>
                <pt idx="10"/>
              </numCache>
            </numRef>
          </val>
        </ser>
        <ser>
          <idx val="24"/>
          <order val="24"/>
          <tx>
            <strRef>
              <f>'Динамика SKU'!$Z$26</f>
              <strCache>
                <ptCount val="1"/>
                <pt idx="0">
                  <v>25.03.18</v>
                </pt>
              </strCache>
            </strRef>
          </tx>
          <spPr>
            <a:solidFill>
              <a:srgbClr val="5b9bd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SKU'!$Z$27:$Z$37</f>
              <numCache>
                <formatCode>General</formatCode>
                <ptCount val="11"/>
                <pt idx="0">
                  <v>0.92948717948718</v>
                </pt>
                <pt idx="1">
                  <v>0.937062937062937</v>
                </pt>
                <pt idx="2">
                  <v>0.846153846153846</v>
                </pt>
                <pt idx="3">
                  <v>0.847311827956989</v>
                </pt>
                <pt idx="4">
                  <v>0.91747572815534</v>
                </pt>
                <pt idx="5">
                  <v>1</v>
                </pt>
                <pt idx="6">
                  <v>0.930232558139535</v>
                </pt>
                <pt idx="7">
                  <v>0.9095477386934669</v>
                </pt>
                <pt idx="8">
                  <v>0.922297297297297</v>
                </pt>
                <pt idx="9">
                  <v>0.8496240601503759</v>
                </pt>
                <pt idx="10"/>
              </numCache>
            </numRef>
          </val>
        </ser>
        <ser>
          <idx val="25"/>
          <order val="25"/>
          <tx>
            <strRef>
              <f>'Динамика SKU'!$AA$26</f>
              <strCache>
                <ptCount val="1"/>
                <pt idx="0">
                  <v>26.03.18</v>
                </pt>
              </strCache>
            </strRef>
          </tx>
          <spPr>
            <a:solidFill>
              <a:srgbClr val="ed7d31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SKU'!$AA$27:$AA$37</f>
              <numCache>
                <formatCode>General</formatCode>
                <ptCount val="11"/>
                <pt idx="0">
                  <v>0.923076923076923</v>
                </pt>
                <pt idx="1">
                  <v>0.93006993006993</v>
                </pt>
                <pt idx="2">
                  <v>0.846153846153846</v>
                </pt>
                <pt idx="3">
                  <v>0.854389721627409</v>
                </pt>
                <pt idx="4">
                  <v>0.9219512195121951</v>
                </pt>
                <pt idx="5">
                  <v>1</v>
                </pt>
                <pt idx="6">
                  <v>0.965116279069768</v>
                </pt>
                <pt idx="7">
                  <v>0.914572864321608</v>
                </pt>
                <pt idx="8">
                  <v>0.923423423423423</v>
                </pt>
                <pt idx="9">
                  <v>0.8496240601503759</v>
                </pt>
                <pt idx="10"/>
              </numCache>
            </numRef>
          </val>
        </ser>
        <ser>
          <idx val="26"/>
          <order val="26"/>
          <tx>
            <strRef>
              <f>'Динамика SKU'!$AB$26</f>
              <strCache>
                <ptCount val="1"/>
                <pt idx="0">
                  <v>27.03.18</v>
                </pt>
              </strCache>
            </strRef>
          </tx>
          <spPr>
            <a:solidFill>
              <a:srgbClr val="a5a5a5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SKU'!$AB$27:$AB$37</f>
              <numCache>
                <formatCode>General</formatCode>
                <ptCount val="11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</numCache>
            </numRef>
          </val>
        </ser>
        <ser>
          <idx val="27"/>
          <order val="27"/>
          <tx>
            <strRef>
              <f>'Динамика SKU'!$AC$26</f>
              <strCache>
                <ptCount val="1"/>
                <pt idx="0">
                  <v>28.03.18</v>
                </pt>
              </strCache>
            </strRef>
          </tx>
          <spPr>
            <a:solidFill>
              <a:srgbClr val="ffc000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SKU'!$AC$27:$AC$37</f>
              <numCache>
                <formatCode>General</formatCode>
                <ptCount val="11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</numCache>
            </numRef>
          </val>
        </ser>
        <ser>
          <idx val="28"/>
          <order val="28"/>
          <tx>
            <strRef>
              <f>'Динамика SKU'!$AD$26</f>
              <strCache>
                <ptCount val="1"/>
                <pt idx="0">
                  <v>29.03.18</v>
                </pt>
              </strCache>
            </strRef>
          </tx>
          <spPr>
            <a:solidFill>
              <a:srgbClr val="4472c4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SKU'!$AD$27:$AD$37</f>
              <numCache>
                <formatCode>General</formatCode>
                <ptCount val="11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</numCache>
            </numRef>
          </val>
        </ser>
        <ser>
          <idx val="29"/>
          <order val="29"/>
          <tx>
            <strRef>
              <f>'Динамика SKU'!$AE$26</f>
              <strCache>
                <ptCount val="1"/>
                <pt idx="0">
                  <v>30.03.18</v>
                </pt>
              </strCache>
            </strRef>
          </tx>
          <spPr>
            <a:solidFill>
              <a:srgbClr val="0c5922"/>
            </a:solidFill>
            <a:ln>
              <a:noFill/>
              <a:prstDash val="solid"/>
            </a:ln>
          </spPr>
          <invertIfNegative val="0"/>
          <dLbls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SKU'!$A$27:$A$36</f>
              <strCache>
                <ptCount val="10"/>
                <pt idx="0">
                  <v>Верный</v>
                </pt>
                <pt idx="1">
                  <v>Карусель</v>
                </pt>
                <pt idx="2">
                  <v>Метро</v>
                </pt>
                <pt idx="3">
                  <v>Билла</v>
                </pt>
                <pt idx="4">
                  <v>Атак</v>
                </pt>
                <pt idx="5">
                  <v>ГиперГлобус</v>
                </pt>
                <pt idx="6">
                  <v>Окей</v>
                </pt>
                <pt idx="7">
                  <v>Ашан</v>
                </pt>
                <pt idx="8">
                  <v>Перекресток</v>
                </pt>
                <pt idx="9">
                  <v>Лента</v>
                </pt>
              </strCache>
            </strRef>
          </cat>
          <val>
            <numRef>
              <f>'Динамика SKU'!$AE$27:$AE$37</f>
              <numCache>
                <formatCode>General</formatCode>
                <ptCount val="11"/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</numCache>
            </numRef>
          </val>
        </ser>
        <gapWidth val="150"/>
        <overlap val="0"/>
        <axId val="14526729"/>
        <axId val="59760668"/>
      </barChart>
      <catAx>
        <axId val="14526729"/>
        <scaling>
          <orientation val="minMax"/>
        </scaling>
        <delete val="0"/>
        <axPos val="b"/>
        <numFmt formatCode="General" sourceLinked="1"/>
        <majorTickMark val="cross"/>
        <minorTickMark val="cross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59760668"/>
        <crosses val="autoZero"/>
        <auto val="1"/>
        <lblAlgn val="ctr"/>
        <lblOffset val="100"/>
      </catAx>
      <valAx>
        <axId val="59760668"/>
        <scaling>
          <orientation val="minMax"/>
        </scaling>
        <delete val="0"/>
        <axPos val="l"/>
        <majorGridlines>
          <spPr>
            <a:ln w="9360">
              <a:solidFill>
                <a:srgbClr val="000000"/>
              </a:solidFill>
              <a:prstDash val="solid"/>
              <a:round/>
            </a:ln>
          </spPr>
        </majorGridlines>
        <numFmt formatCode="0%" sourceLinked="0"/>
        <majorTickMark val="cross"/>
        <minorTickMark val="cross"/>
        <tickLblPos val="nextTo"/>
        <spPr>
          <a:ln w="47520">
            <a:noFill/>
            <a:prstDash val="solid"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14526729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'Динамика SKU'!$A$5</f>
              <strCache>
                <ptCount val="1"/>
                <pt idx="0">
                  <v>Москва</v>
                </pt>
              </strCache>
            </strRef>
          </tx>
          <spPr>
            <a:solidFill>
              <a:srgbClr val="4a7ebb"/>
            </a:solidFill>
            <a:ln w="28440">
              <a:solidFill>
                <a:srgbClr val="4a7ebb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SKU'!$B$4:$AF$4</f>
              <strCache>
                <ptCount val="31"/>
                <pt idx="0">
                  <v>01.03.18</v>
                </pt>
                <pt idx="1">
                  <v>02.03.18</v>
                </pt>
                <pt idx="2">
                  <v>03.03.18</v>
                </pt>
                <pt idx="3">
                  <v>04.03.18</v>
                </pt>
                <pt idx="4">
                  <v>05.03.18</v>
                </pt>
                <pt idx="5">
                  <v>06.03.18</v>
                </pt>
                <pt idx="6">
                  <v>07.03.18</v>
                </pt>
                <pt idx="7">
                  <v>08.03.18</v>
                </pt>
                <pt idx="8">
                  <v>09.03.18</v>
                </pt>
                <pt idx="9">
                  <v>10.03.18</v>
                </pt>
                <pt idx="10">
                  <v>11.03.18</v>
                </pt>
                <pt idx="11">
                  <v>12.03.18</v>
                </pt>
                <pt idx="12">
                  <v>13.03.18</v>
                </pt>
                <pt idx="13">
                  <v>14.03.18</v>
                </pt>
                <pt idx="14">
                  <v>15.03.18</v>
                </pt>
                <pt idx="15">
                  <v>16.03.18</v>
                </pt>
                <pt idx="16">
                  <v>17.03.18</v>
                </pt>
                <pt idx="17">
                  <v>18.03.18</v>
                </pt>
                <pt idx="18">
                  <v>19.03.18</v>
                </pt>
                <pt idx="19">
                  <v>20.03.18</v>
                </pt>
                <pt idx="20">
                  <v>21.03.18</v>
                </pt>
                <pt idx="21">
                  <v>22.03.18</v>
                </pt>
                <pt idx="22">
                  <v>23.03.18</v>
                </pt>
                <pt idx="23">
                  <v>24.03.18</v>
                </pt>
                <pt idx="24">
                  <v>25.03.18</v>
                </pt>
                <pt idx="25">
                  <v>26.03.18</v>
                </pt>
                <pt idx="26">
                  <v>27.03.18</v>
                </pt>
                <pt idx="27">
                  <v>28.03.18</v>
                </pt>
                <pt idx="28">
                  <v>29.03.18</v>
                </pt>
                <pt idx="29">
                  <v>30.03.18</v>
                </pt>
                <pt idx="30">
                  <v>31.03.18</v>
                </pt>
              </strCache>
            </strRef>
          </cat>
          <val>
            <numRef>
              <f>'Динамика SKU'!$B$5:$AF$5</f>
              <numCache>
                <formatCode>General</formatCode>
                <ptCount val="31"/>
                <pt idx="0">
                  <v>0.868443559532951</v>
                </pt>
                <pt idx="1">
                  <v>0.88</v>
                </pt>
                <pt idx="2">
                  <v>0.88</v>
                </pt>
                <pt idx="3">
                  <v>0.88</v>
                </pt>
                <pt idx="4">
                  <v>0.881138894922191</v>
                </pt>
                <pt idx="5">
                  <v>0.881138894922191</v>
                </pt>
                <pt idx="6">
                  <v>0.91</v>
                </pt>
                <pt idx="7">
                  <v>0.91</v>
                </pt>
                <pt idx="8">
                  <v>0.91</v>
                </pt>
                <pt idx="9">
                  <v>0.91</v>
                </pt>
                <pt idx="10">
                  <v>0.91</v>
                </pt>
                <pt idx="11">
                  <v>0.91</v>
                </pt>
                <pt idx="12">
                  <v>0.907117651901016</v>
                </pt>
                <pt idx="13">
                  <v>0.91</v>
                </pt>
                <pt idx="14">
                  <v>0.91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0.9</v>
                </pt>
                <pt idx="19">
                  <v>0.897719441705733</v>
                </pt>
                <pt idx="20">
                  <v>0.906053030712714</v>
                </pt>
                <pt idx="21">
                  <v>0.906053030712714</v>
                </pt>
                <pt idx="22">
                  <v>0.91</v>
                </pt>
                <pt idx="23">
                  <v>0.91</v>
                </pt>
                <pt idx="24">
                  <v>0.91</v>
                </pt>
                <pt idx="25">
                  <v>0.91</v>
                </pt>
                <pt idx="26"/>
                <pt idx="27"/>
                <pt idx="28"/>
                <pt idx="29"/>
                <pt idx="30"/>
              </numCache>
            </numRef>
          </val>
          <smooth val="0"/>
        </ser>
        <ser>
          <idx val="1"/>
          <order val="1"/>
          <tx>
            <strRef>
              <f>'Динамика SKU'!$A$6</f>
              <strCache>
                <ptCount val="1"/>
                <pt idx="0">
                  <v>СПб</v>
                </pt>
              </strCache>
            </strRef>
          </tx>
          <spPr>
            <a:solidFill>
              <a:srgbClr val="be4b48"/>
            </a:solidFill>
            <a:ln w="28440">
              <a:solidFill>
                <a:srgbClr val="be4b48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'Динамика SKU'!$B$4:$AF$4</f>
              <strCache>
                <ptCount val="31"/>
                <pt idx="0">
                  <v>01.03.18</v>
                </pt>
                <pt idx="1">
                  <v>02.03.18</v>
                </pt>
                <pt idx="2">
                  <v>03.03.18</v>
                </pt>
                <pt idx="3">
                  <v>04.03.18</v>
                </pt>
                <pt idx="4">
                  <v>05.03.18</v>
                </pt>
                <pt idx="5">
                  <v>06.03.18</v>
                </pt>
                <pt idx="6">
                  <v>07.03.18</v>
                </pt>
                <pt idx="7">
                  <v>08.03.18</v>
                </pt>
                <pt idx="8">
                  <v>09.03.18</v>
                </pt>
                <pt idx="9">
                  <v>10.03.18</v>
                </pt>
                <pt idx="10">
                  <v>11.03.18</v>
                </pt>
                <pt idx="11">
                  <v>12.03.18</v>
                </pt>
                <pt idx="12">
                  <v>13.03.18</v>
                </pt>
                <pt idx="13">
                  <v>14.03.18</v>
                </pt>
                <pt idx="14">
                  <v>15.03.18</v>
                </pt>
                <pt idx="15">
                  <v>16.03.18</v>
                </pt>
                <pt idx="16">
                  <v>17.03.18</v>
                </pt>
                <pt idx="17">
                  <v>18.03.18</v>
                </pt>
                <pt idx="18">
                  <v>19.03.18</v>
                </pt>
                <pt idx="19">
                  <v>20.03.18</v>
                </pt>
                <pt idx="20">
                  <v>21.03.18</v>
                </pt>
                <pt idx="21">
                  <v>22.03.18</v>
                </pt>
                <pt idx="22">
                  <v>23.03.18</v>
                </pt>
                <pt idx="23">
                  <v>24.03.18</v>
                </pt>
                <pt idx="24">
                  <v>25.03.18</v>
                </pt>
                <pt idx="25">
                  <v>26.03.18</v>
                </pt>
                <pt idx="26">
                  <v>27.03.18</v>
                </pt>
                <pt idx="27">
                  <v>28.03.18</v>
                </pt>
                <pt idx="28">
                  <v>29.03.18</v>
                </pt>
                <pt idx="29">
                  <v>30.03.18</v>
                </pt>
                <pt idx="30">
                  <v>31.03.18</v>
                </pt>
              </strCache>
            </strRef>
          </cat>
          <val>
            <numRef>
              <f>'Динамика SKU'!$B$6:$AF$6</f>
              <numCache>
                <formatCode>General</formatCode>
                <ptCount val="31"/>
                <pt idx="0">
                  <v>0.93</v>
                </pt>
                <pt idx="1">
                  <v>0.93</v>
                </pt>
                <pt idx="2">
                  <v>0.93</v>
                </pt>
                <pt idx="3">
                  <v>0.93</v>
                </pt>
                <pt idx="4">
                  <v>0.91</v>
                </pt>
                <pt idx="5">
                  <v>0.91</v>
                </pt>
                <pt idx="6">
                  <v>0.92</v>
                </pt>
                <pt idx="7">
                  <v>0.92</v>
                </pt>
                <pt idx="8">
                  <v>0.92</v>
                </pt>
                <pt idx="9">
                  <v>0.92</v>
                </pt>
                <pt idx="10">
                  <v>0.92</v>
                </pt>
                <pt idx="11">
                  <v>0.91</v>
                </pt>
                <pt idx="12">
                  <v>0.895453556973165</v>
                </pt>
                <pt idx="13">
                  <v>0.95</v>
                </pt>
                <pt idx="14">
                  <v>0.9399999999999999</v>
                </pt>
                <pt idx="15">
                  <v>0.96</v>
                </pt>
                <pt idx="16">
                  <v>0.96</v>
                </pt>
                <pt idx="17">
                  <v>0.96</v>
                </pt>
                <pt idx="18">
                  <v>0.96</v>
                </pt>
                <pt idx="19">
                  <v>0.95</v>
                </pt>
                <pt idx="20">
                  <v>0.95</v>
                </pt>
                <pt idx="21">
                  <v>0.95</v>
                </pt>
                <pt idx="22">
                  <v>0.96</v>
                </pt>
                <pt idx="23">
                  <v>0.96</v>
                </pt>
                <pt idx="24">
                  <v>0.96</v>
                </pt>
                <pt idx="25">
                  <v>0.97</v>
                </pt>
                <pt idx="26"/>
                <pt idx="27"/>
                <pt idx="28"/>
                <pt idx="29"/>
                <pt idx="30"/>
              </numCache>
            </numRef>
          </val>
          <smooth val="0"/>
        </ser>
        <hiLowLines>
          <spPr>
            <a:ln>
              <a:noFill/>
              <a:prstDash val="solid"/>
            </a:ln>
          </spPr>
        </hiLowLines>
        <marker val="0"/>
        <axId val="75803077"/>
        <axId val="29085160"/>
      </lineChart>
      <catAx>
        <axId val="75803077"/>
        <scaling>
          <orientation val="minMax"/>
        </scaling>
        <delete val="0"/>
        <axPos val="b"/>
        <numFmt formatCode="DD/MM/YY" sourceLinked="1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29085160"/>
        <crosses val="autoZero"/>
        <auto val="1"/>
        <lblAlgn val="ctr"/>
        <lblOffset val="100"/>
      </catAx>
      <valAx>
        <axId val="29085160"/>
        <scaling>
          <orientation val="minMax"/>
        </scaling>
        <delete val="0"/>
        <axPos val="l"/>
        <majorGridlines>
          <spPr>
            <a:ln w="9360">
              <a:solidFill>
                <a:srgbClr val="878787"/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p>
            <a:pPr>
              <a:defRPr b="0" spc="-1" strike="noStrike" sz="1000">
                <a:solidFill>
                  <a:srgbClr val="000000"/>
                </a:solidFill>
                <a:uFill/>
                <a:latin typeface="Calibri"/>
              </a:defRPr>
            </a:pPr>
            <a:r>
              <a:t/>
            </a:r>
          </a:p>
        </txPr>
        <crossAx val="75803077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4.xml" Type="http://schemas.openxmlformats.org/officeDocument/2006/relationships/chart" /><Relationship Id="rId2" Target="/xl/charts/chart5.xml" Type="http://schemas.openxmlformats.org/officeDocument/2006/relationships/chart" /><Relationship Id="rId3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</col>
      <colOff>190440</colOff>
      <row>69</row>
      <rowOff>76320</rowOff>
    </from>
    <to>
      <col>42</col>
      <colOff>455760</colOff>
      <row>90</row>
      <rowOff>113040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</col>
      <colOff>152280</colOff>
      <row>37</row>
      <rowOff>0</rowOff>
    </from>
    <to>
      <col>51</col>
      <colOff>531720</colOff>
      <row>57</row>
      <rowOff>122400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</col>
      <colOff>240120</colOff>
      <row>6</row>
      <rowOff>80280</rowOff>
    </from>
    <to>
      <col>21</col>
      <colOff>557640</colOff>
      <row>23</row>
      <rowOff>69480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</col>
      <colOff>190440</colOff>
      <row>69</row>
      <rowOff>76320</rowOff>
    </from>
    <to>
      <col>42</col>
      <colOff>455760</colOff>
      <row>90</row>
      <rowOff>113040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</col>
      <colOff>123840</colOff>
      <row>37</row>
      <rowOff>152280</rowOff>
    </from>
    <to>
      <col>51</col>
      <colOff>503280</colOff>
      <row>58</row>
      <rowOff>112680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</col>
      <colOff>147600</colOff>
      <row>6</row>
      <rowOff>104760</rowOff>
    </from>
    <to>
      <col>21</col>
      <colOff>93600</colOff>
      <row>23</row>
      <rowOff>93960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 filterMode="0">
    <tabColor rgb="FF008000"/>
    <outlinePr summaryBelow="1" summaryRight="1"/>
    <pageSetUpPr fitToPage="0"/>
  </sheetPr>
  <dimension ref="A1:H33"/>
  <sheetViews>
    <sheetView colorId="64" defaultGridColor="1" rightToLeft="0" showFormulas="0" showGridLines="1" showOutlineSymbols="1" showRowColHeaders="1" showZeros="1" tabSelected="0" topLeftCell="A1" view="normal" windowProtection="0" workbookViewId="0" zoomScale="85" zoomScaleNormal="85" zoomScalePageLayoutView="100">
      <selection activeCell="C3" activeCellId="1" pane="topLeft" sqref="O3:O62 C3"/>
    </sheetView>
  </sheetViews>
  <sheetFormatPr baseColWidth="8" defaultRowHeight="15" outlineLevelCol="0"/>
  <cols>
    <col customWidth="1" max="1" min="1" style="264" width="8.102040816326531"/>
    <col customWidth="1" max="2" min="2" style="264" width="35.7704081632653"/>
    <col customWidth="1" max="3" min="3" style="264" width="28.0765306122449"/>
    <col customWidth="1" max="4" min="4" style="264" width="20.3826530612245"/>
    <col customWidth="1" max="5" min="5" style="264" width="9.586734693877551"/>
    <col customWidth="1" max="6" min="6" style="264" width="9.719387755102041"/>
    <col customWidth="1" max="7" min="7" style="264" width="9.852040816326531"/>
    <col customWidth="1" max="18" min="8" style="264" width="8.102040816326531"/>
    <col customWidth="1" max="1025" min="19" style="264" width="13.3622448979592"/>
  </cols>
  <sheetData>
    <row customHeight="1" ht="12.75" r="1" s="265" spans="1:8">
      <c r="A1" s="266" t="n"/>
      <c r="B1" s="266" t="n"/>
      <c r="C1" s="266" t="n"/>
      <c r="D1" s="266" t="n"/>
      <c r="E1" s="266" t="n"/>
      <c r="F1" s="266" t="n"/>
      <c r="G1" s="266" t="n"/>
      <c r="H1" s="266" t="n"/>
    </row>
    <row customHeight="1" ht="18" r="2" s="265" spans="1:8">
      <c r="A2" s="266" t="n"/>
      <c r="B2" s="267" t="s">
        <v>0</v>
      </c>
      <c r="C2" s="268" t="n">
        <v>43195</v>
      </c>
      <c r="D2" s="269" t="n"/>
      <c r="E2" s="269" t="n"/>
      <c r="F2" s="266" t="n"/>
      <c r="G2" s="266" t="n"/>
      <c r="H2" s="266" t="n"/>
    </row>
    <row customHeight="1" ht="12.75" r="3" s="265" spans="1:8">
      <c r="A3" s="266" t="n"/>
      <c r="B3" s="266" t="n"/>
      <c r="C3" s="266" t="n"/>
      <c r="D3" s="266" t="n"/>
      <c r="E3" s="266" t="n"/>
      <c r="F3" s="266" t="n"/>
      <c r="G3" s="266" t="n"/>
      <c r="H3" s="266" t="n"/>
    </row>
    <row customHeight="1" ht="12.75" r="4" s="265" spans="1:8">
      <c r="A4" s="266" t="n"/>
      <c r="B4" s="270" t="s">
        <v>1</v>
      </c>
      <c r="C4" s="271" t="n"/>
      <c r="D4" s="271" t="n"/>
      <c r="E4" s="271" t="n"/>
      <c r="F4" s="266" t="n"/>
      <c r="G4" s="266" t="n"/>
      <c r="H4" s="266" t="n"/>
    </row>
    <row customHeight="1" ht="30" r="5" s="265" spans="1:8">
      <c r="A5" s="266" t="n"/>
      <c r="B5" s="272" t="s">
        <v>2</v>
      </c>
      <c r="C5" s="272" t="s">
        <v>3</v>
      </c>
      <c r="D5" s="272" t="s">
        <v>4</v>
      </c>
      <c r="E5" s="272" t="s">
        <v>5</v>
      </c>
      <c r="F5" s="272" t="s">
        <v>6</v>
      </c>
      <c r="G5" s="272" t="s">
        <v>7</v>
      </c>
      <c r="H5" s="272" t="s">
        <v>5</v>
      </c>
    </row>
    <row customHeight="1" ht="12.75" r="6" s="265" spans="1:8">
      <c r="A6" s="266" t="n"/>
      <c r="B6" s="273" t="s">
        <v>8</v>
      </c>
      <c r="C6" s="274">
        <f>COUNTA(Верный!D3:D33)</f>
        <v/>
      </c>
      <c r="D6" s="274">
        <f>Верный!W34</f>
        <v/>
      </c>
      <c r="E6" s="275">
        <f>D6/C6</f>
        <v/>
      </c>
      <c r="F6" s="274">
        <f>SUM(Верный!O3:O33)</f>
        <v/>
      </c>
      <c r="G6" s="276">
        <f>SUM(Верный!W3:W33)</f>
        <v/>
      </c>
      <c r="H6" s="275">
        <f>G6/F6</f>
        <v/>
      </c>
    </row>
    <row customHeight="1" ht="12.75" r="7" s="265" spans="1:8">
      <c r="A7" s="266" t="n"/>
      <c r="B7" s="273" t="s">
        <v>9</v>
      </c>
      <c r="C7" s="274">
        <f>COUNTA(Карусель!D3:D18)</f>
        <v/>
      </c>
      <c r="D7" s="276">
        <f>Карусель!AA33</f>
        <v/>
      </c>
      <c r="E7" s="275">
        <f>D7/C7</f>
        <v/>
      </c>
      <c r="F7" s="274">
        <f>SUM(Карусель!O3:O15)</f>
        <v/>
      </c>
      <c r="G7" s="276">
        <f>SUM(Карусель!AA3:AA15)</f>
        <v/>
      </c>
      <c r="H7" s="275">
        <f>G7/F7</f>
        <v/>
      </c>
    </row>
    <row customHeight="1" ht="12.75" r="8" s="265" spans="1:8">
      <c r="A8" s="266" t="n"/>
      <c r="B8" s="273" t="s">
        <v>10</v>
      </c>
      <c r="C8" s="274">
        <f>COUNTA(Метро!C3:C15)</f>
        <v/>
      </c>
      <c r="D8" s="274">
        <f>Метро!AD19</f>
        <v/>
      </c>
      <c r="E8" s="275">
        <f>D8/C8</f>
        <v/>
      </c>
      <c r="F8" s="274">
        <f>SUM(Метро!O3:O12)</f>
        <v/>
      </c>
      <c r="G8" s="274">
        <f>SUM(Метро!AD3:AD12)</f>
        <v/>
      </c>
      <c r="H8" s="275">
        <f>G8/F8</f>
        <v/>
      </c>
    </row>
    <row customHeight="1" ht="12.75" r="9" s="265" spans="1:8">
      <c r="A9" s="266" t="n"/>
      <c r="B9" s="273" t="s">
        <v>11</v>
      </c>
      <c r="C9" s="274">
        <f>COUNT(Билла!A3:A77)</f>
        <v/>
      </c>
      <c r="D9" s="274">
        <f>Билла!W78</f>
        <v/>
      </c>
      <c r="E9" s="275">
        <f>D9/C9</f>
        <v/>
      </c>
      <c r="F9" s="274">
        <f>SUM(Билла!O3:O75)</f>
        <v/>
      </c>
      <c r="G9" s="276">
        <f>SUM(Билла!W3:W75)</f>
        <v/>
      </c>
      <c r="H9" s="275">
        <f>G9/F9</f>
        <v/>
      </c>
    </row>
    <row customHeight="1" ht="12.75" r="10" s="265" spans="1:8">
      <c r="A10" s="266" t="n"/>
      <c r="B10" s="273" t="s">
        <v>12</v>
      </c>
      <c r="C10" s="274">
        <f>COUNTA(Атак!D3:D53)</f>
        <v/>
      </c>
      <c r="D10" s="274">
        <f>Атак!W54</f>
        <v/>
      </c>
      <c r="E10" s="275">
        <f>D10/C10</f>
        <v/>
      </c>
      <c r="F10" s="274">
        <f>SUM(Атак!O3:O39)</f>
        <v/>
      </c>
      <c r="G10" s="276">
        <f>SUM(Атак!W3:W39)</f>
        <v/>
      </c>
      <c r="H10" s="275">
        <f>G10/F10</f>
        <v/>
      </c>
    </row>
    <row customHeight="1" ht="12.75" r="11" s="265" spans="1:8">
      <c r="A11" s="266" t="n"/>
      <c r="B11" s="273" t="s">
        <v>13</v>
      </c>
      <c r="C11" s="274">
        <f>COUNTA(ГиперГлобус!D3:D9)</f>
        <v/>
      </c>
      <c r="D11" s="274">
        <f>ГиперГлобус!AE10</f>
        <v/>
      </c>
      <c r="E11" s="275">
        <f>D11/C11</f>
        <v/>
      </c>
      <c r="F11" s="274">
        <f>SUM(ГиперГлобус!O3:O9)</f>
        <v/>
      </c>
      <c r="G11" s="276">
        <f>SUM(ГиперГлобус!AE3:AE9)</f>
        <v/>
      </c>
      <c r="H11" s="275">
        <f>G11/F11</f>
        <v/>
      </c>
    </row>
    <row customHeight="1" ht="12.75" r="12" s="265" spans="1:8">
      <c r="A12" s="266" t="n"/>
      <c r="B12" s="273" t="s">
        <v>14</v>
      </c>
      <c r="C12" s="277">
        <f>COUNT(Окей!A3:A11)</f>
        <v/>
      </c>
      <c r="D12" s="274">
        <f>Окей!Z34</f>
        <v/>
      </c>
      <c r="E12" s="275">
        <f>D12/C12</f>
        <v/>
      </c>
      <c r="F12" s="278">
        <f>SUM(Окей!O3:O11)</f>
        <v/>
      </c>
      <c r="G12" s="279">
        <f>SUM(Окей!Z3:Z11)</f>
        <v/>
      </c>
      <c r="H12" s="275">
        <f>G12/F12</f>
        <v/>
      </c>
    </row>
    <row customHeight="1" ht="12.75" r="13" s="265" spans="1:8">
      <c r="A13" s="266" t="n"/>
      <c r="B13" s="273" t="s">
        <v>15</v>
      </c>
      <c r="C13" s="274">
        <f>COUNTA(Ашан!D3:D27)</f>
        <v/>
      </c>
      <c r="D13" s="276">
        <f>Ашан!Y37</f>
        <v/>
      </c>
      <c r="E13" s="275">
        <f>D13/C13</f>
        <v/>
      </c>
      <c r="F13" s="274">
        <f>SUM(Ашан!O3:O25)</f>
        <v/>
      </c>
      <c r="G13" s="276">
        <f>SUM(Ашан!Y3:Y25)</f>
        <v/>
      </c>
      <c r="H13" s="275">
        <f>G13/F13</f>
        <v/>
      </c>
    </row>
    <row customHeight="1" ht="12.75" r="14" s="265" spans="1:8">
      <c r="A14" s="266" t="n"/>
      <c r="B14" s="273" t="s">
        <v>16</v>
      </c>
      <c r="C14" s="274">
        <f>COUNTA(Перекрёсток!D19:D123)</f>
        <v/>
      </c>
      <c r="D14" s="276">
        <f>Перекрёсток!Y125</f>
        <v/>
      </c>
      <c r="E14" s="275">
        <f>D14/C14</f>
        <v/>
      </c>
      <c r="F14" s="274">
        <f>SUM(Перекрёсток!O19:O118)</f>
        <v/>
      </c>
      <c r="G14" s="276">
        <f>SUM(Перекрёсток!Y19:Y118)</f>
        <v/>
      </c>
      <c r="H14" s="275">
        <f>G14/F14</f>
        <v/>
      </c>
    </row>
    <row customHeight="1" ht="12.75" r="15" s="265" spans="1:8">
      <c r="A15" s="266" t="n"/>
      <c r="B15" s="273" t="s">
        <v>17</v>
      </c>
      <c r="C15" s="274">
        <f>COUNT(Лента!A35:A62)</f>
        <v/>
      </c>
      <c r="D15" s="276">
        <f>Лента!AD63</f>
        <v/>
      </c>
      <c r="E15" s="275">
        <f>D15/C15</f>
        <v/>
      </c>
      <c r="F15" s="274">
        <f>SUM(Лента!N35:N62)</f>
        <v/>
      </c>
      <c r="G15" s="276">
        <f>SUM(Лента!AD35:AD62)</f>
        <v/>
      </c>
      <c r="H15" s="275">
        <f>G15/F15</f>
        <v/>
      </c>
    </row>
    <row customHeight="1" ht="12.75" r="16" s="265" spans="1:8">
      <c r="A16" s="266" t="n"/>
      <c r="B16" s="280" t="n"/>
      <c r="C16" s="281">
        <f>SUM(C6:C15)</f>
        <v/>
      </c>
      <c r="D16" s="282">
        <f>SUM(D6:D15)</f>
        <v/>
      </c>
      <c r="E16" s="283" t="n"/>
      <c r="F16" s="281">
        <f>SUM(F6:F15)</f>
        <v/>
      </c>
      <c r="G16" s="282">
        <f>SUM(G6:G15)</f>
        <v/>
      </c>
      <c r="H16" s="283" t="n"/>
    </row>
    <row customHeight="1" ht="12.75" r="17" s="265" spans="1:8">
      <c r="A17" s="266" t="n"/>
      <c r="B17" s="284" t="n"/>
      <c r="C17" s="284" t="n"/>
      <c r="D17" s="285" t="s">
        <v>18</v>
      </c>
      <c r="E17" s="286">
        <f>AVERAGE(E6:E15)</f>
        <v/>
      </c>
      <c r="F17" s="284" t="n"/>
      <c r="G17" s="285" t="s">
        <v>18</v>
      </c>
      <c r="H17" s="286">
        <f>AVERAGE(H6:H15)</f>
        <v/>
      </c>
    </row>
    <row customHeight="1" ht="12.75" r="18" s="265" spans="1:8">
      <c r="A18" s="266" t="n"/>
      <c r="B18" s="284" t="s">
        <v>19</v>
      </c>
      <c r="C18" s="287">
        <f>Лента!AD65+Окей!Z36+Карусель!AA35+Верный!W35+Билла!W79+Атак!W55+ГиперГлобус!AE11+Перекрёсток!Y126+Ашан!Y39+Метро!AD21+Призма!AA20+Реалъ!AG55</f>
        <v/>
      </c>
      <c r="D18" s="287" t="n"/>
      <c r="E18" s="284" t="n"/>
      <c r="F18" s="284" t="n"/>
      <c r="G18" s="284" t="n"/>
      <c r="H18" s="284" t="n"/>
    </row>
    <row customHeight="1" ht="12.75" r="19" s="265" spans="1:8">
      <c r="A19" s="266" t="n"/>
      <c r="B19" s="288" t="s">
        <v>20</v>
      </c>
      <c r="C19" s="287">
        <f>D16+D32-360-163</f>
        <v/>
      </c>
      <c r="D19" s="284" t="n"/>
      <c r="E19" s="284" t="n"/>
      <c r="F19" s="284" t="n"/>
      <c r="G19" s="284" t="n"/>
      <c r="H19" s="284" t="n"/>
    </row>
    <row customHeight="1" ht="12.75" r="20" s="265" spans="1:8">
      <c r="A20" s="266" t="n"/>
      <c r="B20" s="284" t="s">
        <v>21</v>
      </c>
      <c r="C20" s="287">
        <f>D16+D32</f>
        <v/>
      </c>
      <c r="D20" s="284" t="n"/>
      <c r="E20" s="284" t="n"/>
      <c r="F20" s="284" t="n"/>
      <c r="G20" s="284" t="n"/>
      <c r="H20" s="284" t="n"/>
    </row>
    <row customHeight="1" ht="12.75" r="21" s="265" spans="1:8">
      <c r="A21" s="266" t="n"/>
      <c r="B21" s="266" t="n"/>
      <c r="C21" s="266" t="n"/>
      <c r="D21" s="266" t="n"/>
      <c r="E21" s="266" t="n"/>
      <c r="F21" s="266" t="n"/>
      <c r="G21" s="266" t="n"/>
      <c r="H21" s="266" t="n"/>
    </row>
    <row customHeight="1" ht="12.75" r="22" s="265" spans="1:8">
      <c r="A22" s="266" t="n"/>
      <c r="B22" s="270" t="s">
        <v>22</v>
      </c>
      <c r="C22" s="289" t="n"/>
      <c r="D22" s="289" t="n"/>
      <c r="E22" s="289" t="n"/>
      <c r="F22" s="284" t="n"/>
      <c r="G22" s="284" t="n"/>
      <c r="H22" s="284" t="n"/>
    </row>
    <row customHeight="1" ht="41.25" r="23" s="265" spans="1:8">
      <c r="A23" s="266" t="n"/>
      <c r="B23" s="272" t="s">
        <v>23</v>
      </c>
      <c r="C23" s="272" t="s">
        <v>24</v>
      </c>
      <c r="D23" s="272" t="s">
        <v>4</v>
      </c>
      <c r="E23" s="272" t="s">
        <v>5</v>
      </c>
      <c r="F23" s="272" t="s">
        <v>6</v>
      </c>
      <c r="G23" s="272" t="s">
        <v>7</v>
      </c>
      <c r="H23" s="272" t="s">
        <v>5</v>
      </c>
    </row>
    <row customHeight="1" ht="12.75" r="24" s="265" spans="1:8">
      <c r="A24" s="266" t="n"/>
      <c r="B24" s="273" t="s">
        <v>16</v>
      </c>
      <c r="C24" s="274">
        <f>COUNTA(Перекрёсток!D3:D18)</f>
        <v/>
      </c>
      <c r="D24" s="274">
        <f>COUNT(Перекрёсток!N3:N18)</f>
        <v/>
      </c>
      <c r="E24" s="275">
        <f>D24/C24</f>
        <v/>
      </c>
      <c r="F24" s="274">
        <f>SUM(Перекрёсток!O3:O18)</f>
        <v/>
      </c>
      <c r="G24" s="276">
        <f>SUM(Перекрёсток!Y3:Y18)</f>
        <v/>
      </c>
      <c r="H24" s="275">
        <f>G24/F24</f>
        <v/>
      </c>
    </row>
    <row customHeight="1" ht="12.75" r="25" s="265" spans="1:8">
      <c r="A25" s="266" t="n"/>
      <c r="B25" s="273" t="s">
        <v>25</v>
      </c>
      <c r="C25" s="274">
        <f>COUNTA(Призма!D3:D18)</f>
        <v/>
      </c>
      <c r="D25" s="274">
        <f>Призма!AA20</f>
        <v/>
      </c>
      <c r="E25" s="275">
        <f>D25/C25</f>
        <v/>
      </c>
      <c r="F25" s="274">
        <f>SUM(Призма!N3:N16)</f>
        <v/>
      </c>
      <c r="G25" s="274">
        <f>SUM(Призма!AA3:AA16)</f>
        <v/>
      </c>
      <c r="H25" s="275">
        <f>G25/F25</f>
        <v/>
      </c>
    </row>
    <row customHeight="1" ht="12.75" r="26" s="265" spans="1:8">
      <c r="A26" s="266" t="n"/>
      <c r="B26" s="273" t="s">
        <v>17</v>
      </c>
      <c r="C26" s="274">
        <f>COUNT(Лента!A3:A34)</f>
        <v/>
      </c>
      <c r="D26" s="276">
        <f>Лента!AD64</f>
        <v/>
      </c>
      <c r="E26" s="275">
        <f>D26/C26</f>
        <v/>
      </c>
      <c r="F26" s="274">
        <f>SUM(Лента!N3:N29)</f>
        <v/>
      </c>
      <c r="G26" s="276">
        <f>SUM(Лента!AD3:AD29)</f>
        <v/>
      </c>
      <c r="H26" s="275">
        <f>G26/F26</f>
        <v/>
      </c>
    </row>
    <row customHeight="1" ht="12.75" r="27" s="265" spans="1:8">
      <c r="A27" s="266" t="n"/>
      <c r="B27" s="273" t="s">
        <v>9</v>
      </c>
      <c r="C27" s="274">
        <f>COUNT(Карусель!A19:A32)</f>
        <v/>
      </c>
      <c r="D27" s="276">
        <f>Карусель!AA34</f>
        <v/>
      </c>
      <c r="E27" s="275">
        <f>D27/C27</f>
        <v/>
      </c>
      <c r="F27" s="274">
        <f>SUM(Карусель!O19:O32)</f>
        <v/>
      </c>
      <c r="G27" s="276">
        <f>SUM(Карусель!AA19:AA32)</f>
        <v/>
      </c>
      <c r="H27" s="275">
        <f>G27/F27</f>
        <v/>
      </c>
    </row>
    <row customHeight="1" ht="12.75" r="28" s="265" spans="1:8">
      <c r="A28" s="266" t="n"/>
      <c r="B28" s="273" t="s">
        <v>26</v>
      </c>
      <c r="C28" s="274">
        <f>COUNT(Ашан!A28:A36)</f>
        <v/>
      </c>
      <c r="D28" s="276">
        <f>Ашан!Y38</f>
        <v/>
      </c>
      <c r="E28" s="275">
        <f>D28/C28</f>
        <v/>
      </c>
      <c r="F28" s="274">
        <f>SUM(Ашан!O28:O36)</f>
        <v/>
      </c>
      <c r="G28" s="276">
        <f>SUM(Ашан!Y28:Y36)</f>
        <v/>
      </c>
      <c r="H28" s="275">
        <f>G28/F28</f>
        <v/>
      </c>
    </row>
    <row customHeight="1" ht="12.75" r="29" s="265" spans="1:8">
      <c r="A29" s="266" t="n"/>
      <c r="B29" s="273" t="s">
        <v>27</v>
      </c>
      <c r="C29" s="274">
        <f>COUNTA(Реалъ!D3:D53)</f>
        <v/>
      </c>
      <c r="D29" s="274">
        <f>Реалъ!AG54</f>
        <v/>
      </c>
      <c r="E29" s="275">
        <f>D29/C29</f>
        <v/>
      </c>
      <c r="F29" s="274">
        <f>SUM(Реалъ!N3:N53)</f>
        <v/>
      </c>
      <c r="G29" s="274">
        <f>SUM(Реалъ!AG3:AG53)</f>
        <v/>
      </c>
      <c r="H29" s="275">
        <f>G29/F29</f>
        <v/>
      </c>
    </row>
    <row customHeight="1" ht="12.75" r="30" s="265" spans="1:8">
      <c r="A30" s="266" t="n"/>
      <c r="B30" s="273" t="s">
        <v>10</v>
      </c>
      <c r="C30" s="274">
        <f>COUNTA(Метро!D16:D18)</f>
        <v/>
      </c>
      <c r="D30" s="274">
        <f>COUNT(Метро!N16:N18)</f>
        <v/>
      </c>
      <c r="E30" s="275">
        <f>D30/C30</f>
        <v/>
      </c>
      <c r="F30" s="274">
        <f>SUM(Метро!O16:O18)</f>
        <v/>
      </c>
      <c r="G30" s="274">
        <f>SUM(Метро!AD16:AD18)</f>
        <v/>
      </c>
      <c r="H30" s="275">
        <f>G30/F30</f>
        <v/>
      </c>
    </row>
    <row customHeight="1" ht="12.75" r="31" s="265" spans="1:8">
      <c r="A31" s="266" t="n"/>
      <c r="B31" s="273" t="s">
        <v>14</v>
      </c>
      <c r="C31" s="274">
        <f>COUNT(Окей!A12:A33)</f>
        <v/>
      </c>
      <c r="D31" s="276">
        <f>Окей!Z35</f>
        <v/>
      </c>
      <c r="E31" s="275">
        <f>D31/C31</f>
        <v/>
      </c>
      <c r="F31" s="290">
        <f>SUM(Окей!O12:O33)</f>
        <v/>
      </c>
      <c r="G31" s="276">
        <f>SUM(Окей!Z12:Z33)</f>
        <v/>
      </c>
      <c r="H31" s="275">
        <f>G31/F31</f>
        <v/>
      </c>
    </row>
    <row customHeight="1" ht="12.75" r="32" s="265" spans="1:8">
      <c r="A32" s="266" t="n"/>
      <c r="B32" s="291" t="n"/>
      <c r="C32" s="292">
        <f>SUM(C24:C31)</f>
        <v/>
      </c>
      <c r="D32" s="287">
        <f>SUM(D24:D31)</f>
        <v/>
      </c>
      <c r="E32" s="293" t="n"/>
      <c r="F32" s="294">
        <f>SUM(F24:F31)</f>
        <v/>
      </c>
      <c r="G32" s="295">
        <f>SUM(G24:G31)</f>
        <v/>
      </c>
      <c r="H32" s="293" t="n"/>
    </row>
    <row customHeight="1" ht="12.75" r="33" s="265" spans="1:8">
      <c r="A33" s="266" t="n"/>
      <c r="B33" s="284" t="n"/>
      <c r="C33" s="284" t="n"/>
      <c r="D33" s="285" t="s">
        <v>18</v>
      </c>
      <c r="E33" s="286">
        <f>AVERAGE(E24:E31)</f>
        <v/>
      </c>
      <c r="F33" s="284" t="n"/>
      <c r="G33" s="285" t="s">
        <v>18</v>
      </c>
      <c r="H33" s="286">
        <f>AVERAGE(H24:H31)</f>
        <v/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AF55"/>
  <sheetViews>
    <sheetView colorId="64" defaultGridColor="1" rightToLeft="0" showFormulas="0" showGridLines="1" showOutlineSymbols="1" showRowColHeaders="1" showZeros="1" tabSelected="0" topLeftCell="A1" view="normal" windowProtection="1" workbookViewId="0" zoomScale="55" zoomScaleNormal="55" zoomScalePageLayoutView="100">
      <pane activePane="bottomRight" state="frozen" topLeftCell="E18" xSplit="4" ySplit="2"/>
      <selection activeCell="A1" activeCellId="0" pane="topLeft" sqref="A1"/>
      <selection activeCell="E1" activeCellId="0" pane="topRight" sqref="E1"/>
      <selection activeCell="A18" activeCellId="0" pane="bottomLeft" sqref="A18"/>
      <selection activeCell="W56" activeCellId="1" pane="bottomRight" sqref="O3:O62 W56"/>
    </sheetView>
  </sheetViews>
  <sheetFormatPr baseColWidth="8" defaultRowHeight="15" outlineLevelCol="0"/>
  <cols>
    <col customWidth="1" max="3" min="1" style="264" width="5.12755102040816"/>
    <col customWidth="1" max="4" min="4" style="264" width="41.5765306122449"/>
    <col customWidth="1" max="12" min="5" style="264" width="8.36734693877551"/>
    <col customWidth="1" max="13" min="13" style="264" width="8.102040816326531"/>
    <col customWidth="1" max="14" min="14" style="264" width="10.8010204081633"/>
    <col customWidth="1" max="21" min="15" style="264" width="8.36734693877551"/>
    <col customWidth="1" max="22" min="22" style="264" width="11.3418367346939"/>
    <col customWidth="1" max="23" min="23" style="264" width="8.36734693877551"/>
    <col customWidth="1" max="24" min="24" style="264" width="8.102040816326531"/>
    <col customWidth="1" max="25" min="25" style="264" width="34.6938775510204"/>
    <col customWidth="1" max="26" min="26" style="264" width="8.102040816326531"/>
    <col customWidth="1" hidden="1" max="27" min="27" style="264"/>
    <col customWidth="1" max="28" min="28" style="264" width="2.42857142857143"/>
    <col customWidth="1" max="1025" min="29" style="264" width="13.3622448979592"/>
  </cols>
  <sheetData>
    <row customHeight="1" ht="12.75" r="1" s="265" spans="1:32">
      <c r="A1" s="266" t="n"/>
      <c r="B1" s="281" t="n"/>
      <c r="C1" s="266" t="n"/>
      <c r="D1" s="370" t="n"/>
      <c r="E1" s="266" t="n"/>
      <c r="F1" s="266" t="n"/>
      <c r="G1" s="266" t="n"/>
      <c r="H1" s="266" t="n"/>
      <c r="I1" s="266" t="n"/>
      <c r="J1" s="266" t="n"/>
      <c r="K1" s="266" t="n"/>
      <c r="L1" s="311">
        <f>SUM(L3:L53)</f>
        <v/>
      </c>
      <c r="M1" s="371" t="n"/>
      <c r="N1" s="371" t="n"/>
      <c r="O1" s="281" t="n"/>
      <c r="P1" s="266" t="n"/>
      <c r="Q1" s="266" t="n"/>
      <c r="R1" s="266" t="n"/>
      <c r="S1" s="266" t="n"/>
      <c r="T1" s="266" t="n"/>
      <c r="U1" s="266" t="n"/>
      <c r="V1" s="266" t="n"/>
      <c r="W1" s="281" t="n"/>
      <c r="X1" s="442" t="n"/>
      <c r="Y1" s="314" t="n"/>
      <c r="AC1" s="315" t="s">
        <v>35</v>
      </c>
    </row>
    <row customHeight="1" ht="141" r="2" s="265" spans="1:32">
      <c r="A2" s="316" t="s">
        <v>36</v>
      </c>
      <c r="B2" s="274" t="s">
        <v>37</v>
      </c>
      <c r="C2" s="316" t="s">
        <v>38</v>
      </c>
      <c r="D2" s="317" t="s">
        <v>39</v>
      </c>
      <c r="E2" s="375" t="s">
        <v>40</v>
      </c>
      <c r="F2" s="376" t="s">
        <v>41</v>
      </c>
      <c r="G2" s="375" t="s">
        <v>42</v>
      </c>
      <c r="H2" s="375" t="s">
        <v>43</v>
      </c>
      <c r="I2" s="376" t="s">
        <v>44</v>
      </c>
      <c r="J2" s="377" t="s">
        <v>45</v>
      </c>
      <c r="K2" s="443" t="s">
        <v>46</v>
      </c>
      <c r="L2" s="375" t="s">
        <v>47</v>
      </c>
      <c r="M2" s="378" t="s">
        <v>48</v>
      </c>
      <c r="N2" s="323" t="s">
        <v>31</v>
      </c>
      <c r="O2" s="321" t="s">
        <v>49</v>
      </c>
      <c r="P2" s="324" t="s">
        <v>53</v>
      </c>
      <c r="Q2" s="324" t="s">
        <v>54</v>
      </c>
      <c r="R2" s="324" t="s">
        <v>55</v>
      </c>
      <c r="S2" s="324" t="s">
        <v>56</v>
      </c>
      <c r="T2" s="324" t="s">
        <v>57</v>
      </c>
      <c r="U2" s="324" t="s">
        <v>286</v>
      </c>
      <c r="V2" s="324" t="s">
        <v>62</v>
      </c>
      <c r="W2" s="321" t="s">
        <v>64</v>
      </c>
      <c r="X2" s="324" t="s">
        <v>5</v>
      </c>
      <c r="Y2" s="324" t="s">
        <v>65</v>
      </c>
      <c r="Z2" s="310" t="s">
        <v>66</v>
      </c>
      <c r="AB2" s="379" t="n"/>
      <c r="AC2" s="380" t="s">
        <v>67</v>
      </c>
      <c r="AD2" s="381" t="s">
        <v>68</v>
      </c>
      <c r="AE2" s="380" t="s">
        <v>69</v>
      </c>
      <c r="AF2" s="382" t="s">
        <v>70</v>
      </c>
    </row>
    <row customHeight="1" ht="12.75" r="3" s="265" spans="1:32">
      <c r="A3" s="316" t="n">
        <v>101</v>
      </c>
      <c r="B3" s="274" t="s">
        <v>288</v>
      </c>
      <c r="C3" s="316" t="s">
        <v>1</v>
      </c>
      <c r="D3" s="392" t="s">
        <v>425</v>
      </c>
      <c r="E3" s="350">
        <f>NETWORKDAYS(Итого!C$2,Отчёт!C$2,Итого!C$3)</f>
        <v/>
      </c>
      <c r="F3" s="433" t="n">
        <v>0.583333333333333</v>
      </c>
      <c r="G3" s="350" t="n">
        <v>1</v>
      </c>
      <c r="H3" s="351">
        <f>G3*F3</f>
        <v/>
      </c>
      <c r="I3" s="362" t="n">
        <v>7</v>
      </c>
      <c r="J3" s="363">
        <f>H3*E3</f>
        <v/>
      </c>
      <c r="K3" s="393" t="n">
        <v>130</v>
      </c>
      <c r="L3" s="444">
        <f>K3*J3</f>
        <v/>
      </c>
      <c r="M3" s="403" t="n"/>
      <c r="N3" s="404" t="n">
        <v>43185</v>
      </c>
      <c r="O3" s="439">
        <f>7-COUNTIF(P3:V3,"х")</f>
        <v/>
      </c>
      <c r="P3" s="341" t="n">
        <v>1</v>
      </c>
      <c r="Q3" s="341" t="n">
        <v>1</v>
      </c>
      <c r="R3" s="341" t="s">
        <v>74</v>
      </c>
      <c r="S3" s="341" t="n">
        <v>1</v>
      </c>
      <c r="T3" s="341" t="n">
        <v>1</v>
      </c>
      <c r="U3" s="341" t="n">
        <v>1</v>
      </c>
      <c r="V3" s="341" t="n">
        <v>1</v>
      </c>
      <c r="W3" s="342">
        <f>COUNTIF(P3:V3,1)</f>
        <v/>
      </c>
      <c r="X3" s="343">
        <f>W3/O3</f>
        <v/>
      </c>
      <c r="Y3" s="445" t="s">
        <v>426</v>
      </c>
      <c r="Z3" s="284">
        <f>IF(OR(AND(E3&gt;0,X3&gt;0),AND(E3=0,X3=0)),"-","Что-то не так!")</f>
        <v/>
      </c>
      <c r="AA3" s="284" t="s">
        <v>165</v>
      </c>
      <c r="AB3" s="379" t="n"/>
    </row>
    <row customHeight="1" ht="12.75" r="4" s="265" spans="1:32">
      <c r="A4" s="316" t="n">
        <v>102</v>
      </c>
      <c r="B4" s="274" t="s">
        <v>288</v>
      </c>
      <c r="C4" s="316" t="s">
        <v>1</v>
      </c>
      <c r="D4" s="392" t="s">
        <v>427</v>
      </c>
      <c r="E4" s="350">
        <f>NETWORKDAYS(Итого!C$2,Отчёт!C$2,Итого!C$3)</f>
        <v/>
      </c>
      <c r="F4" s="433" t="n">
        <v>0.583333333333333</v>
      </c>
      <c r="G4" s="350" t="n">
        <v>1</v>
      </c>
      <c r="H4" s="351">
        <f>G4*F4</f>
        <v/>
      </c>
      <c r="I4" s="362" t="n">
        <v>7</v>
      </c>
      <c r="J4" s="363">
        <f>H4*E4</f>
        <v/>
      </c>
      <c r="K4" s="393" t="n">
        <v>130</v>
      </c>
      <c r="L4" s="396">
        <f>K4*J4</f>
        <v/>
      </c>
      <c r="M4" s="374" t="n"/>
      <c r="N4" s="404" t="n">
        <v>43185</v>
      </c>
      <c r="O4" s="439" t="n">
        <v>2</v>
      </c>
      <c r="P4" s="341" t="n">
        <v>1</v>
      </c>
      <c r="Q4" s="341" t="n">
        <v>1</v>
      </c>
      <c r="R4" s="341" t="s">
        <v>74</v>
      </c>
      <c r="S4" s="341" t="s">
        <v>74</v>
      </c>
      <c r="T4" s="341" t="s">
        <v>74</v>
      </c>
      <c r="U4" s="341" t="s">
        <v>74</v>
      </c>
      <c r="V4" s="341" t="s">
        <v>74</v>
      </c>
      <c r="W4" s="390">
        <f>COUNTIF(P4:V4,1)</f>
        <v/>
      </c>
      <c r="X4" s="356">
        <f>W4/O4</f>
        <v/>
      </c>
      <c r="Y4" s="446" t="s">
        <v>428</v>
      </c>
      <c r="Z4" s="284">
        <f>IF(OR(AND(E4&gt;0,X4&gt;0),AND(E4=0,X4=0)),"-","Что-то не так!")</f>
        <v/>
      </c>
      <c r="AB4" s="379" t="n"/>
    </row>
    <row customHeight="1" ht="12.75" r="5" s="265" spans="1:32">
      <c r="A5" s="316" t="n">
        <v>103</v>
      </c>
      <c r="B5" s="274" t="s">
        <v>288</v>
      </c>
      <c r="C5" s="316" t="s">
        <v>1</v>
      </c>
      <c r="D5" s="392" t="s">
        <v>429</v>
      </c>
      <c r="E5" s="350">
        <f>NETWORKDAYS(Итого!C$2,Отчёт!C$2,Итого!C$3)</f>
        <v/>
      </c>
      <c r="F5" s="433" t="n">
        <v>0.583333333333333</v>
      </c>
      <c r="G5" s="350" t="n">
        <v>1</v>
      </c>
      <c r="H5" s="351">
        <f>G5*F5</f>
        <v/>
      </c>
      <c r="I5" s="362" t="n">
        <v>7</v>
      </c>
      <c r="J5" s="363">
        <f>H5*E5</f>
        <v/>
      </c>
      <c r="K5" s="393" t="n">
        <v>130</v>
      </c>
      <c r="L5" s="396">
        <f>K5*J5</f>
        <v/>
      </c>
      <c r="M5" s="374" t="n"/>
      <c r="N5" s="404" t="n">
        <v>43185</v>
      </c>
      <c r="O5" s="439">
        <f>7-COUNTIF(P5:V5,"х")</f>
        <v/>
      </c>
      <c r="P5" s="341" t="n">
        <v>1</v>
      </c>
      <c r="Q5" s="341" t="n">
        <v>1</v>
      </c>
      <c r="R5" s="341" t="s">
        <v>74</v>
      </c>
      <c r="S5" s="341" t="s">
        <v>74</v>
      </c>
      <c r="T5" s="341" t="s">
        <v>74</v>
      </c>
      <c r="U5" s="341" t="n">
        <v>1</v>
      </c>
      <c r="V5" s="341" t="n">
        <v>1</v>
      </c>
      <c r="W5" s="390">
        <f>COUNTIF(P5:V5,1)</f>
        <v/>
      </c>
      <c r="X5" s="356">
        <f>W5/O5</f>
        <v/>
      </c>
      <c r="Y5" s="446" t="s">
        <v>430</v>
      </c>
      <c r="Z5" s="284">
        <f>IF(OR(AND(E5&gt;0,X5&gt;0),AND(E5=0,X5=0)),"-","Что-то не так!")</f>
        <v/>
      </c>
      <c r="AB5" s="379" t="n"/>
    </row>
    <row customHeight="1" ht="12.75" r="6" s="265" spans="1:32">
      <c r="A6" s="316" t="n">
        <v>104</v>
      </c>
      <c r="B6" s="274" t="s">
        <v>288</v>
      </c>
      <c r="C6" s="316" t="s">
        <v>1</v>
      </c>
      <c r="D6" s="392" t="s">
        <v>431</v>
      </c>
      <c r="E6" s="350">
        <f>NETWORKDAYS(Итого!C$2,Отчёт!C$2,Итого!C$3)</f>
        <v/>
      </c>
      <c r="F6" s="433" t="n">
        <v>0.583333333333333</v>
      </c>
      <c r="G6" s="350" t="n">
        <v>1</v>
      </c>
      <c r="H6" s="351">
        <f>G6*F6</f>
        <v/>
      </c>
      <c r="I6" s="362" t="n">
        <v>7</v>
      </c>
      <c r="J6" s="363">
        <f>H6*E6</f>
        <v/>
      </c>
      <c r="K6" s="393" t="n">
        <v>130</v>
      </c>
      <c r="L6" s="396">
        <f>K6*J6</f>
        <v/>
      </c>
      <c r="M6" s="374" t="n"/>
      <c r="N6" s="404" t="n">
        <v>43185</v>
      </c>
      <c r="O6" s="439">
        <f>7-COUNTIF(P6:V6,"х")</f>
        <v/>
      </c>
      <c r="P6" s="341" t="n">
        <v>1</v>
      </c>
      <c r="Q6" s="341" t="n">
        <v>1</v>
      </c>
      <c r="R6" s="341" t="n">
        <v>1</v>
      </c>
      <c r="S6" s="341" t="n">
        <v>1</v>
      </c>
      <c r="T6" s="341" t="n">
        <v>1</v>
      </c>
      <c r="U6" s="341" t="n">
        <v>1</v>
      </c>
      <c r="V6" s="341" t="n">
        <v>1</v>
      </c>
      <c r="W6" s="390">
        <f>COUNTIF(P6:V6,1)</f>
        <v/>
      </c>
      <c r="X6" s="356">
        <f>W6/O6</f>
        <v/>
      </c>
      <c r="Y6" s="447" t="n"/>
      <c r="Z6" s="284">
        <f>IF(OR(AND(E6&gt;0,X6&gt;0),AND(E6=0,X6=0)),"-","Что-то не так!")</f>
        <v/>
      </c>
      <c r="AB6" s="379" t="n"/>
    </row>
    <row customHeight="1" ht="12.75" r="7" s="265" spans="1:32">
      <c r="A7" s="316" t="n">
        <v>105</v>
      </c>
      <c r="B7" s="274" t="s">
        <v>288</v>
      </c>
      <c r="C7" s="316" t="s">
        <v>1</v>
      </c>
      <c r="D7" s="392" t="s">
        <v>432</v>
      </c>
      <c r="E7" s="350">
        <f>NETWORKDAYS(Итого!C$2,Отчёт!C$2,Итого!C$3)</f>
        <v/>
      </c>
      <c r="F7" s="433" t="n">
        <v>0.583333333333333</v>
      </c>
      <c r="G7" s="350" t="n">
        <v>1</v>
      </c>
      <c r="H7" s="351">
        <f>G7*F7</f>
        <v/>
      </c>
      <c r="I7" s="362" t="n">
        <v>7</v>
      </c>
      <c r="J7" s="363">
        <f>H7*E7</f>
        <v/>
      </c>
      <c r="K7" s="393" t="n">
        <v>130</v>
      </c>
      <c r="L7" s="396">
        <f>K7*J7</f>
        <v/>
      </c>
      <c r="M7" s="374" t="n"/>
      <c r="N7" s="404" t="n">
        <v>43185</v>
      </c>
      <c r="O7" s="439">
        <f>7-COUNTIF(P7:V7,"х")</f>
        <v/>
      </c>
      <c r="P7" s="341" t="n">
        <v>1</v>
      </c>
      <c r="Q7" s="341" t="n">
        <v>1</v>
      </c>
      <c r="R7" s="341" t="n">
        <v>1</v>
      </c>
      <c r="S7" s="341" t="n">
        <v>1</v>
      </c>
      <c r="T7" s="341" t="n">
        <v>1</v>
      </c>
      <c r="U7" s="341" t="n">
        <v>1</v>
      </c>
      <c r="V7" s="341" t="n">
        <v>1</v>
      </c>
      <c r="W7" s="390">
        <f>COUNTIF(P7:V7,1)</f>
        <v/>
      </c>
      <c r="X7" s="356">
        <f>W7/O7</f>
        <v/>
      </c>
      <c r="Y7" s="446" t="n"/>
      <c r="Z7" s="284">
        <f>IF(OR(AND(E7&gt;0,X7&gt;0),AND(E7=0,X7=0)),"-","Что-то не так!")</f>
        <v/>
      </c>
      <c r="AB7" s="379" t="n"/>
    </row>
    <row customHeight="1" ht="12.75" r="8" s="265" spans="1:32">
      <c r="A8" s="316" t="n">
        <v>106</v>
      </c>
      <c r="B8" s="274" t="s">
        <v>288</v>
      </c>
      <c r="C8" s="316" t="s">
        <v>1</v>
      </c>
      <c r="D8" s="392" t="s">
        <v>433</v>
      </c>
      <c r="E8" s="350">
        <f>NETWORKDAYS(Итого!C$2,Отчёт!C$2,Итого!C$3)</f>
        <v/>
      </c>
      <c r="F8" s="433" t="n">
        <v>0.583333333333333</v>
      </c>
      <c r="G8" s="350" t="n">
        <v>1</v>
      </c>
      <c r="H8" s="351">
        <f>G8*F8</f>
        <v/>
      </c>
      <c r="I8" s="362" t="n">
        <v>7</v>
      </c>
      <c r="J8" s="363">
        <f>H8*E8</f>
        <v/>
      </c>
      <c r="K8" s="393" t="n">
        <v>130</v>
      </c>
      <c r="L8" s="396">
        <f>K8*J8</f>
        <v/>
      </c>
      <c r="M8" s="374" t="n"/>
      <c r="N8" s="404" t="n">
        <v>43185</v>
      </c>
      <c r="O8" s="439">
        <f>7-COUNTIF(P8:V8,"х")</f>
        <v/>
      </c>
      <c r="P8" s="341" t="n">
        <v>1</v>
      </c>
      <c r="Q8" s="341" t="n">
        <v>1</v>
      </c>
      <c r="R8" s="341" t="s">
        <v>74</v>
      </c>
      <c r="S8" s="341" t="n">
        <v>1</v>
      </c>
      <c r="T8" s="341" t="n">
        <v>1</v>
      </c>
      <c r="U8" s="341" t="n">
        <v>1</v>
      </c>
      <c r="V8" s="341" t="n">
        <v>1</v>
      </c>
      <c r="W8" s="390">
        <f>COUNTIF(P8:V8,1)</f>
        <v/>
      </c>
      <c r="X8" s="356">
        <f>W8/O8</f>
        <v/>
      </c>
      <c r="Y8" s="406" t="n"/>
      <c r="Z8" s="284">
        <f>IF(OR(AND(E8&gt;0,X8&gt;0),AND(E8=0,X8=0)),"-","Что-то не так!")</f>
        <v/>
      </c>
      <c r="AB8" s="379" t="n"/>
    </row>
    <row customHeight="1" ht="12.75" r="9" s="265" spans="1:32">
      <c r="A9" s="316" t="n">
        <v>107</v>
      </c>
      <c r="B9" s="274" t="s">
        <v>288</v>
      </c>
      <c r="C9" s="316" t="s">
        <v>1</v>
      </c>
      <c r="D9" s="392" t="s">
        <v>434</v>
      </c>
      <c r="E9" s="350">
        <f>NETWORKDAYS(Итого!C$2,Отчёт!C$2,Итого!C$3)</f>
        <v/>
      </c>
      <c r="F9" s="433" t="n">
        <v>0.583333333333333</v>
      </c>
      <c r="G9" s="350" t="n">
        <v>1</v>
      </c>
      <c r="H9" s="351">
        <f>G9*F9</f>
        <v/>
      </c>
      <c r="I9" s="362" t="n">
        <v>7</v>
      </c>
      <c r="J9" s="363">
        <f>H9*E9</f>
        <v/>
      </c>
      <c r="K9" s="393" t="n">
        <v>130</v>
      </c>
      <c r="L9" s="396">
        <f>K9*J9</f>
        <v/>
      </c>
      <c r="M9" s="374" t="n"/>
      <c r="N9" s="404" t="n">
        <v>43185</v>
      </c>
      <c r="O9" s="439">
        <f>7-COUNTIF(P9:V9,"х")</f>
        <v/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1</v>
      </c>
      <c r="U9" s="341" t="n">
        <v>1</v>
      </c>
      <c r="V9" s="341" t="n">
        <v>1</v>
      </c>
      <c r="W9" s="390">
        <f>COUNTIF(P9:V9,1)</f>
        <v/>
      </c>
      <c r="X9" s="356">
        <f>W9/O9</f>
        <v/>
      </c>
      <c r="Y9" s="446" t="n"/>
      <c r="Z9" s="284">
        <f>IF(OR(AND(E9&gt;0,X9&gt;0),AND(E9=0,X9=0)),"-","Что-то не так!")</f>
        <v/>
      </c>
      <c r="AB9" s="379" t="n"/>
    </row>
    <row customHeight="1" ht="12.75" r="10" s="265" spans="1:32">
      <c r="A10" s="316" t="n">
        <v>108</v>
      </c>
      <c r="B10" s="274" t="s">
        <v>288</v>
      </c>
      <c r="C10" s="316" t="s">
        <v>1</v>
      </c>
      <c r="D10" s="392" t="s">
        <v>435</v>
      </c>
      <c r="E10" s="350">
        <f>NETWORKDAYS(Итого!C$2,Отчёт!C$2,Итого!C$3)</f>
        <v/>
      </c>
      <c r="F10" s="433" t="n">
        <v>0.583333333333333</v>
      </c>
      <c r="G10" s="350" t="n">
        <v>1</v>
      </c>
      <c r="H10" s="351">
        <f>G10*F10</f>
        <v/>
      </c>
      <c r="I10" s="362" t="n">
        <v>7</v>
      </c>
      <c r="J10" s="363">
        <f>H10*E10</f>
        <v/>
      </c>
      <c r="K10" s="393" t="n">
        <v>130</v>
      </c>
      <c r="L10" s="396">
        <f>K10*J10</f>
        <v/>
      </c>
      <c r="M10" s="374" t="n"/>
      <c r="N10" s="404" t="n">
        <v>43185</v>
      </c>
      <c r="O10" s="439">
        <f>7-COUNTIF(P10:V10,"х")</f>
        <v/>
      </c>
      <c r="P10" s="341" t="n">
        <v>1</v>
      </c>
      <c r="Q10" s="341" t="n">
        <v>1</v>
      </c>
      <c r="R10" s="341" t="s">
        <v>74</v>
      </c>
      <c r="S10" s="341" t="n">
        <v>0</v>
      </c>
      <c r="T10" s="341" t="s">
        <v>74</v>
      </c>
      <c r="U10" s="341" t="n">
        <v>1</v>
      </c>
      <c r="V10" s="341" t="n">
        <v>1</v>
      </c>
      <c r="W10" s="390">
        <f>COUNTIF(P10:V10,1)</f>
        <v/>
      </c>
      <c r="X10" s="356">
        <f>W10/O10</f>
        <v/>
      </c>
      <c r="Y10" s="445" t="s">
        <v>269</v>
      </c>
      <c r="Z10" s="284">
        <f>IF(OR(AND(E10&gt;0,X10&gt;0),AND(E10=0,X10=0)),"-","Что-то не так!")</f>
        <v/>
      </c>
      <c r="AB10" s="379" t="n"/>
    </row>
    <row customHeight="1" ht="12.75" r="11" s="265" spans="1:32">
      <c r="A11" s="316" t="n">
        <v>109</v>
      </c>
      <c r="B11" s="274" t="s">
        <v>288</v>
      </c>
      <c r="C11" s="316" t="s">
        <v>1</v>
      </c>
      <c r="D11" s="392" t="s">
        <v>436</v>
      </c>
      <c r="E11" s="350">
        <f>NETWORKDAYS(Итого!C$2,Отчёт!C$2,Итого!C$3)</f>
        <v/>
      </c>
      <c r="F11" s="433" t="n">
        <v>0.583333333333333</v>
      </c>
      <c r="G11" s="350" t="n">
        <v>1</v>
      </c>
      <c r="H11" s="351">
        <f>G11*F11</f>
        <v/>
      </c>
      <c r="I11" s="362" t="n">
        <v>7</v>
      </c>
      <c r="J11" s="363">
        <f>H11*E11</f>
        <v/>
      </c>
      <c r="K11" s="393" t="n">
        <v>130</v>
      </c>
      <c r="L11" s="396">
        <f>K11*J11</f>
        <v/>
      </c>
      <c r="M11" s="374" t="n"/>
      <c r="N11" s="404" t="n">
        <v>43185</v>
      </c>
      <c r="O11" s="439">
        <f>7-COUNTIF(P11:V11,"х")</f>
        <v/>
      </c>
      <c r="P11" s="341" t="n">
        <v>1</v>
      </c>
      <c r="Q11" s="341" t="n">
        <v>1</v>
      </c>
      <c r="R11" s="341" t="s">
        <v>74</v>
      </c>
      <c r="S11" s="341" t="n">
        <v>1</v>
      </c>
      <c r="T11" s="341" t="n">
        <v>1</v>
      </c>
      <c r="U11" s="341" t="n">
        <v>1</v>
      </c>
      <c r="V11" s="341" t="n">
        <v>1</v>
      </c>
      <c r="W11" s="390">
        <f>COUNTIF(P11:V11,1)</f>
        <v/>
      </c>
      <c r="X11" s="356">
        <f>W11/O11</f>
        <v/>
      </c>
      <c r="Y11" s="446" t="s">
        <v>437</v>
      </c>
      <c r="Z11" s="284">
        <f>IF(OR(AND(E11&gt;0,X11&gt;0),AND(E11=0,X11=0)),"-","Что-то не так!")</f>
        <v/>
      </c>
      <c r="AA11" s="284" t="s">
        <v>330</v>
      </c>
      <c r="AB11" s="379" t="n"/>
    </row>
    <row customHeight="1" ht="12.75" r="12" s="265" spans="1:32">
      <c r="A12" s="316" t="n">
        <v>110</v>
      </c>
      <c r="B12" s="274" t="s">
        <v>288</v>
      </c>
      <c r="C12" s="316" t="s">
        <v>1</v>
      </c>
      <c r="D12" s="392" t="s">
        <v>438</v>
      </c>
      <c r="E12" s="350">
        <f>NETWORKDAYS(Итого!C$2,Отчёт!C$2,Итого!C$3)</f>
        <v/>
      </c>
      <c r="F12" s="433" t="n">
        <v>0.583333333333333</v>
      </c>
      <c r="G12" s="350" t="n">
        <v>1</v>
      </c>
      <c r="H12" s="351">
        <f>G12*F12</f>
        <v/>
      </c>
      <c r="I12" s="362" t="n">
        <v>7</v>
      </c>
      <c r="J12" s="363">
        <f>H12*E12</f>
        <v/>
      </c>
      <c r="K12" s="393" t="n">
        <v>130</v>
      </c>
      <c r="L12" s="396">
        <f>K12*J12</f>
        <v/>
      </c>
      <c r="M12" s="374" t="n"/>
      <c r="N12" s="404" t="n">
        <v>43185</v>
      </c>
      <c r="O12" s="439">
        <f>7-COUNTIF(P12:V12,"х")</f>
        <v/>
      </c>
      <c r="P12" s="341" t="n">
        <v>1</v>
      </c>
      <c r="Q12" s="341" t="n">
        <v>1</v>
      </c>
      <c r="R12" s="341" t="s">
        <v>74</v>
      </c>
      <c r="S12" s="341" t="n">
        <v>0</v>
      </c>
      <c r="T12" s="341" t="s">
        <v>74</v>
      </c>
      <c r="U12" s="341" t="n">
        <v>1</v>
      </c>
      <c r="V12" s="341" t="n">
        <v>1</v>
      </c>
      <c r="W12" s="390">
        <f>COUNTIF(P12:V12,1)</f>
        <v/>
      </c>
      <c r="X12" s="356">
        <f>W12/O12</f>
        <v/>
      </c>
      <c r="Y12" s="344" t="s">
        <v>439</v>
      </c>
      <c r="Z12" s="284">
        <f>IF(OR(AND(E12&gt;0,X12&gt;0),AND(E12=0,X12=0)),"-","Что-то не так!")</f>
        <v/>
      </c>
      <c r="AB12" s="379" t="n"/>
    </row>
    <row customHeight="1" ht="12.75" r="13" s="265" spans="1:32">
      <c r="A13" s="316" t="n">
        <v>111</v>
      </c>
      <c r="B13" s="274" t="s">
        <v>288</v>
      </c>
      <c r="C13" s="316" t="s">
        <v>1</v>
      </c>
      <c r="D13" s="392" t="s">
        <v>440</v>
      </c>
      <c r="E13" s="350">
        <f>NETWORKDAYS(Итого!C$2,Отчёт!C$2,Итого!C$3)</f>
        <v/>
      </c>
      <c r="F13" s="433" t="n">
        <v>0.583333333333333</v>
      </c>
      <c r="G13" s="350" t="n">
        <v>1</v>
      </c>
      <c r="H13" s="351">
        <f>G13*F13</f>
        <v/>
      </c>
      <c r="I13" s="362" t="n">
        <v>7</v>
      </c>
      <c r="J13" s="363">
        <f>H13*E13</f>
        <v/>
      </c>
      <c r="K13" s="393" t="n">
        <v>130</v>
      </c>
      <c r="L13" s="396">
        <f>K13*J13</f>
        <v/>
      </c>
      <c r="M13" s="374" t="n"/>
      <c r="N13" s="404" t="n">
        <v>43185</v>
      </c>
      <c r="O13" s="439">
        <f>7-COUNTIF(P13:V13,"х")</f>
        <v/>
      </c>
      <c r="P13" s="341" t="n">
        <v>0</v>
      </c>
      <c r="Q13" s="341" t="n">
        <v>1</v>
      </c>
      <c r="R13" s="341" t="s">
        <v>74</v>
      </c>
      <c r="S13" s="341" t="s">
        <v>74</v>
      </c>
      <c r="T13" s="341" t="s">
        <v>74</v>
      </c>
      <c r="U13" s="341" t="n">
        <v>1</v>
      </c>
      <c r="V13" s="341" t="n">
        <v>1</v>
      </c>
      <c r="W13" s="390">
        <f>COUNTIF(P13:V13,1)</f>
        <v/>
      </c>
      <c r="X13" s="356">
        <f>W13/O13</f>
        <v/>
      </c>
      <c r="Y13" s="446" t="s">
        <v>144</v>
      </c>
      <c r="Z13" s="284">
        <f>IF(OR(AND(E13&gt;0,X13&gt;0),AND(E13=0,X13=0)),"-","Что-то не так!")</f>
        <v/>
      </c>
      <c r="AA13" s="284" t="s">
        <v>330</v>
      </c>
      <c r="AB13" s="379" t="n"/>
    </row>
    <row customHeight="1" ht="12.75" r="14" s="265" spans="1:32">
      <c r="A14" s="316" t="n">
        <v>112</v>
      </c>
      <c r="B14" s="274" t="s">
        <v>288</v>
      </c>
      <c r="C14" s="316" t="s">
        <v>1</v>
      </c>
      <c r="D14" s="392" t="s">
        <v>441</v>
      </c>
      <c r="E14" s="350">
        <f>NETWORKDAYS(Итого!C$2,Отчёт!C$2,Итого!C$3)</f>
        <v/>
      </c>
      <c r="F14" s="433" t="n">
        <v>0.583333333333333</v>
      </c>
      <c r="G14" s="350" t="n">
        <v>1</v>
      </c>
      <c r="H14" s="351">
        <f>G14*F14</f>
        <v/>
      </c>
      <c r="I14" s="362" t="n">
        <v>7</v>
      </c>
      <c r="J14" s="363">
        <f>H14*E14</f>
        <v/>
      </c>
      <c r="K14" s="393" t="n">
        <v>130</v>
      </c>
      <c r="L14" s="396">
        <f>K14*J14</f>
        <v/>
      </c>
      <c r="M14" s="374" t="n"/>
      <c r="N14" s="404" t="n">
        <v>43185</v>
      </c>
      <c r="O14" s="439">
        <f>7-COUNTIF(P14:V14,"х")</f>
        <v/>
      </c>
      <c r="P14" s="341" t="n">
        <v>1</v>
      </c>
      <c r="Q14" s="341" t="n">
        <v>1</v>
      </c>
      <c r="R14" s="341" t="s">
        <v>74</v>
      </c>
      <c r="S14" s="341" t="n">
        <v>1</v>
      </c>
      <c r="T14" s="341" t="n">
        <v>1</v>
      </c>
      <c r="U14" s="341" t="n">
        <v>1</v>
      </c>
      <c r="V14" s="341" t="n">
        <v>1</v>
      </c>
      <c r="W14" s="390">
        <f>COUNTIF(P14:V14,1)</f>
        <v/>
      </c>
      <c r="X14" s="356">
        <f>W14/O14</f>
        <v/>
      </c>
      <c r="Y14" s="446" t="n"/>
      <c r="Z14" s="284">
        <f>IF(OR(AND(E14&gt;0,X14&gt;0),AND(E14=0,X14=0)),"-","Что-то не так!")</f>
        <v/>
      </c>
      <c r="AA14" s="284" t="s">
        <v>330</v>
      </c>
      <c r="AB14" s="379" t="n"/>
    </row>
    <row customHeight="1" ht="12.75" r="15" s="265" spans="1:32">
      <c r="A15" s="316" t="n">
        <v>113</v>
      </c>
      <c r="B15" s="274" t="s">
        <v>288</v>
      </c>
      <c r="C15" s="316" t="s">
        <v>1</v>
      </c>
      <c r="D15" s="392" t="s">
        <v>442</v>
      </c>
      <c r="E15" s="350">
        <f>NETWORKDAYS(Итого!C$2,Отчёт!C$2,Итого!C$3)</f>
        <v/>
      </c>
      <c r="F15" s="433" t="n">
        <v>0.583333333333333</v>
      </c>
      <c r="G15" s="350" t="n">
        <v>1</v>
      </c>
      <c r="H15" s="351">
        <f>G15*F15</f>
        <v/>
      </c>
      <c r="I15" s="362" t="n">
        <v>7</v>
      </c>
      <c r="J15" s="363">
        <f>H15*E15</f>
        <v/>
      </c>
      <c r="K15" s="393" t="n">
        <v>130</v>
      </c>
      <c r="L15" s="396">
        <f>K15*J15</f>
        <v/>
      </c>
      <c r="M15" s="374" t="n"/>
      <c r="N15" s="404" t="n">
        <v>43185</v>
      </c>
      <c r="O15" s="439">
        <f>7-COUNTIF(P15:V15,"х")</f>
        <v/>
      </c>
      <c r="P15" s="341" t="n">
        <v>1</v>
      </c>
      <c r="Q15" s="341" t="n">
        <v>1</v>
      </c>
      <c r="R15" s="341" t="s">
        <v>74</v>
      </c>
      <c r="S15" s="341" t="n">
        <v>1</v>
      </c>
      <c r="T15" s="341" t="n">
        <v>1</v>
      </c>
      <c r="U15" s="341" t="n">
        <v>1</v>
      </c>
      <c r="V15" s="341" t="n">
        <v>1</v>
      </c>
      <c r="W15" s="390">
        <f>COUNTIF(P15:V15,1)</f>
        <v/>
      </c>
      <c r="X15" s="356">
        <f>W15/O15</f>
        <v/>
      </c>
      <c r="Y15" s="368" t="n"/>
      <c r="Z15" s="284">
        <f>IF(OR(AND(E15&gt;0,X15&gt;0),AND(E15=0,X15=0)),"-","Что-то не так!")</f>
        <v/>
      </c>
      <c r="AA15" s="284" t="s">
        <v>330</v>
      </c>
      <c r="AB15" s="379" t="n"/>
    </row>
    <row customHeight="1" ht="12.75" r="16" s="265" spans="1:32">
      <c r="A16" s="316" t="n">
        <v>114</v>
      </c>
      <c r="B16" s="274" t="s">
        <v>288</v>
      </c>
      <c r="C16" s="316" t="s">
        <v>1</v>
      </c>
      <c r="D16" s="392" t="s">
        <v>443</v>
      </c>
      <c r="E16" s="350">
        <f>NETWORKDAYS(Итого!C$2,Отчёт!C$2,Итого!C$3)</f>
        <v/>
      </c>
      <c r="F16" s="433" t="n">
        <v>0.583333333333333</v>
      </c>
      <c r="G16" s="350" t="n">
        <v>1</v>
      </c>
      <c r="H16" s="351">
        <f>G16*F16</f>
        <v/>
      </c>
      <c r="I16" s="362" t="n">
        <v>7</v>
      </c>
      <c r="J16" s="363">
        <f>H16*E16</f>
        <v/>
      </c>
      <c r="K16" s="393" t="n">
        <v>130</v>
      </c>
      <c r="L16" s="396">
        <f>K16*J16</f>
        <v/>
      </c>
      <c r="M16" s="374" t="n"/>
      <c r="N16" s="404" t="n">
        <v>43185</v>
      </c>
      <c r="O16" s="439">
        <f>7-COUNTIF(P16:V16,"х")</f>
        <v/>
      </c>
      <c r="P16" s="341" t="n">
        <v>1</v>
      </c>
      <c r="Q16" s="341" t="n">
        <v>1</v>
      </c>
      <c r="R16" s="341" t="s">
        <v>74</v>
      </c>
      <c r="S16" s="341" t="n">
        <v>0</v>
      </c>
      <c r="T16" s="341" t="s">
        <v>74</v>
      </c>
      <c r="U16" s="341" t="n">
        <v>1</v>
      </c>
      <c r="V16" s="341" t="n">
        <v>1</v>
      </c>
      <c r="W16" s="390">
        <f>COUNTIF(P16:V16,1)</f>
        <v/>
      </c>
      <c r="X16" s="356">
        <f>W16/O16</f>
        <v/>
      </c>
      <c r="Y16" s="446" t="s">
        <v>444</v>
      </c>
      <c r="Z16" s="284">
        <f>IF(OR(AND(E16&gt;0,X16&gt;0),AND(E16=0,X16=0)),"-","Что-то не так!")</f>
        <v/>
      </c>
      <c r="AB16" s="379" t="n"/>
    </row>
    <row customHeight="1" ht="12.75" r="17" s="265" spans="1:32">
      <c r="A17" s="316" t="n">
        <v>115</v>
      </c>
      <c r="B17" s="274" t="s">
        <v>288</v>
      </c>
      <c r="C17" s="316" t="s">
        <v>1</v>
      </c>
      <c r="D17" s="392" t="s">
        <v>445</v>
      </c>
      <c r="E17" s="350">
        <f>NETWORKDAYS(Итого!C$2,Отчёт!C$2,Итого!C$3)</f>
        <v/>
      </c>
      <c r="F17" s="433" t="n">
        <v>0.583333333333333</v>
      </c>
      <c r="G17" s="350" t="n">
        <v>1</v>
      </c>
      <c r="H17" s="351">
        <f>G17*F17</f>
        <v/>
      </c>
      <c r="I17" s="362" t="n">
        <v>7</v>
      </c>
      <c r="J17" s="363">
        <f>H17*E17</f>
        <v/>
      </c>
      <c r="K17" s="393" t="n">
        <v>130</v>
      </c>
      <c r="L17" s="396">
        <f>K17*J17</f>
        <v/>
      </c>
      <c r="M17" s="374" t="n"/>
      <c r="N17" s="404" t="n">
        <v>43185</v>
      </c>
      <c r="O17" s="439">
        <f>7-COUNTIF(P17:V17,"х")</f>
        <v/>
      </c>
      <c r="P17" s="341" t="n">
        <v>1</v>
      </c>
      <c r="Q17" s="341" t="n">
        <v>1</v>
      </c>
      <c r="R17" s="341" t="s">
        <v>74</v>
      </c>
      <c r="S17" s="341" t="n">
        <v>0</v>
      </c>
      <c r="T17" s="341" t="s">
        <v>74</v>
      </c>
      <c r="U17" s="341" t="n">
        <v>1</v>
      </c>
      <c r="V17" s="341" t="n">
        <v>1</v>
      </c>
      <c r="W17" s="390">
        <f>COUNTIF(P17:V17,1)</f>
        <v/>
      </c>
      <c r="X17" s="356">
        <f>W17/O17</f>
        <v/>
      </c>
      <c r="Y17" s="368" t="s">
        <v>446</v>
      </c>
      <c r="Z17" s="284">
        <f>IF(OR(AND(E17&gt;0,X17&gt;0),AND(E17=0,X17=0)),"-","Что-то не так!")</f>
        <v/>
      </c>
      <c r="AB17" s="379" t="n"/>
    </row>
    <row customHeight="1" ht="12.75" r="18" s="265" spans="1:32">
      <c r="A18" s="316" t="n">
        <v>116</v>
      </c>
      <c r="B18" s="274" t="s">
        <v>288</v>
      </c>
      <c r="C18" s="316" t="s">
        <v>1</v>
      </c>
      <c r="D18" s="392" t="s">
        <v>447</v>
      </c>
      <c r="E18" s="350">
        <f>NETWORKDAYS(Итого!C$2,Отчёт!C$2,Итого!C$3)</f>
        <v/>
      </c>
      <c r="F18" s="433" t="n">
        <v>0.583333333333333</v>
      </c>
      <c r="G18" s="350" t="n">
        <v>1</v>
      </c>
      <c r="H18" s="351">
        <f>G18*F18</f>
        <v/>
      </c>
      <c r="I18" s="362" t="n">
        <v>7</v>
      </c>
      <c r="J18" s="363">
        <f>H18*E18</f>
        <v/>
      </c>
      <c r="K18" s="393" t="n">
        <v>130</v>
      </c>
      <c r="L18" s="396">
        <f>K18*J18</f>
        <v/>
      </c>
      <c r="M18" s="374" t="n"/>
      <c r="N18" s="404" t="n">
        <v>43185</v>
      </c>
      <c r="O18" s="439">
        <f>7-COUNTIF(P18:V18,"х")</f>
        <v/>
      </c>
      <c r="P18" s="341" t="n">
        <v>0</v>
      </c>
      <c r="Q18" s="341" t="n">
        <v>1</v>
      </c>
      <c r="R18" s="341" t="s">
        <v>74</v>
      </c>
      <c r="S18" s="341" t="n">
        <v>1</v>
      </c>
      <c r="T18" s="341" t="n">
        <v>1</v>
      </c>
      <c r="U18" s="341" t="n">
        <v>1</v>
      </c>
      <c r="V18" s="341" t="n">
        <v>1</v>
      </c>
      <c r="W18" s="390">
        <f>COUNTIF(P18:V18,1)</f>
        <v/>
      </c>
      <c r="X18" s="356">
        <f>W18/O18</f>
        <v/>
      </c>
      <c r="Y18" s="446" t="s">
        <v>448</v>
      </c>
      <c r="Z18" s="284">
        <f>IF(OR(AND(E18&gt;0,X18&gt;0),AND(E18=0,X18=0)),"-","Что-то не так!")</f>
        <v/>
      </c>
      <c r="AB18" s="379" t="n"/>
    </row>
    <row customHeight="1" ht="12.75" r="19" s="265" spans="1:32">
      <c r="A19" s="316" t="n">
        <v>118</v>
      </c>
      <c r="B19" s="274" t="s">
        <v>288</v>
      </c>
      <c r="C19" s="316" t="s">
        <v>1</v>
      </c>
      <c r="D19" s="392" t="s">
        <v>449</v>
      </c>
      <c r="E19" s="350">
        <f>NETWORKDAYS(Итого!C$2,Отчёт!C$2,Итого!C$3)</f>
        <v/>
      </c>
      <c r="F19" s="433" t="n">
        <v>0.583333333333333</v>
      </c>
      <c r="G19" s="350" t="n">
        <v>1</v>
      </c>
      <c r="H19" s="351">
        <f>G19*F19</f>
        <v/>
      </c>
      <c r="I19" s="362" t="n">
        <v>7</v>
      </c>
      <c r="J19" s="363">
        <f>H19*E19</f>
        <v/>
      </c>
      <c r="K19" s="393" t="n">
        <v>130</v>
      </c>
      <c r="L19" s="396">
        <f>K19*J19</f>
        <v/>
      </c>
      <c r="M19" s="374" t="n"/>
      <c r="N19" s="404" t="n">
        <v>43185</v>
      </c>
      <c r="O19" s="439">
        <f>7-COUNTIF(P19:V19,"х")</f>
        <v/>
      </c>
      <c r="P19" s="341" t="s">
        <v>74</v>
      </c>
      <c r="Q19" s="341" t="s">
        <v>74</v>
      </c>
      <c r="R19" s="341" t="s">
        <v>74</v>
      </c>
      <c r="S19" s="341" t="s">
        <v>74</v>
      </c>
      <c r="T19" s="341" t="s">
        <v>74</v>
      </c>
      <c r="U19" s="341" t="n">
        <v>1</v>
      </c>
      <c r="V19" s="341" t="n">
        <v>1</v>
      </c>
      <c r="W19" s="390">
        <f>COUNTIF(P19:V19,1)</f>
        <v/>
      </c>
      <c r="X19" s="356">
        <f>W19/O19</f>
        <v/>
      </c>
      <c r="Y19" s="344" t="s">
        <v>444</v>
      </c>
      <c r="Z19" s="284">
        <f>IF(OR(AND(E19&gt;0,X19&gt;0),AND(E19=0,X19=0)),"-","Что-то не так!")</f>
        <v/>
      </c>
      <c r="AB19" s="379" t="n"/>
    </row>
    <row customHeight="1" ht="12.75" r="20" s="265" spans="1:32">
      <c r="A20" s="316" t="n">
        <v>119</v>
      </c>
      <c r="B20" s="274" t="s">
        <v>288</v>
      </c>
      <c r="C20" s="316" t="s">
        <v>1</v>
      </c>
      <c r="D20" s="392" t="s">
        <v>450</v>
      </c>
      <c r="E20" s="350">
        <f>NETWORKDAYS(Итого!C$2,Отчёт!C$2,Итого!C$3)</f>
        <v/>
      </c>
      <c r="F20" s="433" t="n">
        <v>0.583333333333333</v>
      </c>
      <c r="G20" s="350" t="n">
        <v>1</v>
      </c>
      <c r="H20" s="351">
        <f>G20*F20</f>
        <v/>
      </c>
      <c r="I20" s="362" t="n">
        <v>7</v>
      </c>
      <c r="J20" s="363">
        <f>H20*E20</f>
        <v/>
      </c>
      <c r="K20" s="393" t="n">
        <v>130</v>
      </c>
      <c r="L20" s="396">
        <f>K20*J20</f>
        <v/>
      </c>
      <c r="M20" s="374" t="n"/>
      <c r="N20" s="404" t="n">
        <v>43185</v>
      </c>
      <c r="O20" s="439">
        <f>7-COUNTIF(P20:V20,"х")</f>
        <v/>
      </c>
      <c r="P20" s="341" t="n">
        <v>1</v>
      </c>
      <c r="Q20" s="341" t="n">
        <v>1</v>
      </c>
      <c r="R20" s="341" t="s">
        <v>74</v>
      </c>
      <c r="S20" s="341" t="s">
        <v>74</v>
      </c>
      <c r="T20" s="341" t="s">
        <v>74</v>
      </c>
      <c r="U20" s="341" t="n">
        <v>1</v>
      </c>
      <c r="V20" s="341" t="n">
        <v>1</v>
      </c>
      <c r="W20" s="390">
        <f>COUNTIF(P20:V20,1)</f>
        <v/>
      </c>
      <c r="X20" s="356">
        <f>W20/O20</f>
        <v/>
      </c>
      <c r="Y20" s="344" t="s">
        <v>444</v>
      </c>
      <c r="Z20" s="284">
        <f>IF(OR(AND(E20&gt;0,X20&gt;0),AND(E20=0,X20=0)),"-","Что-то не так!")</f>
        <v/>
      </c>
      <c r="AB20" s="379" t="n"/>
    </row>
    <row customHeight="1" ht="12.75" r="21" s="265" spans="1:32">
      <c r="A21" s="316" t="n">
        <v>120</v>
      </c>
      <c r="B21" s="274" t="s">
        <v>288</v>
      </c>
      <c r="C21" s="316" t="s">
        <v>1</v>
      </c>
      <c r="D21" s="392" t="s">
        <v>451</v>
      </c>
      <c r="E21" s="350">
        <f>NETWORKDAYS(Итого!C$2,Отчёт!C$2,Итого!C$3)</f>
        <v/>
      </c>
      <c r="F21" s="433" t="n">
        <v>0.583333333333333</v>
      </c>
      <c r="G21" s="350" t="n">
        <v>1</v>
      </c>
      <c r="H21" s="351">
        <f>G21*F21</f>
        <v/>
      </c>
      <c r="I21" s="362" t="n">
        <v>7</v>
      </c>
      <c r="J21" s="363">
        <f>H21*E21</f>
        <v/>
      </c>
      <c r="K21" s="393" t="n">
        <v>130</v>
      </c>
      <c r="L21" s="396">
        <f>K21*J21</f>
        <v/>
      </c>
      <c r="M21" s="374" t="n"/>
      <c r="N21" s="404" t="n">
        <v>43185</v>
      </c>
      <c r="O21" s="439">
        <f>7-COUNTIF(P21:V21,"х")</f>
        <v/>
      </c>
      <c r="P21" s="341" t="n">
        <v>1</v>
      </c>
      <c r="Q21" s="341" t="n">
        <v>1</v>
      </c>
      <c r="R21" s="341" t="n">
        <v>1</v>
      </c>
      <c r="S21" s="341" t="n">
        <v>1</v>
      </c>
      <c r="T21" s="341" t="n">
        <v>1</v>
      </c>
      <c r="U21" s="341" t="n">
        <v>1</v>
      </c>
      <c r="V21" s="341" t="n">
        <v>1</v>
      </c>
      <c r="W21" s="390">
        <f>COUNTIF(P21:V21,1)</f>
        <v/>
      </c>
      <c r="X21" s="356">
        <f>W21/O21</f>
        <v/>
      </c>
      <c r="Y21" s="368" t="n"/>
      <c r="Z21" s="284">
        <f>IF(OR(AND(E21&gt;0,X21&gt;0),AND(E21=0,X21=0)),"-","Что-то не так!")</f>
        <v/>
      </c>
      <c r="AA21" s="284" t="s">
        <v>330</v>
      </c>
      <c r="AB21" s="379" t="n"/>
    </row>
    <row customHeight="1" ht="12.75" r="22" s="265" spans="1:32">
      <c r="A22" s="316" t="n">
        <v>121</v>
      </c>
      <c r="B22" s="274" t="s">
        <v>288</v>
      </c>
      <c r="C22" s="316" t="s">
        <v>1</v>
      </c>
      <c r="D22" s="392" t="s">
        <v>452</v>
      </c>
      <c r="E22" s="350">
        <f>NETWORKDAYS(Итого!C$2,Отчёт!C$2,Итого!C$3)</f>
        <v/>
      </c>
      <c r="F22" s="433" t="n">
        <v>0.583333333333333</v>
      </c>
      <c r="G22" s="350" t="n">
        <v>1</v>
      </c>
      <c r="H22" s="351">
        <f>G22*F22</f>
        <v/>
      </c>
      <c r="I22" s="362" t="n">
        <v>7</v>
      </c>
      <c r="J22" s="363">
        <f>H22*E22</f>
        <v/>
      </c>
      <c r="K22" s="393" t="n">
        <v>130</v>
      </c>
      <c r="L22" s="396">
        <f>K22*J22</f>
        <v/>
      </c>
      <c r="M22" s="374" t="n"/>
      <c r="N22" s="404" t="n">
        <v>43185</v>
      </c>
      <c r="O22" s="439">
        <f>7-COUNTIF(P22:V22,"х")</f>
        <v/>
      </c>
      <c r="P22" s="341" t="n">
        <v>1</v>
      </c>
      <c r="Q22" s="341" t="n">
        <v>1</v>
      </c>
      <c r="R22" s="341" t="s">
        <v>74</v>
      </c>
      <c r="S22" s="341" t="n">
        <v>1</v>
      </c>
      <c r="T22" s="341" t="n">
        <v>1</v>
      </c>
      <c r="U22" s="341" t="n">
        <v>1</v>
      </c>
      <c r="V22" s="341" t="n">
        <v>1</v>
      </c>
      <c r="W22" s="390">
        <f>COUNTIF(P22:V22,1)</f>
        <v/>
      </c>
      <c r="X22" s="356">
        <f>W22/O22</f>
        <v/>
      </c>
      <c r="Y22" s="446" t="s">
        <v>453</v>
      </c>
      <c r="Z22" s="284">
        <f>IF(OR(AND(E22&gt;0,X22&gt;0),AND(E22=0,X22=0)),"-","Что-то не так!")</f>
        <v/>
      </c>
      <c r="AA22" s="284" t="s">
        <v>330</v>
      </c>
      <c r="AB22" s="379" t="n"/>
    </row>
    <row customHeight="1" ht="12.75" r="23" s="265" spans="1:32">
      <c r="A23" s="316" t="n">
        <v>122</v>
      </c>
      <c r="B23" s="274" t="s">
        <v>288</v>
      </c>
      <c r="C23" s="316" t="s">
        <v>1</v>
      </c>
      <c r="D23" s="392" t="s">
        <v>454</v>
      </c>
      <c r="E23" s="350">
        <f>NETWORKDAYS(Итого!C$2,Отчёт!C$2,Итого!C$3)</f>
        <v/>
      </c>
      <c r="F23" s="433" t="n">
        <v>0.583333333333333</v>
      </c>
      <c r="G23" s="350" t="n">
        <v>1</v>
      </c>
      <c r="H23" s="351">
        <f>G23*F23</f>
        <v/>
      </c>
      <c r="I23" s="362" t="n">
        <v>7</v>
      </c>
      <c r="J23" s="363">
        <f>H23*E23</f>
        <v/>
      </c>
      <c r="K23" s="393" t="n">
        <v>130</v>
      </c>
      <c r="L23" s="396">
        <f>K23*J23</f>
        <v/>
      </c>
      <c r="M23" s="374" t="n"/>
      <c r="N23" s="404" t="n">
        <v>43185</v>
      </c>
      <c r="O23" s="439">
        <f>7-COUNTIF(P23:V23,"х")</f>
        <v/>
      </c>
      <c r="P23" s="341" t="n">
        <v>1</v>
      </c>
      <c r="Q23" s="341" t="n">
        <v>1</v>
      </c>
      <c r="R23" s="341" t="s">
        <v>74</v>
      </c>
      <c r="S23" s="341" t="n">
        <v>1</v>
      </c>
      <c r="T23" s="341" t="n">
        <v>0</v>
      </c>
      <c r="U23" s="341" t="n">
        <v>1</v>
      </c>
      <c r="V23" s="341" t="n">
        <v>1</v>
      </c>
      <c r="W23" s="390">
        <f>COUNTIF(P23:V23,1)</f>
        <v/>
      </c>
      <c r="X23" s="356">
        <f>W23/O23</f>
        <v/>
      </c>
      <c r="Y23" s="406" t="s">
        <v>262</v>
      </c>
      <c r="Z23" s="284">
        <f>IF(OR(AND(E23&gt;0,X23&gt;0),AND(E23=0,X23=0)),"-","Что-то не так!")</f>
        <v/>
      </c>
      <c r="AB23" s="379" t="n"/>
    </row>
    <row customHeight="1" ht="12.75" r="24" s="265" spans="1:32">
      <c r="A24" s="316" t="n">
        <v>123</v>
      </c>
      <c r="B24" s="274" t="s">
        <v>288</v>
      </c>
      <c r="C24" s="316" t="s">
        <v>1</v>
      </c>
      <c r="D24" s="392" t="s">
        <v>455</v>
      </c>
      <c r="E24" s="350">
        <f>NETWORKDAYS(Итого!C$2,Отчёт!C$2,Итого!C$3)</f>
        <v/>
      </c>
      <c r="F24" s="433" t="n">
        <v>0.583333333333333</v>
      </c>
      <c r="G24" s="350" t="n">
        <v>1</v>
      </c>
      <c r="H24" s="351">
        <f>G24*F24</f>
        <v/>
      </c>
      <c r="I24" s="362" t="n">
        <v>7</v>
      </c>
      <c r="J24" s="363">
        <f>H24*E24</f>
        <v/>
      </c>
      <c r="K24" s="393" t="n">
        <v>130</v>
      </c>
      <c r="L24" s="396">
        <f>K24*J24</f>
        <v/>
      </c>
      <c r="M24" s="374" t="n"/>
      <c r="N24" s="404" t="n">
        <v>43185</v>
      </c>
      <c r="O24" s="439">
        <f>7-COUNTIF(P24:V24,"х")</f>
        <v/>
      </c>
      <c r="P24" s="341" t="n">
        <v>1</v>
      </c>
      <c r="Q24" s="341" t="n">
        <v>1</v>
      </c>
      <c r="R24" s="341" t="s">
        <v>74</v>
      </c>
      <c r="S24" s="341" t="n">
        <v>1</v>
      </c>
      <c r="T24" s="341" t="n">
        <v>1</v>
      </c>
      <c r="U24" s="341" t="n">
        <v>1</v>
      </c>
      <c r="V24" s="341" t="n">
        <v>1</v>
      </c>
      <c r="W24" s="390">
        <f>COUNTIF(P24:V24,1)</f>
        <v/>
      </c>
      <c r="X24" s="356">
        <f>W24/O24</f>
        <v/>
      </c>
      <c r="Y24" s="446" t="s">
        <v>456</v>
      </c>
      <c r="Z24" s="284">
        <f>IF(OR(AND(E24&gt;0,X24&gt;0),AND(E24=0,X24=0)),"-","Что-то не так!")</f>
        <v/>
      </c>
      <c r="AA24" s="284" t="s">
        <v>165</v>
      </c>
      <c r="AB24" s="379" t="n"/>
    </row>
    <row customHeight="1" ht="12.75" r="25" s="265" spans="1:32">
      <c r="A25" s="316" t="n">
        <v>124</v>
      </c>
      <c r="B25" s="274" t="s">
        <v>288</v>
      </c>
      <c r="C25" s="316" t="s">
        <v>1</v>
      </c>
      <c r="D25" s="392" t="s">
        <v>457</v>
      </c>
      <c r="E25" s="350">
        <f>NETWORKDAYS(Итого!C$2,Отчёт!C$2,Итого!C$3)</f>
        <v/>
      </c>
      <c r="F25" s="433" t="n">
        <v>0.583333333333333</v>
      </c>
      <c r="G25" s="350" t="n">
        <v>1</v>
      </c>
      <c r="H25" s="351">
        <f>G25*F25</f>
        <v/>
      </c>
      <c r="I25" s="362" t="n">
        <v>7</v>
      </c>
      <c r="J25" s="363">
        <f>H25*E25</f>
        <v/>
      </c>
      <c r="K25" s="393" t="n">
        <v>130</v>
      </c>
      <c r="L25" s="396">
        <f>K25*J25</f>
        <v/>
      </c>
      <c r="M25" s="374" t="n"/>
      <c r="N25" s="404" t="n">
        <v>43185</v>
      </c>
      <c r="O25" s="439">
        <f>7-COUNTIF(P25:V25,"х")</f>
        <v/>
      </c>
      <c r="P25" s="341" t="n">
        <v>1</v>
      </c>
      <c r="Q25" s="341" t="n">
        <v>1</v>
      </c>
      <c r="R25" s="341" t="n">
        <v>1</v>
      </c>
      <c r="S25" s="341" t="n">
        <v>1</v>
      </c>
      <c r="T25" s="341" t="n">
        <v>1</v>
      </c>
      <c r="U25" s="341" t="n">
        <v>0</v>
      </c>
      <c r="V25" s="341" t="n">
        <v>1</v>
      </c>
      <c r="W25" s="390">
        <f>COUNTIF(P25:V25,1)</f>
        <v/>
      </c>
      <c r="X25" s="356">
        <f>W25/O25</f>
        <v/>
      </c>
      <c r="Y25" s="368" t="s">
        <v>311</v>
      </c>
      <c r="Z25" s="284">
        <f>IF(OR(AND(E25&gt;0,X25&gt;0),AND(E25=0,X25=0)),"-","Что-то не так!")</f>
        <v/>
      </c>
      <c r="AB25" s="379" t="n"/>
    </row>
    <row customHeight="1" ht="12.75" r="26" s="265" spans="1:32">
      <c r="A26" s="316" t="n">
        <v>125</v>
      </c>
      <c r="B26" s="274" t="s">
        <v>288</v>
      </c>
      <c r="C26" s="316" t="s">
        <v>1</v>
      </c>
      <c r="D26" s="392" t="s">
        <v>458</v>
      </c>
      <c r="E26" s="350">
        <f>NETWORKDAYS(Итого!C$2,Отчёт!C$2,Итого!C$3)</f>
        <v/>
      </c>
      <c r="F26" s="433" t="n">
        <v>0.583333333333333</v>
      </c>
      <c r="G26" s="350" t="n">
        <v>1</v>
      </c>
      <c r="H26" s="351">
        <f>G26*F26</f>
        <v/>
      </c>
      <c r="I26" s="362" t="n">
        <v>7</v>
      </c>
      <c r="J26" s="363">
        <f>H26*E26</f>
        <v/>
      </c>
      <c r="K26" s="393" t="n">
        <v>130</v>
      </c>
      <c r="L26" s="396">
        <f>K26*J26</f>
        <v/>
      </c>
      <c r="M26" s="374" t="n"/>
      <c r="N26" s="404" t="n">
        <v>43185</v>
      </c>
      <c r="O26" s="439">
        <f>7-COUNTIF(P26:V26,"х")</f>
        <v/>
      </c>
      <c r="P26" s="341" t="n">
        <v>1</v>
      </c>
      <c r="Q26" s="341" t="n">
        <v>1</v>
      </c>
      <c r="R26" s="341" t="s">
        <v>74</v>
      </c>
      <c r="S26" s="341" t="n">
        <v>1</v>
      </c>
      <c r="T26" s="341" t="n">
        <v>1</v>
      </c>
      <c r="U26" s="341" t="n">
        <v>1</v>
      </c>
      <c r="V26" s="341" t="n">
        <v>1</v>
      </c>
      <c r="W26" s="390">
        <f>COUNTIF(P26:V26,1)</f>
        <v/>
      </c>
      <c r="X26" s="356">
        <f>W26/O26</f>
        <v/>
      </c>
      <c r="Y26" s="446" t="s">
        <v>456</v>
      </c>
      <c r="Z26" s="284">
        <f>IF(OR(AND(E26&gt;0,X26&gt;0),AND(E26=0,X26=0)),"-","Что-то не так!")</f>
        <v/>
      </c>
      <c r="AB26" s="379" t="n"/>
    </row>
    <row customHeight="1" ht="12.75" r="27" s="265" spans="1:32">
      <c r="A27" s="316" t="n">
        <v>126</v>
      </c>
      <c r="B27" s="274" t="s">
        <v>288</v>
      </c>
      <c r="C27" s="316" t="s">
        <v>1</v>
      </c>
      <c r="D27" s="392" t="s">
        <v>459</v>
      </c>
      <c r="E27" s="350">
        <f>NETWORKDAYS(Итого!C$2,Отчёт!C$2,Итого!C$3)</f>
        <v/>
      </c>
      <c r="F27" s="433" t="n">
        <v>0.583333333333333</v>
      </c>
      <c r="G27" s="350" t="n">
        <v>1</v>
      </c>
      <c r="H27" s="351">
        <f>G27*F27</f>
        <v/>
      </c>
      <c r="I27" s="362" t="n">
        <v>7</v>
      </c>
      <c r="J27" s="363">
        <f>H27*E27</f>
        <v/>
      </c>
      <c r="K27" s="393" t="n">
        <v>130</v>
      </c>
      <c r="L27" s="396">
        <f>K27*J27</f>
        <v/>
      </c>
      <c r="M27" s="374" t="n"/>
      <c r="N27" s="404" t="n">
        <v>43185</v>
      </c>
      <c r="O27" s="439">
        <f>7-COUNTIF(P27:V27,"х")</f>
        <v/>
      </c>
      <c r="P27" s="341" t="n">
        <v>1</v>
      </c>
      <c r="Q27" s="341" t="n">
        <v>1</v>
      </c>
      <c r="R27" s="341" t="s">
        <v>74</v>
      </c>
      <c r="S27" s="341" t="n">
        <v>1</v>
      </c>
      <c r="T27" s="341" t="n">
        <v>1</v>
      </c>
      <c r="U27" s="341" t="n">
        <v>1</v>
      </c>
      <c r="V27" s="341" t="n">
        <v>1</v>
      </c>
      <c r="W27" s="390">
        <f>COUNTIF(P27:V27,1)</f>
        <v/>
      </c>
      <c r="X27" s="356">
        <f>W27/O27</f>
        <v/>
      </c>
      <c r="Y27" s="446" t="s">
        <v>456</v>
      </c>
      <c r="Z27" s="284">
        <f>IF(OR(AND(E27&gt;0,X27&gt;0),AND(E27=0,X27=0)),"-","Что-то не так!")</f>
        <v/>
      </c>
      <c r="AB27" s="379" t="n"/>
    </row>
    <row customHeight="1" ht="12.75" r="28" s="265" spans="1:32">
      <c r="A28" s="316" t="n">
        <v>127</v>
      </c>
      <c r="B28" s="274" t="s">
        <v>288</v>
      </c>
      <c r="C28" s="316" t="s">
        <v>1</v>
      </c>
      <c r="D28" s="392" t="s">
        <v>460</v>
      </c>
      <c r="E28" s="350">
        <f>NETWORKDAYS(Итого!C$2,Отчёт!C$2,Итого!C$3)</f>
        <v/>
      </c>
      <c r="F28" s="433" t="n">
        <v>0.583333333333333</v>
      </c>
      <c r="G28" s="350" t="n">
        <v>1</v>
      </c>
      <c r="H28" s="351">
        <f>G28*F28</f>
        <v/>
      </c>
      <c r="I28" s="362" t="n">
        <v>7</v>
      </c>
      <c r="J28" s="363">
        <f>H28*E28</f>
        <v/>
      </c>
      <c r="K28" s="393" t="n">
        <v>130</v>
      </c>
      <c r="L28" s="396">
        <f>K28*J28</f>
        <v/>
      </c>
      <c r="M28" s="374" t="n"/>
      <c r="N28" s="404" t="n">
        <v>43185</v>
      </c>
      <c r="O28" s="439">
        <f>7-COUNTIF(P28:V28,"х")</f>
        <v/>
      </c>
      <c r="P28" s="341" t="n">
        <v>1</v>
      </c>
      <c r="Q28" s="341" t="n">
        <v>1</v>
      </c>
      <c r="R28" s="341" t="s">
        <v>74</v>
      </c>
      <c r="S28" s="341" t="n">
        <v>1</v>
      </c>
      <c r="T28" s="341" t="n">
        <v>1</v>
      </c>
      <c r="U28" s="341" t="n">
        <v>1</v>
      </c>
      <c r="V28" s="341" t="n">
        <v>1</v>
      </c>
      <c r="W28" s="390">
        <f>COUNTIF(P28:V28,1)</f>
        <v/>
      </c>
      <c r="X28" s="356">
        <f>W28/O28</f>
        <v/>
      </c>
      <c r="Y28" s="406" t="n"/>
      <c r="Z28" s="284">
        <f>IF(OR(AND(E28&gt;0,X28&gt;0),AND(E28=0,X28=0)),"-","Что-то не так!")</f>
        <v/>
      </c>
      <c r="AB28" s="379" t="n"/>
    </row>
    <row customHeight="1" ht="12.75" r="29" s="265" spans="1:32">
      <c r="A29" s="316" t="n">
        <v>128</v>
      </c>
      <c r="B29" s="274" t="s">
        <v>288</v>
      </c>
      <c r="C29" s="316" t="s">
        <v>1</v>
      </c>
      <c r="D29" s="392" t="s">
        <v>461</v>
      </c>
      <c r="E29" s="350">
        <f>NETWORKDAYS(Итого!C$2,Отчёт!C$2,Итого!C$3)</f>
        <v/>
      </c>
      <c r="F29" s="433" t="n">
        <v>0.583333333333333</v>
      </c>
      <c r="G29" s="350" t="n">
        <v>1</v>
      </c>
      <c r="H29" s="351">
        <f>G29*F29</f>
        <v/>
      </c>
      <c r="I29" s="362" t="n">
        <v>7</v>
      </c>
      <c r="J29" s="363">
        <f>H29*E29</f>
        <v/>
      </c>
      <c r="K29" s="393" t="n">
        <v>130</v>
      </c>
      <c r="L29" s="396">
        <f>K29*J29</f>
        <v/>
      </c>
      <c r="M29" s="374" t="n"/>
      <c r="N29" s="404" t="n">
        <v>43185</v>
      </c>
      <c r="O29" s="439">
        <f>7-COUNTIF(P29:V29,"х")</f>
        <v/>
      </c>
      <c r="P29" s="341" t="n">
        <v>1</v>
      </c>
      <c r="Q29" s="341" t="n">
        <v>1</v>
      </c>
      <c r="R29" s="341" t="n">
        <v>1</v>
      </c>
      <c r="S29" s="341" t="n">
        <v>1</v>
      </c>
      <c r="T29" s="341" t="n">
        <v>0</v>
      </c>
      <c r="U29" s="341" t="n">
        <v>1</v>
      </c>
      <c r="V29" s="341" t="n">
        <v>1</v>
      </c>
      <c r="W29" s="390">
        <f>COUNTIF(P29:V29,1)</f>
        <v/>
      </c>
      <c r="X29" s="356">
        <f>W29/O29</f>
        <v/>
      </c>
      <c r="Y29" s="446" t="s">
        <v>104</v>
      </c>
      <c r="Z29" s="284">
        <f>IF(OR(AND(E29&gt;0,X29&gt;0),AND(E29=0,X29=0)),"-","Что-то не так!")</f>
        <v/>
      </c>
      <c r="AB29" s="379" t="n"/>
    </row>
    <row customHeight="1" ht="12.75" r="30" s="265" spans="1:32">
      <c r="A30" s="316" t="n">
        <v>129</v>
      </c>
      <c r="B30" s="274" t="s">
        <v>288</v>
      </c>
      <c r="C30" s="316" t="s">
        <v>1</v>
      </c>
      <c r="D30" s="392" t="s">
        <v>462</v>
      </c>
      <c r="E30" s="350">
        <f>NETWORKDAYS(Итого!C$2,Отчёт!C$2,Итого!C$3)</f>
        <v/>
      </c>
      <c r="F30" s="433" t="n">
        <v>0.583333333333333</v>
      </c>
      <c r="G30" s="350" t="n">
        <v>1</v>
      </c>
      <c r="H30" s="351">
        <f>G30*F30</f>
        <v/>
      </c>
      <c r="I30" s="362" t="n">
        <v>7</v>
      </c>
      <c r="J30" s="363">
        <f>H30*E30</f>
        <v/>
      </c>
      <c r="K30" s="393" t="n">
        <v>130</v>
      </c>
      <c r="L30" s="396">
        <f>K30*J30</f>
        <v/>
      </c>
      <c r="M30" s="374" t="n"/>
      <c r="N30" s="404" t="n">
        <v>43185</v>
      </c>
      <c r="O30" s="439">
        <f>7-COUNTIF(P30:V30,"х")</f>
        <v/>
      </c>
      <c r="P30" s="341" t="n">
        <v>1</v>
      </c>
      <c r="Q30" s="341" t="n">
        <v>1</v>
      </c>
      <c r="R30" s="341" t="s">
        <v>74</v>
      </c>
      <c r="S30" s="341" t="n">
        <v>1</v>
      </c>
      <c r="T30" s="341" t="n">
        <v>1</v>
      </c>
      <c r="U30" s="341" t="n">
        <v>1</v>
      </c>
      <c r="V30" s="341" t="n">
        <v>1</v>
      </c>
      <c r="W30" s="390">
        <f>COUNTIF(P30:V30,1)</f>
        <v/>
      </c>
      <c r="X30" s="356">
        <f>W30/O30</f>
        <v/>
      </c>
      <c r="Y30" s="446" t="n"/>
      <c r="Z30" s="284">
        <f>IF(OR(AND(E30&gt;0,X30&gt;0),AND(E30=0,X30=0)),"-","Что-то не так!")</f>
        <v/>
      </c>
      <c r="AB30" s="379" t="n"/>
    </row>
    <row customHeight="1" ht="12.75" r="31" s="265" spans="1:32">
      <c r="A31" s="316" t="n">
        <v>131</v>
      </c>
      <c r="B31" s="274" t="s">
        <v>288</v>
      </c>
      <c r="C31" s="316" t="s">
        <v>1</v>
      </c>
      <c r="D31" s="392" t="s">
        <v>463</v>
      </c>
      <c r="E31" s="350">
        <f>NETWORKDAYS(Итого!C$2,Отчёт!C$2,Итого!C$3)</f>
        <v/>
      </c>
      <c r="F31" s="433" t="n">
        <v>0.583333333333333</v>
      </c>
      <c r="G31" s="350" t="n">
        <v>1</v>
      </c>
      <c r="H31" s="351">
        <f>G31*F31</f>
        <v/>
      </c>
      <c r="I31" s="362" t="n">
        <v>7</v>
      </c>
      <c r="J31" s="363">
        <f>H31*E31</f>
        <v/>
      </c>
      <c r="K31" s="393" t="n">
        <v>130</v>
      </c>
      <c r="L31" s="396">
        <f>K31*J31</f>
        <v/>
      </c>
      <c r="M31" s="374" t="n"/>
      <c r="N31" s="404" t="n">
        <v>43185</v>
      </c>
      <c r="O31" s="439">
        <f>7-COUNTIF(P31:V31,"х")</f>
        <v/>
      </c>
      <c r="P31" s="341" t="n">
        <v>1</v>
      </c>
      <c r="Q31" s="341" t="n">
        <v>1</v>
      </c>
      <c r="R31" s="341" t="s">
        <v>74</v>
      </c>
      <c r="S31" s="341" t="n">
        <v>1</v>
      </c>
      <c r="T31" s="341" t="n">
        <v>1</v>
      </c>
      <c r="U31" s="341" t="n">
        <v>1</v>
      </c>
      <c r="V31" s="341" t="n">
        <v>1</v>
      </c>
      <c r="W31" s="390">
        <f>COUNTIF(P31:V31,1)</f>
        <v/>
      </c>
      <c r="X31" s="356">
        <f>W31/O31</f>
        <v/>
      </c>
      <c r="Y31" s="368" t="s">
        <v>464</v>
      </c>
      <c r="Z31" s="284">
        <f>IF(OR(AND(E31&gt;0,X31&gt;0),AND(E31=0,X31=0)),"-","Что-то не так!")</f>
        <v/>
      </c>
      <c r="AB31" s="379" t="n"/>
    </row>
    <row customHeight="1" ht="12.75" r="32" s="265" spans="1:32">
      <c r="A32" s="316" t="n">
        <v>132</v>
      </c>
      <c r="B32" s="274" t="s">
        <v>288</v>
      </c>
      <c r="C32" s="316" t="s">
        <v>1</v>
      </c>
      <c r="D32" s="392" t="s">
        <v>465</v>
      </c>
      <c r="E32" s="350">
        <f>NETWORKDAYS(Итого!C$2,Отчёт!C$2,Итого!C$3)</f>
        <v/>
      </c>
      <c r="F32" s="433" t="n">
        <v>0.583333333333333</v>
      </c>
      <c r="G32" s="350" t="n">
        <v>1</v>
      </c>
      <c r="H32" s="351">
        <f>G32*F32</f>
        <v/>
      </c>
      <c r="I32" s="362" t="n">
        <v>7</v>
      </c>
      <c r="J32" s="363">
        <f>H32*E32</f>
        <v/>
      </c>
      <c r="K32" s="393" t="n">
        <v>130</v>
      </c>
      <c r="L32" s="396">
        <f>K32*J32</f>
        <v/>
      </c>
      <c r="M32" s="374" t="n"/>
      <c r="N32" s="404" t="n">
        <v>43185</v>
      </c>
      <c r="O32" s="439">
        <f>7-COUNTIF(P32:V32,"х")</f>
        <v/>
      </c>
      <c r="P32" s="341" t="n">
        <v>1</v>
      </c>
      <c r="Q32" s="341" t="n">
        <v>1</v>
      </c>
      <c r="R32" s="341" t="n">
        <v>1</v>
      </c>
      <c r="S32" s="341" t="n">
        <v>1</v>
      </c>
      <c r="T32" s="341" t="n">
        <v>1</v>
      </c>
      <c r="U32" s="341" t="n">
        <v>1</v>
      </c>
      <c r="V32" s="341" t="n">
        <v>1</v>
      </c>
      <c r="W32" s="390">
        <f>COUNTIF(P32:V32,1)</f>
        <v/>
      </c>
      <c r="X32" s="356">
        <f>W32/O32</f>
        <v/>
      </c>
      <c r="Y32" s="445" t="n"/>
      <c r="Z32" s="284">
        <f>IF(OR(AND(E32&gt;0,X32&gt;0),AND(E32=0,X32=0)),"-","Что-то не так!")</f>
        <v/>
      </c>
      <c r="AB32" s="379" t="n"/>
    </row>
    <row customHeight="1" ht="12.75" r="33" s="265" spans="1:32">
      <c r="A33" s="316" t="n">
        <v>133</v>
      </c>
      <c r="B33" s="274" t="s">
        <v>288</v>
      </c>
      <c r="C33" s="316" t="s">
        <v>1</v>
      </c>
      <c r="D33" s="392" t="s">
        <v>466</v>
      </c>
      <c r="E33" s="350">
        <f>NETWORKDAYS(Итого!C$2,Отчёт!C$2,Итого!C$3)</f>
        <v/>
      </c>
      <c r="F33" s="433" t="n">
        <v>0.583333333333333</v>
      </c>
      <c r="G33" s="350" t="n">
        <v>1</v>
      </c>
      <c r="H33" s="351">
        <f>G33*F33</f>
        <v/>
      </c>
      <c r="I33" s="362" t="n">
        <v>7</v>
      </c>
      <c r="J33" s="363">
        <f>H33*E33</f>
        <v/>
      </c>
      <c r="K33" s="393" t="n">
        <v>130</v>
      </c>
      <c r="L33" s="396">
        <f>K33*J33</f>
        <v/>
      </c>
      <c r="M33" s="374" t="n"/>
      <c r="N33" s="404" t="n">
        <v>43185</v>
      </c>
      <c r="O33" s="439">
        <f>7-COUNTIF(P33:V33,"х")</f>
        <v/>
      </c>
      <c r="P33" s="341" t="n">
        <v>0</v>
      </c>
      <c r="Q33" s="341" t="n">
        <v>1</v>
      </c>
      <c r="R33" s="341" t="s">
        <v>74</v>
      </c>
      <c r="S33" s="341" t="s">
        <v>74</v>
      </c>
      <c r="T33" s="341" t="s">
        <v>74</v>
      </c>
      <c r="U33" s="341" t="n">
        <v>1</v>
      </c>
      <c r="V33" s="341" t="n">
        <v>1</v>
      </c>
      <c r="W33" s="390">
        <f>COUNTIF(P33:V33,1)</f>
        <v/>
      </c>
      <c r="X33" s="356">
        <f>W33/O33</f>
        <v/>
      </c>
      <c r="Y33" s="446" t="s">
        <v>104</v>
      </c>
      <c r="Z33" s="284">
        <f>IF(OR(AND(E33&gt;0,X33&gt;0),AND(E33=0,X33=0)),"-","Что-то не так!")</f>
        <v/>
      </c>
      <c r="AB33" s="379" t="n"/>
    </row>
    <row customHeight="1" ht="12.75" r="34" s="265" spans="1:32">
      <c r="A34" s="316" t="n">
        <v>134</v>
      </c>
      <c r="B34" s="274" t="s">
        <v>288</v>
      </c>
      <c r="C34" s="316" t="s">
        <v>1</v>
      </c>
      <c r="D34" s="392" t="s">
        <v>467</v>
      </c>
      <c r="E34" s="350">
        <f>NETWORKDAYS(Итого!C$2,Отчёт!C$2,Итого!C$3)</f>
        <v/>
      </c>
      <c r="F34" s="433" t="n">
        <v>0.583333333333333</v>
      </c>
      <c r="G34" s="350" t="n">
        <v>1</v>
      </c>
      <c r="H34" s="351">
        <f>G34*F34</f>
        <v/>
      </c>
      <c r="I34" s="362" t="n">
        <v>7</v>
      </c>
      <c r="J34" s="363">
        <f>H34*E34</f>
        <v/>
      </c>
      <c r="K34" s="393" t="n">
        <v>130</v>
      </c>
      <c r="L34" s="396">
        <f>K34*J34</f>
        <v/>
      </c>
      <c r="M34" s="374" t="n"/>
      <c r="N34" s="404" t="n">
        <v>43185</v>
      </c>
      <c r="O34" s="439">
        <f>7-COUNTIF(P34:V34,"х")</f>
        <v/>
      </c>
      <c r="P34" s="341" t="n">
        <v>1</v>
      </c>
      <c r="Q34" s="341" t="n">
        <v>1</v>
      </c>
      <c r="R34" s="341" t="s">
        <v>74</v>
      </c>
      <c r="S34" s="341" t="n">
        <v>0</v>
      </c>
      <c r="T34" s="341" t="s">
        <v>74</v>
      </c>
      <c r="U34" s="341" t="n">
        <v>1</v>
      </c>
      <c r="V34" s="341" t="n">
        <v>1</v>
      </c>
      <c r="W34" s="390">
        <f>COUNTIF(P34:V34,1)</f>
        <v/>
      </c>
      <c r="X34" s="356">
        <f>W34/O34</f>
        <v/>
      </c>
      <c r="Y34" s="344" t="s">
        <v>439</v>
      </c>
      <c r="Z34" s="284">
        <f>IF(OR(AND(E34&gt;0,X34&gt;0),AND(E34=0,X34=0)),"-","Что-то не так!")</f>
        <v/>
      </c>
      <c r="AB34" s="379" t="n"/>
    </row>
    <row customHeight="1" ht="12.75" r="35" s="265" spans="1:32">
      <c r="A35" s="316" t="n">
        <v>135</v>
      </c>
      <c r="B35" s="274" t="s">
        <v>288</v>
      </c>
      <c r="C35" s="316" t="s">
        <v>1</v>
      </c>
      <c r="D35" s="392" t="s">
        <v>468</v>
      </c>
      <c r="E35" s="350">
        <f>NETWORKDAYS(Итого!C$2,Отчёт!C$2,Итого!C$3)</f>
        <v/>
      </c>
      <c r="F35" s="433" t="n">
        <v>0.583333333333333</v>
      </c>
      <c r="G35" s="350" t="n">
        <v>1</v>
      </c>
      <c r="H35" s="351">
        <f>G35*F35</f>
        <v/>
      </c>
      <c r="I35" s="362" t="n">
        <v>7</v>
      </c>
      <c r="J35" s="363">
        <f>H35*E35</f>
        <v/>
      </c>
      <c r="K35" s="393" t="n">
        <v>130</v>
      </c>
      <c r="L35" s="396">
        <f>K35*J35</f>
        <v/>
      </c>
      <c r="M35" s="374" t="n"/>
      <c r="N35" s="404" t="n">
        <v>43185</v>
      </c>
      <c r="O35" s="439">
        <f>7-COUNTIF(P35:V35,"х")</f>
        <v/>
      </c>
      <c r="P35" s="341" t="n">
        <v>1</v>
      </c>
      <c r="Q35" s="341" t="n">
        <v>0</v>
      </c>
      <c r="R35" s="341" t="n">
        <v>1</v>
      </c>
      <c r="S35" s="341" t="n">
        <v>1</v>
      </c>
      <c r="T35" s="341" t="n">
        <v>1</v>
      </c>
      <c r="U35" s="341" t="n">
        <v>1</v>
      </c>
      <c r="V35" s="341" t="n">
        <v>1</v>
      </c>
      <c r="W35" s="390">
        <f>COUNTIF(P35:V35,1)</f>
        <v/>
      </c>
      <c r="X35" s="356">
        <f>W35/O35</f>
        <v/>
      </c>
      <c r="Y35" s="406" t="s">
        <v>469</v>
      </c>
      <c r="Z35" s="284">
        <f>IF(OR(AND(E35&gt;0,X35&gt;0),AND(E35=0,X35=0)),"-","Что-то не так!")</f>
        <v/>
      </c>
      <c r="AB35" s="379" t="n"/>
    </row>
    <row customHeight="1" ht="12.75" r="36" s="265" spans="1:32">
      <c r="A36" s="316" t="n">
        <v>136</v>
      </c>
      <c r="B36" s="274" t="s">
        <v>288</v>
      </c>
      <c r="C36" s="316" t="s">
        <v>1</v>
      </c>
      <c r="D36" s="392" t="s">
        <v>470</v>
      </c>
      <c r="E36" s="350">
        <f>NETWORKDAYS(Итого!C$2,Отчёт!C$2,Итого!C$3)</f>
        <v/>
      </c>
      <c r="F36" s="433" t="n">
        <v>0.583333333333333</v>
      </c>
      <c r="G36" s="350" t="n">
        <v>1</v>
      </c>
      <c r="H36" s="351">
        <f>G36*F36</f>
        <v/>
      </c>
      <c r="I36" s="362" t="n">
        <v>7</v>
      </c>
      <c r="J36" s="363">
        <f>H36*E36</f>
        <v/>
      </c>
      <c r="K36" s="393" t="n">
        <v>130</v>
      </c>
      <c r="L36" s="396">
        <f>K36*J36</f>
        <v/>
      </c>
      <c r="M36" s="374" t="n"/>
      <c r="N36" s="404" t="n">
        <v>43185</v>
      </c>
      <c r="O36" s="439">
        <f>7-COUNTIF(P36:V36,"х")</f>
        <v/>
      </c>
      <c r="P36" s="341" t="n">
        <v>1</v>
      </c>
      <c r="Q36" s="341" t="n">
        <v>0</v>
      </c>
      <c r="R36" s="341" t="s">
        <v>74</v>
      </c>
      <c r="S36" s="341" t="n">
        <v>0</v>
      </c>
      <c r="T36" s="341" t="n">
        <v>1</v>
      </c>
      <c r="U36" s="341" t="n">
        <v>1</v>
      </c>
      <c r="V36" s="341" t="n">
        <v>1</v>
      </c>
      <c r="W36" s="390">
        <f>COUNTIF(P36:V36,1)</f>
        <v/>
      </c>
      <c r="X36" s="356">
        <f>W36/O36</f>
        <v/>
      </c>
      <c r="Y36" s="445" t="s">
        <v>471</v>
      </c>
      <c r="Z36" s="284">
        <f>IF(OR(AND(E36&gt;0,X36&gt;0),AND(E36=0,X36=0)),"-","Что-то не так!")</f>
        <v/>
      </c>
      <c r="AB36" s="379" t="n"/>
    </row>
    <row customHeight="1" ht="12.75" r="37" s="265" spans="1:32">
      <c r="A37" s="316" t="n">
        <v>137</v>
      </c>
      <c r="B37" s="274" t="s">
        <v>288</v>
      </c>
      <c r="C37" s="316" t="s">
        <v>1</v>
      </c>
      <c r="D37" s="392" t="s">
        <v>472</v>
      </c>
      <c r="E37" s="350">
        <f>NETWORKDAYS(Итого!C$2,Отчёт!C$2,Итого!C$3)</f>
        <v/>
      </c>
      <c r="F37" s="433" t="n">
        <v>0.583333333333333</v>
      </c>
      <c r="G37" s="350" t="n">
        <v>1</v>
      </c>
      <c r="H37" s="351">
        <f>G37*F37</f>
        <v/>
      </c>
      <c r="I37" s="362" t="n">
        <v>7</v>
      </c>
      <c r="J37" s="363">
        <f>H37*E37</f>
        <v/>
      </c>
      <c r="K37" s="393" t="n">
        <v>130</v>
      </c>
      <c r="L37" s="396">
        <f>K37*J37</f>
        <v/>
      </c>
      <c r="M37" s="374" t="n"/>
      <c r="N37" s="404" t="n">
        <v>43185</v>
      </c>
      <c r="O37" s="439">
        <f>7-COUNTIF(P37:V37,"х")</f>
        <v/>
      </c>
      <c r="P37" s="341" t="n">
        <v>1</v>
      </c>
      <c r="Q37" s="341" t="n">
        <v>1</v>
      </c>
      <c r="R37" s="341" t="s">
        <v>74</v>
      </c>
      <c r="S37" s="341" t="n">
        <v>0</v>
      </c>
      <c r="T37" s="341" t="s">
        <v>74</v>
      </c>
      <c r="U37" s="341" t="n">
        <v>1</v>
      </c>
      <c r="V37" s="341" t="n">
        <v>1</v>
      </c>
      <c r="W37" s="390">
        <f>COUNTIF(P37:V37,1)</f>
        <v/>
      </c>
      <c r="X37" s="356">
        <f>W37/O37</f>
        <v/>
      </c>
      <c r="Y37" s="344" t="s">
        <v>439</v>
      </c>
      <c r="Z37" s="284">
        <f>IF(OR(AND(E37&gt;0,X37&gt;0),AND(E37=0,X37=0)),"-","Что-то не так!")</f>
        <v/>
      </c>
      <c r="AB37" s="379" t="n"/>
    </row>
    <row customHeight="1" ht="12.75" r="38" s="265" spans="1:32">
      <c r="A38" s="316" t="n">
        <v>138</v>
      </c>
      <c r="B38" s="274" t="s">
        <v>288</v>
      </c>
      <c r="C38" s="316" t="s">
        <v>1</v>
      </c>
      <c r="D38" s="392" t="s">
        <v>473</v>
      </c>
      <c r="E38" s="350">
        <f>NETWORKDAYS(Итого!C$2,Отчёт!C$2,Итого!C$3)</f>
        <v/>
      </c>
      <c r="F38" s="433" t="n">
        <v>0.583333333333333</v>
      </c>
      <c r="G38" s="350" t="n">
        <v>1</v>
      </c>
      <c r="H38" s="351">
        <f>G38*F38</f>
        <v/>
      </c>
      <c r="I38" s="362" t="n">
        <v>7</v>
      </c>
      <c r="J38" s="363">
        <f>H38*E38</f>
        <v/>
      </c>
      <c r="K38" s="393" t="n">
        <v>130</v>
      </c>
      <c r="L38" s="396">
        <f>K38*J38</f>
        <v/>
      </c>
      <c r="M38" s="374" t="n"/>
      <c r="N38" s="404" t="n">
        <v>43185</v>
      </c>
      <c r="O38" s="439">
        <f>7-COUNTIF(P38:V38,"х")</f>
        <v/>
      </c>
      <c r="P38" s="341" t="n">
        <v>1</v>
      </c>
      <c r="Q38" s="341" t="n">
        <v>1</v>
      </c>
      <c r="R38" s="341" t="s">
        <v>74</v>
      </c>
      <c r="S38" s="341" t="n">
        <v>0</v>
      </c>
      <c r="T38" s="341" t="s">
        <v>74</v>
      </c>
      <c r="U38" s="341" t="n">
        <v>1</v>
      </c>
      <c r="V38" s="341" t="n">
        <v>1</v>
      </c>
      <c r="W38" s="390">
        <f>COUNTIF(P38:V38,1)</f>
        <v/>
      </c>
      <c r="X38" s="356">
        <f>W38/O38</f>
        <v/>
      </c>
      <c r="Y38" s="344" t="s">
        <v>439</v>
      </c>
      <c r="Z38" s="284">
        <f>IF(OR(AND(E38&gt;0,X38&gt;0),AND(E38=0,X38=0)),"-","Что-то не так!")</f>
        <v/>
      </c>
      <c r="AB38" s="379" t="n"/>
    </row>
    <row customHeight="1" ht="12.75" r="39" s="265" spans="1:32">
      <c r="A39" s="316" t="n">
        <v>139</v>
      </c>
      <c r="B39" s="274" t="s">
        <v>288</v>
      </c>
      <c r="C39" s="316" t="s">
        <v>1</v>
      </c>
      <c r="D39" s="392" t="s">
        <v>474</v>
      </c>
      <c r="E39" s="350">
        <f>NETWORKDAYS(Итого!C$2,Отчёт!C$2,Итого!C$3)</f>
        <v/>
      </c>
      <c r="F39" s="433" t="n">
        <v>0.583333333333333</v>
      </c>
      <c r="G39" s="350" t="n">
        <v>1</v>
      </c>
      <c r="H39" s="351">
        <f>G39*F39</f>
        <v/>
      </c>
      <c r="I39" s="362" t="n">
        <v>7</v>
      </c>
      <c r="J39" s="363">
        <f>H39*E39</f>
        <v/>
      </c>
      <c r="K39" s="393" t="n">
        <v>130</v>
      </c>
      <c r="L39" s="396">
        <f>K39*J39</f>
        <v/>
      </c>
      <c r="M39" s="374" t="n"/>
      <c r="N39" s="404" t="n">
        <v>43185</v>
      </c>
      <c r="O39" s="439">
        <f>7-COUNTIF(P39:V39,"х")</f>
        <v/>
      </c>
      <c r="P39" s="341" t="n">
        <v>1</v>
      </c>
      <c r="Q39" s="341" t="n">
        <v>1</v>
      </c>
      <c r="R39" s="341" t="s">
        <v>74</v>
      </c>
      <c r="S39" s="341" t="s">
        <v>74</v>
      </c>
      <c r="T39" s="341" t="s">
        <v>74</v>
      </c>
      <c r="U39" s="341" t="n">
        <v>1</v>
      </c>
      <c r="V39" s="341" t="n">
        <v>1</v>
      </c>
      <c r="W39" s="390">
        <f>COUNTIF(P39:V39,1)</f>
        <v/>
      </c>
      <c r="X39" s="356">
        <f>W39/O39</f>
        <v/>
      </c>
      <c r="Y39" s="344" t="n"/>
      <c r="Z39" s="284">
        <f>IF(OR(AND(E39&gt;0,X39&gt;0),AND(E39=0,X39=0)),"-","Что-то не так!")</f>
        <v/>
      </c>
      <c r="AA39" s="284" t="s">
        <v>330</v>
      </c>
      <c r="AB39" s="379" t="n"/>
    </row>
    <row customHeight="1" ht="12.75" r="40" s="265" spans="1:32">
      <c r="A40" s="316" t="n"/>
      <c r="B40" s="274" t="n"/>
      <c r="C40" s="316" t="s">
        <v>1</v>
      </c>
      <c r="D40" s="392" t="s">
        <v>475</v>
      </c>
      <c r="E40" s="350">
        <f>NETWORKDAYS(Итого!C$2,Отчёт!C$2,Итого!C$3)</f>
        <v/>
      </c>
      <c r="F40" s="433" t="n">
        <v>0.583333333333333</v>
      </c>
      <c r="G40" s="350" t="n">
        <v>1</v>
      </c>
      <c r="H40" s="351">
        <f>G40*F40</f>
        <v/>
      </c>
      <c r="I40" s="362" t="n">
        <v>7</v>
      </c>
      <c r="J40" s="363">
        <f>H40*E40</f>
        <v/>
      </c>
      <c r="K40" s="393" t="n">
        <v>130</v>
      </c>
      <c r="L40" s="396">
        <f>K40*J40</f>
        <v/>
      </c>
      <c r="M40" s="374" t="n"/>
      <c r="N40" s="404" t="n">
        <v>43185</v>
      </c>
      <c r="O40" s="439">
        <f>7-COUNTIF(P40:V40,"х")</f>
        <v/>
      </c>
      <c r="P40" s="341" t="n">
        <v>1</v>
      </c>
      <c r="Q40" s="341" t="n">
        <v>1</v>
      </c>
      <c r="R40" s="341" t="s">
        <v>74</v>
      </c>
      <c r="S40" s="341" t="n">
        <v>1</v>
      </c>
      <c r="T40" s="341" t="s">
        <v>74</v>
      </c>
      <c r="U40" s="341" t="n">
        <v>1</v>
      </c>
      <c r="V40" s="341" t="n">
        <v>1</v>
      </c>
      <c r="W40" s="390">
        <f>COUNTIF(P40:V40,1)</f>
        <v/>
      </c>
      <c r="X40" s="356">
        <f>W40/O40</f>
        <v/>
      </c>
      <c r="Y40" s="344" t="s">
        <v>439</v>
      </c>
      <c r="Z40" s="284">
        <f>IF(OR(AND(E40&gt;0,X40&gt;0),AND(E40=0,X40=0)),"-","Что-то не так!")</f>
        <v/>
      </c>
      <c r="AB40" s="379" t="n"/>
    </row>
    <row customHeight="1" ht="12.75" r="41" s="265" spans="1:32">
      <c r="A41" s="316" t="n"/>
      <c r="B41" s="274" t="n"/>
      <c r="C41" s="316" t="s">
        <v>1</v>
      </c>
      <c r="D41" s="392" t="s">
        <v>476</v>
      </c>
      <c r="E41" s="350">
        <f>NETWORKDAYS(Итого!C$2,Отчёт!C$2,Итого!C$3)</f>
        <v/>
      </c>
      <c r="F41" s="433" t="n">
        <v>0.583333333333333</v>
      </c>
      <c r="G41" s="350" t="n">
        <v>1</v>
      </c>
      <c r="H41" s="351">
        <f>G41*F41</f>
        <v/>
      </c>
      <c r="I41" s="362" t="n">
        <v>7</v>
      </c>
      <c r="J41" s="363">
        <f>H41*E41</f>
        <v/>
      </c>
      <c r="K41" s="393" t="n">
        <v>130</v>
      </c>
      <c r="L41" s="396">
        <f>K41*J41</f>
        <v/>
      </c>
      <c r="M41" s="374" t="n"/>
      <c r="N41" s="404" t="n">
        <v>43185</v>
      </c>
      <c r="O41" s="439">
        <f>7-COUNTIF(P41:V41,"х")</f>
        <v/>
      </c>
      <c r="P41" s="341" t="n">
        <v>1</v>
      </c>
      <c r="Q41" s="341" t="n">
        <v>1</v>
      </c>
      <c r="R41" s="341" t="n">
        <v>1</v>
      </c>
      <c r="S41" s="341" t="n">
        <v>1</v>
      </c>
      <c r="T41" s="341" t="n">
        <v>1</v>
      </c>
      <c r="U41" s="341" t="n">
        <v>1</v>
      </c>
      <c r="V41" s="341" t="n">
        <v>1</v>
      </c>
      <c r="W41" s="390">
        <f>COUNTIF(P41:V41,1)</f>
        <v/>
      </c>
      <c r="X41" s="356">
        <f>W41/O41</f>
        <v/>
      </c>
      <c r="Y41" s="446" t="n"/>
      <c r="Z41" s="284">
        <f>IF(OR(AND(E41&gt;0,X41&gt;0),AND(E41=0,X41=0)),"-","Что-то не так!")</f>
        <v/>
      </c>
      <c r="AB41" s="379" t="n"/>
    </row>
    <row customHeight="1" ht="12.75" r="42" s="265" spans="1:32">
      <c r="A42" s="316" t="n"/>
      <c r="B42" s="274" t="n"/>
      <c r="C42" s="316" t="s">
        <v>1</v>
      </c>
      <c r="D42" s="392" t="s">
        <v>477</v>
      </c>
      <c r="E42" s="350">
        <f>NETWORKDAYS(Итого!C$2,Отчёт!C$2,Итого!C$3)</f>
        <v/>
      </c>
      <c r="F42" s="433" t="n">
        <v>0.583333333333333</v>
      </c>
      <c r="G42" s="350" t="n">
        <v>1</v>
      </c>
      <c r="H42" s="351">
        <f>G42*F42</f>
        <v/>
      </c>
      <c r="I42" s="362" t="n">
        <v>7</v>
      </c>
      <c r="J42" s="363">
        <f>H42*E42</f>
        <v/>
      </c>
      <c r="K42" s="393" t="n">
        <v>130</v>
      </c>
      <c r="L42" s="396">
        <f>K42*J42</f>
        <v/>
      </c>
      <c r="M42" s="374" t="n"/>
      <c r="N42" s="404" t="n">
        <v>43185</v>
      </c>
      <c r="O42" s="439">
        <f>7-COUNTIF(P42:V42,"х")</f>
        <v/>
      </c>
      <c r="P42" s="341" t="n">
        <v>1</v>
      </c>
      <c r="Q42" s="341" t="n">
        <v>1</v>
      </c>
      <c r="R42" s="341" t="s">
        <v>74</v>
      </c>
      <c r="S42" s="341" t="n">
        <v>1</v>
      </c>
      <c r="T42" s="341" t="s">
        <v>74</v>
      </c>
      <c r="U42" s="341" t="n">
        <v>1</v>
      </c>
      <c r="V42" s="341" t="n">
        <v>1</v>
      </c>
      <c r="W42" s="390">
        <f>COUNTIF(P42:V42,1)</f>
        <v/>
      </c>
      <c r="X42" s="356">
        <f>W42/O42</f>
        <v/>
      </c>
      <c r="Y42" s="344" t="s">
        <v>439</v>
      </c>
      <c r="Z42" s="284">
        <f>IF(OR(AND(E42&gt;0,X42&gt;0),AND(E42=0,X42=0)),"-","Что-то не так!")</f>
        <v/>
      </c>
      <c r="AB42" s="379" t="n"/>
    </row>
    <row customHeight="1" ht="12.75" r="43" s="265" spans="1:32">
      <c r="A43" s="316" t="n"/>
      <c r="B43" s="274" t="n"/>
      <c r="C43" s="316" t="s">
        <v>1</v>
      </c>
      <c r="D43" s="392" t="s">
        <v>478</v>
      </c>
      <c r="E43" s="350">
        <f>NETWORKDAYS(Итого!C$2,Отчёт!C$2,Итого!C$3)</f>
        <v/>
      </c>
      <c r="F43" s="433" t="n">
        <v>0.583333333333333</v>
      </c>
      <c r="G43" s="350" t="n">
        <v>1</v>
      </c>
      <c r="H43" s="351">
        <f>G43*F43</f>
        <v/>
      </c>
      <c r="I43" s="362" t="n">
        <v>7</v>
      </c>
      <c r="J43" s="363">
        <f>H43*E43</f>
        <v/>
      </c>
      <c r="K43" s="393" t="n">
        <v>130</v>
      </c>
      <c r="L43" s="396">
        <f>K43*J43</f>
        <v/>
      </c>
      <c r="M43" s="374" t="n"/>
      <c r="N43" s="404" t="n">
        <v>43185</v>
      </c>
      <c r="O43" s="439">
        <f>7-COUNTIF(P43:V43,"х")</f>
        <v/>
      </c>
      <c r="P43" s="341" t="n">
        <v>1</v>
      </c>
      <c r="Q43" s="341" t="n">
        <v>1</v>
      </c>
      <c r="R43" s="341" t="s">
        <v>74</v>
      </c>
      <c r="S43" s="341" t="n">
        <v>0</v>
      </c>
      <c r="T43" s="341" t="s">
        <v>74</v>
      </c>
      <c r="U43" s="341" t="n">
        <v>1</v>
      </c>
      <c r="V43" s="341" t="n">
        <v>1</v>
      </c>
      <c r="W43" s="390">
        <f>COUNTIF(P43:V43,1)</f>
        <v/>
      </c>
      <c r="X43" s="356">
        <f>W43/O43</f>
        <v/>
      </c>
      <c r="Y43" s="344" t="s">
        <v>224</v>
      </c>
      <c r="Z43" s="284">
        <f>IF(OR(AND(E43&gt;0,X43&gt;0),AND(E43=0,X43=0)),"-","Что-то не так!")</f>
        <v/>
      </c>
      <c r="AB43" s="379" t="n"/>
    </row>
    <row customHeight="1" ht="12.75" r="44" s="265" spans="1:32">
      <c r="A44" s="316" t="n"/>
      <c r="B44" s="274" t="n"/>
      <c r="C44" s="316" t="s">
        <v>1</v>
      </c>
      <c r="D44" s="392" t="s">
        <v>479</v>
      </c>
      <c r="E44" s="350">
        <f>NETWORKDAYS(Итого!C$2,Отчёт!C$2,Итого!C$3)</f>
        <v/>
      </c>
      <c r="F44" s="433" t="n">
        <v>0.583333333333333</v>
      </c>
      <c r="G44" s="350" t="n">
        <v>1</v>
      </c>
      <c r="H44" s="351">
        <f>G44*F44</f>
        <v/>
      </c>
      <c r="I44" s="362" t="n">
        <v>7</v>
      </c>
      <c r="J44" s="363">
        <f>H44*E44</f>
        <v/>
      </c>
      <c r="K44" s="393" t="n">
        <v>130</v>
      </c>
      <c r="L44" s="396">
        <f>K44*J44</f>
        <v/>
      </c>
      <c r="M44" s="374" t="n"/>
      <c r="N44" s="404" t="n">
        <v>43185</v>
      </c>
      <c r="O44" s="439">
        <f>7-COUNTIF(P44:V44,"х")</f>
        <v/>
      </c>
      <c r="P44" s="341" t="n">
        <v>1</v>
      </c>
      <c r="Q44" s="341" t="n">
        <v>1</v>
      </c>
      <c r="R44" s="341" t="s">
        <v>74</v>
      </c>
      <c r="S44" s="341" t="n">
        <v>0</v>
      </c>
      <c r="T44" s="341" t="n">
        <v>0</v>
      </c>
      <c r="U44" s="341" t="n">
        <v>1</v>
      </c>
      <c r="V44" s="341" t="n">
        <v>1</v>
      </c>
      <c r="W44" s="390">
        <f>COUNTIF(P44:V44,1)</f>
        <v/>
      </c>
      <c r="X44" s="356">
        <f>W44/O44</f>
        <v/>
      </c>
      <c r="Y44" s="406" t="s">
        <v>480</v>
      </c>
      <c r="Z44" s="284">
        <f>IF(OR(AND(E44&gt;0,X44&gt;0),AND(E44=0,X44=0)),"-","Что-то не так!")</f>
        <v/>
      </c>
      <c r="AB44" s="379" t="n"/>
    </row>
    <row customHeight="1" ht="12.75" r="45" s="265" spans="1:32">
      <c r="A45" s="316" t="n"/>
      <c r="B45" s="274" t="n"/>
      <c r="C45" s="316" t="s">
        <v>481</v>
      </c>
      <c r="D45" s="392" t="s">
        <v>482</v>
      </c>
      <c r="E45" s="350">
        <f>NETWORKDAYS(Итого!C$2,Отчёт!C$2,Итого!C$3)</f>
        <v/>
      </c>
      <c r="F45" s="433" t="n">
        <v>0.583333333333333</v>
      </c>
      <c r="G45" s="350" t="n">
        <v>1</v>
      </c>
      <c r="H45" s="351">
        <f>G45*F45</f>
        <v/>
      </c>
      <c r="I45" s="362" t="n">
        <v>7</v>
      </c>
      <c r="J45" s="363">
        <f>H45*E45</f>
        <v/>
      </c>
      <c r="K45" s="393" t="n">
        <v>130</v>
      </c>
      <c r="L45" s="396">
        <f>K45*J45</f>
        <v/>
      </c>
      <c r="M45" s="374" t="n"/>
      <c r="N45" s="404" t="n">
        <v>43185</v>
      </c>
      <c r="O45" s="439">
        <f>7-COUNTIF(P45:V45,"х")</f>
        <v/>
      </c>
      <c r="P45" s="341" t="n">
        <v>1</v>
      </c>
      <c r="Q45" s="341" t="n">
        <v>0</v>
      </c>
      <c r="R45" s="341" t="s">
        <v>74</v>
      </c>
      <c r="S45" s="341" t="n">
        <v>1</v>
      </c>
      <c r="T45" s="341" t="n">
        <v>1</v>
      </c>
      <c r="U45" s="341" t="n">
        <v>1</v>
      </c>
      <c r="V45" s="341" t="n">
        <v>1</v>
      </c>
      <c r="W45" s="390">
        <f>COUNTIF(P45:V45,1)</f>
        <v/>
      </c>
      <c r="X45" s="356">
        <f>W45/O45</f>
        <v/>
      </c>
      <c r="Y45" s="446" t="s">
        <v>104</v>
      </c>
      <c r="Z45" s="284">
        <f>IF(OR(AND(E45&gt;0,X45&gt;0),AND(E45=0,X45=0)),"-","Что-то не так!")</f>
        <v/>
      </c>
      <c r="AB45" s="379" t="n"/>
    </row>
    <row customHeight="1" ht="12.75" r="46" s="265" spans="1:32">
      <c r="A46" s="316" t="n"/>
      <c r="B46" s="274" t="n"/>
      <c r="C46" s="316" t="s">
        <v>481</v>
      </c>
      <c r="D46" s="392" t="s">
        <v>483</v>
      </c>
      <c r="E46" s="350">
        <f>NETWORKDAYS(Итого!C$2,Отчёт!C$2,Итого!C$3)</f>
        <v/>
      </c>
      <c r="F46" s="433" t="n">
        <v>0.583333333333333</v>
      </c>
      <c r="G46" s="350" t="n">
        <v>1</v>
      </c>
      <c r="H46" s="351">
        <f>G46*F46</f>
        <v/>
      </c>
      <c r="I46" s="362" t="n">
        <v>7</v>
      </c>
      <c r="J46" s="363">
        <f>H46*E46</f>
        <v/>
      </c>
      <c r="K46" s="393" t="n">
        <v>130</v>
      </c>
      <c r="L46" s="396">
        <f>K46*J46</f>
        <v/>
      </c>
      <c r="M46" s="374" t="n"/>
      <c r="N46" s="404" t="n">
        <v>43185</v>
      </c>
      <c r="O46" s="439">
        <f>7-COUNTIF(P46:V46,"х")</f>
        <v/>
      </c>
      <c r="P46" s="341" t="n">
        <v>1</v>
      </c>
      <c r="Q46" s="341" t="n">
        <v>1</v>
      </c>
      <c r="R46" s="341" t="n">
        <v>1</v>
      </c>
      <c r="S46" s="341" t="n">
        <v>1</v>
      </c>
      <c r="T46" s="341" t="n">
        <v>1</v>
      </c>
      <c r="U46" s="341" t="n">
        <v>1</v>
      </c>
      <c r="V46" s="341" t="n">
        <v>1</v>
      </c>
      <c r="W46" s="390">
        <f>COUNTIF(P46:V46,1)</f>
        <v/>
      </c>
      <c r="X46" s="356">
        <f>W46/O46</f>
        <v/>
      </c>
      <c r="Y46" s="446" t="n"/>
      <c r="Z46" s="284">
        <f>IF(OR(AND(E46&gt;0,X46&gt;0),AND(E46=0,X46=0)),"-","Что-то не так!")</f>
        <v/>
      </c>
      <c r="AB46" s="379" t="n"/>
    </row>
    <row customHeight="1" ht="12.75" r="47" s="265" spans="1:32">
      <c r="A47" s="316" t="n"/>
      <c r="B47" s="274" t="n"/>
      <c r="C47" s="316" t="s">
        <v>481</v>
      </c>
      <c r="D47" s="392" t="s">
        <v>484</v>
      </c>
      <c r="E47" s="350">
        <f>NETWORKDAYS(Итого!C$2,Отчёт!C$2,Итого!C$3)</f>
        <v/>
      </c>
      <c r="F47" s="433" t="n">
        <v>0.583333333333333</v>
      </c>
      <c r="G47" s="350" t="n">
        <v>1</v>
      </c>
      <c r="H47" s="351">
        <f>G47*F47</f>
        <v/>
      </c>
      <c r="I47" s="362" t="n">
        <v>7</v>
      </c>
      <c r="J47" s="363">
        <f>H47*E47</f>
        <v/>
      </c>
      <c r="K47" s="393" t="n">
        <v>130</v>
      </c>
      <c r="L47" s="396">
        <f>K47*J47</f>
        <v/>
      </c>
      <c r="M47" s="374" t="n"/>
      <c r="N47" s="404" t="n">
        <v>43185</v>
      </c>
      <c r="O47" s="439">
        <f>7-COUNTIF(P47:V47,"х")</f>
        <v/>
      </c>
      <c r="P47" s="341" t="n">
        <v>1</v>
      </c>
      <c r="Q47" s="341" t="n">
        <v>1</v>
      </c>
      <c r="R47" s="341" t="s">
        <v>74</v>
      </c>
      <c r="S47" s="341" t="n">
        <v>1</v>
      </c>
      <c r="T47" s="341" t="n">
        <v>1</v>
      </c>
      <c r="U47" s="341" t="n">
        <v>1</v>
      </c>
      <c r="V47" s="341" t="n">
        <v>1</v>
      </c>
      <c r="W47" s="390">
        <f>COUNTIF(P47:V47,1)</f>
        <v/>
      </c>
      <c r="X47" s="356">
        <f>W47/O47</f>
        <v/>
      </c>
      <c r="Y47" s="344" t="n"/>
      <c r="Z47" s="284">
        <f>IF(OR(AND(E47&gt;0,X47&gt;0),AND(E47=0,X47=0)),"-","Что-то не так!")</f>
        <v/>
      </c>
      <c r="AB47" s="379" t="n"/>
    </row>
    <row customHeight="1" ht="12.75" r="48" s="265" spans="1:32">
      <c r="A48" s="316" t="n"/>
      <c r="B48" s="274" t="n"/>
      <c r="C48" s="316" t="s">
        <v>481</v>
      </c>
      <c r="D48" s="392" t="s">
        <v>485</v>
      </c>
      <c r="E48" s="350">
        <f>NETWORKDAYS(Итого!C$2,Отчёт!C$2,Итого!C$3)</f>
        <v/>
      </c>
      <c r="F48" s="433" t="n">
        <v>0.583333333333333</v>
      </c>
      <c r="G48" s="350" t="n">
        <v>1</v>
      </c>
      <c r="H48" s="351">
        <f>G48*F48</f>
        <v/>
      </c>
      <c r="I48" s="362" t="n">
        <v>7</v>
      </c>
      <c r="J48" s="363">
        <f>H48*E48</f>
        <v/>
      </c>
      <c r="K48" s="393" t="n">
        <v>130</v>
      </c>
      <c r="L48" s="396">
        <f>K48*J48</f>
        <v/>
      </c>
      <c r="M48" s="374" t="n"/>
      <c r="N48" s="404" t="n">
        <v>43185</v>
      </c>
      <c r="O48" s="439">
        <f>7-COUNTIF(P48:V48,"х")</f>
        <v/>
      </c>
      <c r="P48" s="341" t="n">
        <v>1</v>
      </c>
      <c r="Q48" s="341" t="n">
        <v>0</v>
      </c>
      <c r="R48" s="341" t="s">
        <v>74</v>
      </c>
      <c r="S48" s="341" t="n">
        <v>0</v>
      </c>
      <c r="T48" s="341" t="n">
        <v>1</v>
      </c>
      <c r="U48" s="341" t="n">
        <v>1</v>
      </c>
      <c r="V48" s="341" t="n">
        <v>1</v>
      </c>
      <c r="W48" s="390">
        <f>COUNTIF(P48:V48,1)</f>
        <v/>
      </c>
      <c r="X48" s="356">
        <f>W48/O48</f>
        <v/>
      </c>
      <c r="Y48" s="368" t="s">
        <v>486</v>
      </c>
      <c r="Z48" s="284">
        <f>IF(OR(AND(E48&gt;0,X48&gt;0),AND(E48=0,X48=0)),"-","Что-то не так!")</f>
        <v/>
      </c>
      <c r="AB48" s="379" t="n"/>
    </row>
    <row customHeight="1" ht="12.75" r="49" s="265" spans="1:32">
      <c r="A49" s="316" t="n"/>
      <c r="B49" s="274" t="n"/>
      <c r="C49" s="316" t="s">
        <v>487</v>
      </c>
      <c r="D49" s="392" t="s">
        <v>488</v>
      </c>
      <c r="E49" s="350">
        <f>NETWORKDAYS(Итого!C$2,Отчёт!C$2,Итого!C$3)</f>
        <v/>
      </c>
      <c r="F49" s="433" t="n">
        <v>0.583333333333333</v>
      </c>
      <c r="G49" s="350" t="n">
        <v>1</v>
      </c>
      <c r="H49" s="351">
        <f>G49*F49</f>
        <v/>
      </c>
      <c r="I49" s="362" t="n">
        <v>7</v>
      </c>
      <c r="J49" s="363">
        <f>H49*E49</f>
        <v/>
      </c>
      <c r="K49" s="393" t="n">
        <v>130</v>
      </c>
      <c r="L49" s="396">
        <f>K49*J49</f>
        <v/>
      </c>
      <c r="M49" s="374" t="n"/>
      <c r="N49" s="404" t="n">
        <v>43185</v>
      </c>
      <c r="O49" s="439">
        <f>7-COUNTIF(P49:V49,"х")</f>
        <v/>
      </c>
      <c r="P49" s="341" t="n">
        <v>1</v>
      </c>
      <c r="Q49" s="341" t="n">
        <v>1</v>
      </c>
      <c r="R49" s="341" t="s">
        <v>74</v>
      </c>
      <c r="S49" s="341" t="n">
        <v>1</v>
      </c>
      <c r="T49" s="341" t="n">
        <v>1</v>
      </c>
      <c r="U49" s="341" t="n">
        <v>1</v>
      </c>
      <c r="V49" s="341" t="n">
        <v>1</v>
      </c>
      <c r="W49" s="390">
        <f>COUNTIF(P49:V49,1)</f>
        <v/>
      </c>
      <c r="X49" s="356">
        <f>W49/O49</f>
        <v/>
      </c>
      <c r="Y49" s="368" t="s">
        <v>464</v>
      </c>
      <c r="Z49" s="284">
        <f>IF(OR(AND(E49&gt;0,X49&gt;0),AND(E49=0,X49=0)),"-","Что-то не так!")</f>
        <v/>
      </c>
      <c r="AB49" s="379" t="n"/>
    </row>
    <row customHeight="1" ht="12.75" r="50" s="265" spans="1:32">
      <c r="A50" s="316" t="n"/>
      <c r="B50" s="274" t="n"/>
      <c r="C50" s="316" t="s">
        <v>489</v>
      </c>
      <c r="D50" s="392" t="s">
        <v>490</v>
      </c>
      <c r="E50" s="350">
        <f>NETWORKDAYS(Итого!C$2,Отчёт!C$2,Итого!C$3)</f>
        <v/>
      </c>
      <c r="F50" s="433" t="n">
        <v>0.583333333333333</v>
      </c>
      <c r="G50" s="350" t="n">
        <v>1</v>
      </c>
      <c r="H50" s="351">
        <f>G50*F50</f>
        <v/>
      </c>
      <c r="I50" s="362" t="n">
        <v>7</v>
      </c>
      <c r="J50" s="363">
        <f>H50*E50</f>
        <v/>
      </c>
      <c r="K50" s="393" t="n">
        <v>130</v>
      </c>
      <c r="L50" s="396">
        <f>K50*J50</f>
        <v/>
      </c>
      <c r="M50" s="374" t="n"/>
      <c r="N50" s="404" t="n">
        <v>43185</v>
      </c>
      <c r="O50" s="439">
        <f>7-COUNTIF(P50:V50,"х")</f>
        <v/>
      </c>
      <c r="P50" s="341" t="n">
        <v>1</v>
      </c>
      <c r="Q50" s="341" t="n">
        <v>1</v>
      </c>
      <c r="R50" s="341" t="s">
        <v>74</v>
      </c>
      <c r="S50" s="341" t="n">
        <v>1</v>
      </c>
      <c r="T50" s="341" t="n">
        <v>1</v>
      </c>
      <c r="U50" s="341" t="n">
        <v>1</v>
      </c>
      <c r="V50" s="341" t="n">
        <v>1</v>
      </c>
      <c r="W50" s="390">
        <f>COUNTIF(P50:V50,1)</f>
        <v/>
      </c>
      <c r="X50" s="356">
        <f>W50/O50</f>
        <v/>
      </c>
      <c r="Y50" s="368" t="s">
        <v>464</v>
      </c>
      <c r="Z50" s="284">
        <f>IF(OR(AND(E50&gt;0,X50&gt;0),AND(E50=0,X50=0)),"-","Что-то не так!")</f>
        <v/>
      </c>
      <c r="AB50" s="379" t="n"/>
    </row>
    <row customHeight="1" ht="12.75" r="51" s="265" spans="1:32">
      <c r="A51" s="316" t="n"/>
      <c r="B51" s="274" t="n"/>
      <c r="C51" s="316" t="s">
        <v>1</v>
      </c>
      <c r="D51" s="316" t="s">
        <v>491</v>
      </c>
      <c r="E51" s="350">
        <f>NETWORKDAYS(Итого!C$2,Отчёт!C$2,Итого!C$3)</f>
        <v/>
      </c>
      <c r="F51" s="433" t="n">
        <v>0.583333333333333</v>
      </c>
      <c r="G51" s="350" t="n">
        <v>1</v>
      </c>
      <c r="H51" s="351">
        <f>G51*F51</f>
        <v/>
      </c>
      <c r="I51" s="362" t="n">
        <v>7</v>
      </c>
      <c r="J51" s="363">
        <f>H51*E51</f>
        <v/>
      </c>
      <c r="K51" s="393" t="n">
        <v>130</v>
      </c>
      <c r="L51" s="396">
        <f>K51*J51</f>
        <v/>
      </c>
      <c r="M51" s="374" t="n"/>
      <c r="N51" s="404" t="n">
        <v>43185</v>
      </c>
      <c r="O51" s="439">
        <f>7-COUNTIF(P51:V51,"х")</f>
        <v/>
      </c>
      <c r="P51" s="341" t="n">
        <v>1</v>
      </c>
      <c r="Q51" s="341" t="n">
        <v>1</v>
      </c>
      <c r="R51" s="341" t="s">
        <v>74</v>
      </c>
      <c r="S51" s="341" t="n">
        <v>1</v>
      </c>
      <c r="T51" s="341" t="n">
        <v>1</v>
      </c>
      <c r="U51" s="341" t="n">
        <v>1</v>
      </c>
      <c r="V51" s="341" t="n">
        <v>1</v>
      </c>
      <c r="W51" s="390">
        <f>COUNTIF(P51:V51,1)</f>
        <v/>
      </c>
      <c r="X51" s="356">
        <f>W51/O51</f>
        <v/>
      </c>
      <c r="Y51" s="368" t="s">
        <v>464</v>
      </c>
      <c r="Z51" s="284">
        <f>IF(OR(AND(E51&gt;0,X51&gt;0),AND(E51=0,X51=0)),"-","Что-то не так!")</f>
        <v/>
      </c>
      <c r="AB51" s="379" t="n"/>
    </row>
    <row customHeight="1" ht="12.75" r="52" s="265" spans="1:32">
      <c r="A52" s="316" t="n"/>
      <c r="B52" s="274" t="n"/>
      <c r="C52" s="316" t="s">
        <v>492</v>
      </c>
      <c r="D52" s="316" t="s">
        <v>493</v>
      </c>
      <c r="E52" s="350">
        <f>NETWORKDAYS(Итого!C$2,Отчёт!C$2,Итого!C$3)</f>
        <v/>
      </c>
      <c r="F52" s="433" t="n">
        <v>0.583333333333333</v>
      </c>
      <c r="G52" s="350" t="n">
        <v>1</v>
      </c>
      <c r="H52" s="351">
        <f>G52*F52</f>
        <v/>
      </c>
      <c r="I52" s="362" t="n">
        <v>8</v>
      </c>
      <c r="J52" s="363">
        <f>H52*E52</f>
        <v/>
      </c>
      <c r="K52" s="393" t="n">
        <v>130</v>
      </c>
      <c r="L52" s="396">
        <f>K52*J52</f>
        <v/>
      </c>
      <c r="M52" s="374" t="n"/>
      <c r="N52" s="404" t="n">
        <v>43185</v>
      </c>
      <c r="O52" s="439">
        <f>7-COUNTIF(P52:V52,"х")</f>
        <v/>
      </c>
      <c r="P52" s="341" t="n">
        <v>1</v>
      </c>
      <c r="Q52" s="341" t="n">
        <v>1</v>
      </c>
      <c r="R52" s="341" t="s">
        <v>74</v>
      </c>
      <c r="S52" s="341" t="n">
        <v>1</v>
      </c>
      <c r="T52" s="341" t="n">
        <v>1</v>
      </c>
      <c r="U52" s="341" t="n">
        <v>1</v>
      </c>
      <c r="V52" s="341" t="n">
        <v>1</v>
      </c>
      <c r="W52" s="390">
        <f>COUNTIF(P52:V52,1)</f>
        <v/>
      </c>
      <c r="X52" s="356">
        <f>W52/O52</f>
        <v/>
      </c>
      <c r="Y52" s="446" t="n"/>
      <c r="Z52" s="284">
        <f>IF(OR(AND(E52&gt;0,X52&gt;0),AND(E52=0,X52=0)),"-","Что-то не так!")</f>
        <v/>
      </c>
      <c r="AB52" s="379" t="n"/>
    </row>
    <row customHeight="1" ht="12.75" r="53" s="265" spans="1:32">
      <c r="A53" s="316" t="n"/>
      <c r="B53" s="274" t="n"/>
      <c r="C53" s="316" t="s">
        <v>494</v>
      </c>
      <c r="D53" s="316" t="s">
        <v>495</v>
      </c>
      <c r="E53" s="350">
        <f>NETWORKDAYS(Итого!C$2,Отчёт!C$2,Итого!C$3)</f>
        <v/>
      </c>
      <c r="F53" s="433" t="n">
        <v>0.583333333333333</v>
      </c>
      <c r="G53" s="350" t="n">
        <v>1</v>
      </c>
      <c r="H53" s="351">
        <f>G53*F53</f>
        <v/>
      </c>
      <c r="I53" s="362" t="n">
        <v>9</v>
      </c>
      <c r="J53" s="363">
        <f>H53*E53</f>
        <v/>
      </c>
      <c r="K53" s="393" t="n">
        <v>130</v>
      </c>
      <c r="L53" s="396">
        <f>K53*J53</f>
        <v/>
      </c>
      <c r="M53" s="374" t="n"/>
      <c r="N53" s="404" t="n">
        <v>43185</v>
      </c>
      <c r="O53" s="439">
        <f>7-COUNTIF(P53:V53,"х")</f>
        <v/>
      </c>
      <c r="P53" s="341" t="n">
        <v>1</v>
      </c>
      <c r="Q53" s="341" t="n">
        <v>1</v>
      </c>
      <c r="R53" s="341" t="s">
        <v>74</v>
      </c>
      <c r="S53" s="341" t="n">
        <v>1</v>
      </c>
      <c r="T53" s="341" t="n">
        <v>1</v>
      </c>
      <c r="U53" s="341" t="n">
        <v>1</v>
      </c>
      <c r="V53" s="341" t="n">
        <v>1</v>
      </c>
      <c r="W53" s="390">
        <f>COUNTIF(P53:V53,1)</f>
        <v/>
      </c>
      <c r="X53" s="356">
        <f>W53/O53</f>
        <v/>
      </c>
      <c r="Y53" s="446" t="s">
        <v>456</v>
      </c>
      <c r="Z53" s="284">
        <f>IF(OR(AND(E53&gt;0,X53&gt;0),AND(E53=0,X53=0)),"-","Что-то не так!")</f>
        <v/>
      </c>
      <c r="AB53" s="379" t="n"/>
    </row>
    <row customHeight="1" ht="12.75" r="54" s="265" spans="1:32">
      <c r="D54" s="310" t="n"/>
      <c r="L54" s="311">
        <f>SUM(L3:L50)</f>
        <v/>
      </c>
      <c r="V54" s="266" t="n"/>
      <c r="W54" s="281">
        <f>COUNT(N3:N53)</f>
        <v/>
      </c>
      <c r="Y54" s="314" t="n"/>
    </row>
    <row customHeight="1" ht="12.75" r="55" s="265" spans="1:32">
      <c r="D55" s="310" t="n"/>
      <c r="V55" s="284" t="s">
        <v>206</v>
      </c>
      <c r="W55" s="295">
        <f>COUNTIF(N3:N53,"=26.03.18")</f>
        <v/>
      </c>
      <c r="Y55" s="314" t="n"/>
    </row>
  </sheetData>
  <autoFilter ref="A2:Y41"/>
  <mergeCells count="1">
    <mergeCell ref="AC1:AF1"/>
  </mergeCells>
  <conditionalFormatting sqref="X3:X53">
    <cfRule aboveAverage="0" bottom="0" dxfId="0" equalAverage="0" operator="greaterThan" percent="0" priority="2" rank="0" text="" type="cellIs">
      <formula>1</formula>
    </cfRule>
  </conditionalFormatting>
  <conditionalFormatting sqref="M2:N2">
    <cfRule aboveAverage="0" bottom="0" dxfId="1" equalAverage="0" percent="0" priority="3" rank="0" text="" type="expression">
      <formula>AND(MONTH(M2)=MONTH(EDATE(TODAY(),0-1)),YEAR(M2)=YEAR(EDATE(TODAY(),0-1)))</formula>
    </cfRule>
    <cfRule aboveAverage="0" bottom="0" dxfId="1" equalAverage="0" percent="0" priority="4" rank="0" text="" type="expression">
      <formula>AND(TODAY()-ROUNDDOWN(M2,0)&gt;=(WEEKDAY(TODAY())),TODAY()-ROUNDDOWN(M2,0)&lt;(WEEKDAY(TODAY())+7))</formula>
    </cfRule>
  </conditionalFormatting>
  <conditionalFormatting sqref="P3:V53">
    <cfRule aboveAverage="0" bottom="0" dxfId="1" equalAverage="0" operator="equal" percent="0" priority="5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AM11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topRight" state="frozen" topLeftCell="E1" xSplit="4" ySplit="0"/>
      <selection activeCell="A1" activeCellId="0" pane="topLeft" sqref="A1"/>
      <selection activeCell="AE12" activeCellId="1" pane="topRight" sqref="O3:O62 AE12"/>
    </sheetView>
  </sheetViews>
  <sheetFormatPr baseColWidth="8" defaultRowHeight="15" outlineLevelCol="0"/>
  <cols>
    <col customWidth="1" max="3" min="1" style="264" width="4.59183673469388"/>
    <col customWidth="1" max="4" min="4" style="264" width="41.8469387755102"/>
    <col customWidth="1" max="12" min="5" style="264" width="8.36734693877551"/>
    <col customWidth="1" max="13" min="13" style="264" width="8.102040816326531"/>
    <col customWidth="1" max="15" min="14" style="264" width="8.36734693877551"/>
    <col customWidth="1" max="17" min="16" style="264" width="7.29081632653061"/>
    <col customWidth="1" max="19" min="18" style="264" width="5.12755102040816"/>
    <col customWidth="1" max="20" min="20" style="264" width="8.102040816326531"/>
    <col customWidth="1" max="21" min="21" style="264" width="5.12755102040816"/>
    <col customWidth="1" max="22" min="22" style="264" width="8.36734693877551"/>
    <col customWidth="1" max="24" min="23" style="264" width="8.102040816326531"/>
    <col customWidth="1" max="26" min="25" style="264" width="5.12755102040816"/>
    <col customWidth="1" max="27" min="27" style="264" width="8.23469387755102"/>
    <col customWidth="1" max="28" min="28" style="264" width="12.4183673469388"/>
    <col customWidth="1" max="29" min="29" style="264" width="10.530612244898"/>
    <col customWidth="1" max="30" min="30" style="264" width="9.586734693877551"/>
    <col customWidth="1" max="31" min="31" style="264" width="8.36734693877551"/>
    <col customWidth="1" max="32" min="32" style="264" width="8.102040816326531"/>
    <col customWidth="1" max="33" min="33" style="264" width="23.7602040816327"/>
    <col customWidth="1" max="34" min="34" style="264" width="8.102040816326531"/>
    <col customWidth="1" max="35" min="35" style="264" width="2.42857142857143"/>
    <col customWidth="1" max="1025" min="36" style="264" width="13.3622448979592"/>
  </cols>
  <sheetData>
    <row customHeight="1" ht="12.75" r="1" s="265" spans="1:39">
      <c r="A1" s="266" t="n"/>
      <c r="B1" s="281" t="n"/>
      <c r="C1" s="266" t="n"/>
      <c r="D1" s="370" t="n"/>
      <c r="E1" s="266" t="n"/>
      <c r="F1" s="266" t="n"/>
      <c r="G1" s="266" t="n"/>
      <c r="H1" s="266" t="n"/>
      <c r="I1" s="266" t="n"/>
      <c r="J1" s="266" t="n"/>
      <c r="K1" s="266" t="n"/>
      <c r="L1" s="311">
        <f>SUM(L3:L9)</f>
        <v/>
      </c>
      <c r="M1" s="371" t="n"/>
      <c r="N1" s="371" t="n"/>
      <c r="O1" s="266" t="n"/>
      <c r="P1" s="266" t="n"/>
      <c r="Q1" s="266" t="n"/>
      <c r="R1" s="266" t="n"/>
      <c r="S1" s="266" t="n"/>
      <c r="T1" s="266" t="n"/>
      <c r="U1" s="266" t="n"/>
      <c r="V1" s="266" t="n"/>
      <c r="W1" s="266" t="n"/>
      <c r="X1" s="266" t="n"/>
      <c r="Y1" s="266" t="n"/>
      <c r="Z1" s="266" t="n"/>
      <c r="AA1" s="266" t="n"/>
      <c r="AB1" s="266" t="n"/>
      <c r="AC1" s="266" t="n"/>
      <c r="AD1" s="266" t="n"/>
      <c r="AE1" s="266" t="n"/>
      <c r="AF1" s="431" t="n"/>
      <c r="AG1" s="314" t="n"/>
      <c r="AJ1" s="315" t="s">
        <v>35</v>
      </c>
    </row>
    <row customHeight="1" ht="160.5" r="2" s="265" spans="1:39">
      <c r="A2" s="316" t="s">
        <v>36</v>
      </c>
      <c r="B2" s="274" t="s">
        <v>37</v>
      </c>
      <c r="C2" s="316" t="s">
        <v>38</v>
      </c>
      <c r="D2" s="317" t="s">
        <v>39</v>
      </c>
      <c r="E2" s="375" t="s">
        <v>40</v>
      </c>
      <c r="F2" s="376" t="s">
        <v>41</v>
      </c>
      <c r="G2" s="375" t="s">
        <v>42</v>
      </c>
      <c r="H2" s="375" t="s">
        <v>43</v>
      </c>
      <c r="I2" s="376" t="s">
        <v>44</v>
      </c>
      <c r="J2" s="377" t="s">
        <v>45</v>
      </c>
      <c r="K2" s="375" t="s">
        <v>46</v>
      </c>
      <c r="L2" s="375" t="s">
        <v>47</v>
      </c>
      <c r="M2" s="378" t="s">
        <v>48</v>
      </c>
      <c r="N2" s="323" t="s">
        <v>31</v>
      </c>
      <c r="O2" s="400" t="s">
        <v>49</v>
      </c>
      <c r="P2" s="324" t="s">
        <v>50</v>
      </c>
      <c r="Q2" s="324" t="s">
        <v>496</v>
      </c>
      <c r="R2" s="324" t="s">
        <v>52</v>
      </c>
      <c r="S2" s="324" t="s">
        <v>53</v>
      </c>
      <c r="T2" s="324" t="s">
        <v>54</v>
      </c>
      <c r="U2" s="324" t="s">
        <v>55</v>
      </c>
      <c r="V2" s="324" t="s">
        <v>497</v>
      </c>
      <c r="W2" s="324" t="s">
        <v>56</v>
      </c>
      <c r="X2" s="324" t="s">
        <v>57</v>
      </c>
      <c r="Y2" s="324" t="s">
        <v>327</v>
      </c>
      <c r="Z2" s="324" t="s">
        <v>211</v>
      </c>
      <c r="AA2" s="324" t="s">
        <v>212</v>
      </c>
      <c r="AB2" s="324" t="s">
        <v>498</v>
      </c>
      <c r="AC2" s="324" t="s">
        <v>499</v>
      </c>
      <c r="AD2" s="324" t="s">
        <v>500</v>
      </c>
      <c r="AE2" s="321" t="s">
        <v>64</v>
      </c>
      <c r="AF2" s="324" t="s">
        <v>5</v>
      </c>
      <c r="AG2" s="324" t="s">
        <v>65</v>
      </c>
      <c r="AH2" s="310" t="s">
        <v>66</v>
      </c>
      <c r="AI2" s="379" t="n"/>
      <c r="AJ2" s="380" t="s">
        <v>67</v>
      </c>
      <c r="AK2" s="381" t="s">
        <v>68</v>
      </c>
      <c r="AL2" s="380" t="s">
        <v>69</v>
      </c>
      <c r="AM2" s="382" t="s">
        <v>70</v>
      </c>
    </row>
    <row customHeight="1" ht="12.75" r="3" s="265" spans="1:39">
      <c r="A3" s="414" t="n">
        <v>258</v>
      </c>
      <c r="B3" s="448" t="s">
        <v>501</v>
      </c>
      <c r="C3" s="414" t="s">
        <v>1</v>
      </c>
      <c r="D3" s="383" t="s">
        <v>502</v>
      </c>
      <c r="E3" s="332">
        <f>NETWORKDAYS(Итого!C$2,Отчёт!C$2,Итого!C$3)</f>
        <v/>
      </c>
      <c r="F3" s="333" t="n">
        <v>0.5</v>
      </c>
      <c r="G3" s="332" t="n">
        <v>2</v>
      </c>
      <c r="H3" s="334">
        <f>G3*F3</f>
        <v/>
      </c>
      <c r="I3" s="384" t="n">
        <v>15</v>
      </c>
      <c r="J3" s="385">
        <f>H3*E3</f>
        <v/>
      </c>
      <c r="K3" s="386" t="n">
        <v>130</v>
      </c>
      <c r="L3" s="387">
        <f>K3*J3</f>
        <v/>
      </c>
      <c r="M3" s="403" t="n"/>
      <c r="N3" s="389" t="n">
        <v>43185</v>
      </c>
      <c r="O3" s="316" t="n">
        <v>13</v>
      </c>
      <c r="P3" s="449" t="n">
        <v>1</v>
      </c>
      <c r="Q3" s="449" t="n">
        <v>1</v>
      </c>
      <c r="R3" s="449" t="n">
        <v>1</v>
      </c>
      <c r="S3" s="449" t="n">
        <v>1</v>
      </c>
      <c r="T3" s="449" t="n">
        <v>1</v>
      </c>
      <c r="U3" s="449" t="n">
        <v>1</v>
      </c>
      <c r="V3" s="449" t="n">
        <v>1</v>
      </c>
      <c r="W3" s="449" t="n">
        <v>1</v>
      </c>
      <c r="X3" s="449" t="s">
        <v>74</v>
      </c>
      <c r="Y3" s="449" t="n">
        <v>1</v>
      </c>
      <c r="Z3" s="449" t="n">
        <v>1</v>
      </c>
      <c r="AA3" s="449" t="n">
        <v>1</v>
      </c>
      <c r="AB3" s="449" t="s">
        <v>74</v>
      </c>
      <c r="AC3" s="449" t="n">
        <v>1</v>
      </c>
      <c r="AD3" s="449" t="n">
        <v>1</v>
      </c>
      <c r="AE3" s="342">
        <f>COUNTIF(P3:AD3,1)</f>
        <v/>
      </c>
      <c r="AF3" s="343">
        <f>AE3/O3</f>
        <v/>
      </c>
      <c r="AG3" s="450" t="n"/>
      <c r="AH3" s="284">
        <f>IF(OR(AND(E3&gt;0,AF3&gt;0),AND(E3=0,AF3=0)),"-","Что-то не так!")</f>
        <v/>
      </c>
      <c r="AI3" s="379" t="n"/>
    </row>
    <row customHeight="1" ht="12.75" r="4" s="265" spans="1:39">
      <c r="A4" s="316" t="n">
        <v>259</v>
      </c>
      <c r="B4" s="274" t="s">
        <v>501</v>
      </c>
      <c r="C4" s="316" t="s">
        <v>1</v>
      </c>
      <c r="D4" s="392" t="s">
        <v>503</v>
      </c>
      <c r="E4" s="332">
        <f>NETWORKDAYS(Итого!C$2,Отчёт!C$2,Итого!C$3)</f>
        <v/>
      </c>
      <c r="F4" s="433" t="n">
        <v>0.5</v>
      </c>
      <c r="G4" s="350" t="n">
        <v>2</v>
      </c>
      <c r="H4" s="351">
        <f>G4*F4</f>
        <v/>
      </c>
      <c r="I4" s="362" t="n">
        <v>15</v>
      </c>
      <c r="J4" s="363">
        <f>H4*E4</f>
        <v/>
      </c>
      <c r="K4" s="393" t="n">
        <v>130</v>
      </c>
      <c r="L4" s="394">
        <f>K4*J4</f>
        <v/>
      </c>
      <c r="M4" s="374" t="n"/>
      <c r="N4" s="389" t="n">
        <v>43185</v>
      </c>
      <c r="O4" s="316" t="n">
        <v>13</v>
      </c>
      <c r="P4" s="449" t="n">
        <v>1</v>
      </c>
      <c r="Q4" s="449" t="n">
        <v>1</v>
      </c>
      <c r="R4" s="449" t="n">
        <v>1</v>
      </c>
      <c r="S4" s="449" t="n">
        <v>1</v>
      </c>
      <c r="T4" s="449" t="n">
        <v>1</v>
      </c>
      <c r="U4" s="449" t="n">
        <v>1</v>
      </c>
      <c r="V4" s="449" t="n">
        <v>1</v>
      </c>
      <c r="W4" s="449" t="n">
        <v>1</v>
      </c>
      <c r="X4" s="449" t="s">
        <v>74</v>
      </c>
      <c r="Y4" s="449" t="n">
        <v>1</v>
      </c>
      <c r="Z4" s="449" t="n">
        <v>1</v>
      </c>
      <c r="AA4" s="449" t="n">
        <v>1</v>
      </c>
      <c r="AB4" s="449" t="s">
        <v>74</v>
      </c>
      <c r="AC4" s="449" t="n">
        <v>1</v>
      </c>
      <c r="AD4" s="449" t="n">
        <v>1</v>
      </c>
      <c r="AE4" s="390">
        <f>COUNTIF(P4:AD4,1)</f>
        <v/>
      </c>
      <c r="AF4" s="343">
        <f>AE4/O4</f>
        <v/>
      </c>
      <c r="AG4" s="445" t="n"/>
      <c r="AH4" s="284">
        <f>IF(OR(AND(E4&gt;0,AF4&gt;0),AND(E4=0,AF4=0)),"-","Что-то не так!")</f>
        <v/>
      </c>
      <c r="AI4" s="379" t="n"/>
    </row>
    <row customHeight="1" ht="12.75" r="5" s="265" spans="1:39">
      <c r="A5" s="316" t="n">
        <v>3</v>
      </c>
      <c r="B5" s="274" t="s">
        <v>501</v>
      </c>
      <c r="C5" s="316" t="s">
        <v>504</v>
      </c>
      <c r="D5" s="451" t="s">
        <v>505</v>
      </c>
      <c r="E5" s="332">
        <f>NETWORKDAYS(Итого!C$2,Отчёт!C$2,Итого!C$3)</f>
        <v/>
      </c>
      <c r="F5" s="419" t="n">
        <v>0.5</v>
      </c>
      <c r="G5" s="360" t="n">
        <v>2</v>
      </c>
      <c r="H5" s="361">
        <f>G5*F5</f>
        <v/>
      </c>
      <c r="I5" s="362" t="n">
        <v>15</v>
      </c>
      <c r="J5" s="363">
        <f>H5*E5</f>
        <v/>
      </c>
      <c r="K5" s="393" t="n">
        <v>130</v>
      </c>
      <c r="L5" s="394">
        <f>K5*J5</f>
        <v/>
      </c>
      <c r="M5" s="374" t="n"/>
      <c r="N5" s="389" t="n">
        <v>43185</v>
      </c>
      <c r="O5" s="316" t="n">
        <v>13</v>
      </c>
      <c r="P5" s="449" t="n">
        <v>1</v>
      </c>
      <c r="Q5" s="449" t="n">
        <v>1</v>
      </c>
      <c r="R5" s="449" t="n">
        <v>1</v>
      </c>
      <c r="S5" s="449" t="n">
        <v>1</v>
      </c>
      <c r="T5" s="449" t="n">
        <v>1</v>
      </c>
      <c r="U5" s="449" t="n">
        <v>1</v>
      </c>
      <c r="V5" s="449" t="n">
        <v>1</v>
      </c>
      <c r="W5" s="449" t="n">
        <v>1</v>
      </c>
      <c r="X5" s="449" t="s">
        <v>74</v>
      </c>
      <c r="Y5" s="449" t="n">
        <v>1</v>
      </c>
      <c r="Z5" s="449" t="n">
        <v>1</v>
      </c>
      <c r="AA5" s="449" t="n">
        <v>1</v>
      </c>
      <c r="AB5" s="449" t="s">
        <v>74</v>
      </c>
      <c r="AC5" s="449" t="n">
        <v>1</v>
      </c>
      <c r="AD5" s="449" t="n">
        <v>1</v>
      </c>
      <c r="AE5" s="390">
        <f>COUNTIF(P5:AD5,1)</f>
        <v/>
      </c>
      <c r="AF5" s="343">
        <f>AE5/O5</f>
        <v/>
      </c>
      <c r="AG5" s="445" t="n"/>
      <c r="AH5" s="284">
        <f>IF(OR(AND(E5&gt;0,AF5&gt;0),AND(E5=0,AF5=0)),"-","Что-то не так!")</f>
        <v/>
      </c>
      <c r="AI5" s="379" t="n"/>
    </row>
    <row customHeight="1" ht="12.75" r="6" s="265" spans="1:39">
      <c r="A6" s="316" t="n">
        <v>4</v>
      </c>
      <c r="B6" s="274" t="s">
        <v>501</v>
      </c>
      <c r="C6" s="316" t="s">
        <v>504</v>
      </c>
      <c r="D6" s="392" t="s">
        <v>506</v>
      </c>
      <c r="E6" s="332">
        <f>NETWORKDAYS(Итого!C$2,Отчёт!C$2,Итого!C$3)</f>
        <v/>
      </c>
      <c r="F6" s="419" t="n">
        <v>0.5</v>
      </c>
      <c r="G6" s="360" t="n">
        <v>2</v>
      </c>
      <c r="H6" s="361">
        <f>G6*F6</f>
        <v/>
      </c>
      <c r="I6" s="362" t="n">
        <v>15</v>
      </c>
      <c r="J6" s="363">
        <f>H6*E6</f>
        <v/>
      </c>
      <c r="K6" s="393" t="n">
        <v>130</v>
      </c>
      <c r="L6" s="394">
        <f>K6*J6</f>
        <v/>
      </c>
      <c r="M6" s="374" t="n"/>
      <c r="N6" s="389" t="n">
        <v>43185</v>
      </c>
      <c r="O6" s="316" t="n">
        <v>13</v>
      </c>
      <c r="P6" s="449" t="n">
        <v>1</v>
      </c>
      <c r="Q6" s="449" t="n">
        <v>1</v>
      </c>
      <c r="R6" s="449" t="n">
        <v>1</v>
      </c>
      <c r="S6" s="449" t="n">
        <v>1</v>
      </c>
      <c r="T6" s="449" t="n">
        <v>1</v>
      </c>
      <c r="U6" s="449" t="n">
        <v>1</v>
      </c>
      <c r="V6" s="449" t="n">
        <v>1</v>
      </c>
      <c r="W6" s="449" t="n">
        <v>1</v>
      </c>
      <c r="X6" s="449" t="s">
        <v>74</v>
      </c>
      <c r="Y6" s="449" t="n">
        <v>1</v>
      </c>
      <c r="Z6" s="449" t="n">
        <v>1</v>
      </c>
      <c r="AA6" s="449" t="n">
        <v>1</v>
      </c>
      <c r="AB6" s="449" t="s">
        <v>74</v>
      </c>
      <c r="AC6" s="449" t="n">
        <v>1</v>
      </c>
      <c r="AD6" s="449" t="n">
        <v>1</v>
      </c>
      <c r="AE6" s="390">
        <f>COUNTIF(P6:AD6,1)</f>
        <v/>
      </c>
      <c r="AF6" s="343">
        <f>AE6/O6</f>
        <v/>
      </c>
      <c r="AG6" s="445" t="n"/>
      <c r="AH6" s="284">
        <f>IF(OR(AND(E6&gt;0,AF6&gt;0),AND(E6=0,AF6=0)),"-","Что-то не так!")</f>
        <v/>
      </c>
      <c r="AI6" s="379" t="n"/>
    </row>
    <row customHeight="1" ht="12.75" r="7" s="265" spans="1:39">
      <c r="A7" s="316" t="n">
        <v>5</v>
      </c>
      <c r="B7" s="274" t="s">
        <v>501</v>
      </c>
      <c r="C7" s="316" t="s">
        <v>1</v>
      </c>
      <c r="D7" s="392" t="s">
        <v>507</v>
      </c>
      <c r="E7" s="332">
        <f>NETWORKDAYS(Итого!C$2,Отчёт!C$2,Итого!C$3)</f>
        <v/>
      </c>
      <c r="F7" s="419" t="n">
        <v>0.5</v>
      </c>
      <c r="G7" s="360" t="n">
        <v>2</v>
      </c>
      <c r="H7" s="361">
        <f>G7*F7</f>
        <v/>
      </c>
      <c r="I7" s="362" t="n">
        <v>15</v>
      </c>
      <c r="J7" s="363">
        <f>H7*E7</f>
        <v/>
      </c>
      <c r="K7" s="393" t="n">
        <v>130</v>
      </c>
      <c r="L7" s="394">
        <f>K7*J7</f>
        <v/>
      </c>
      <c r="M7" s="374" t="n"/>
      <c r="N7" s="389" t="n">
        <v>43185</v>
      </c>
      <c r="O7" s="316" t="n">
        <v>13</v>
      </c>
      <c r="P7" s="449" t="n">
        <v>1</v>
      </c>
      <c r="Q7" s="449" t="n">
        <v>1</v>
      </c>
      <c r="R7" s="449" t="n">
        <v>1</v>
      </c>
      <c r="S7" s="449" t="n">
        <v>1</v>
      </c>
      <c r="T7" s="449" t="n">
        <v>1</v>
      </c>
      <c r="U7" s="449" t="n">
        <v>1</v>
      </c>
      <c r="V7" s="449" t="n">
        <v>1</v>
      </c>
      <c r="W7" s="449" t="n">
        <v>1</v>
      </c>
      <c r="X7" s="449" t="s">
        <v>74</v>
      </c>
      <c r="Y7" s="449" t="n">
        <v>1</v>
      </c>
      <c r="Z7" s="449" t="n">
        <v>1</v>
      </c>
      <c r="AA7" s="449" t="n">
        <v>1</v>
      </c>
      <c r="AB7" s="449" t="s">
        <v>74</v>
      </c>
      <c r="AC7" s="449" t="n">
        <v>1</v>
      </c>
      <c r="AD7" s="449" t="n">
        <v>1</v>
      </c>
      <c r="AE7" s="390">
        <f>COUNTIF(P7:AD7,1)</f>
        <v/>
      </c>
      <c r="AF7" s="343">
        <f>AE7/O7</f>
        <v/>
      </c>
      <c r="AG7" s="445" t="n"/>
      <c r="AH7" s="284">
        <f>IF(OR(AND(E7&gt;0,AF7&gt;0),AND(E7=0,AF7=0)),"-","Что-то не так!")</f>
        <v/>
      </c>
      <c r="AI7" s="379" t="n"/>
    </row>
    <row customHeight="1" ht="12.75" r="8" s="265" spans="1:39">
      <c r="A8" s="316" t="n">
        <v>6</v>
      </c>
      <c r="B8" s="274" t="s">
        <v>501</v>
      </c>
      <c r="C8" s="316" t="s">
        <v>504</v>
      </c>
      <c r="D8" s="392" t="s">
        <v>508</v>
      </c>
      <c r="E8" s="332">
        <f>NETWORKDAYS(Итого!C$2,Отчёт!C$2,Итого!C$3)</f>
        <v/>
      </c>
      <c r="F8" s="419" t="n">
        <v>0.5</v>
      </c>
      <c r="G8" s="360" t="n">
        <v>2</v>
      </c>
      <c r="H8" s="361">
        <f>G8*F8</f>
        <v/>
      </c>
      <c r="I8" s="362" t="n">
        <v>15</v>
      </c>
      <c r="J8" s="363">
        <f>H8*E8</f>
        <v/>
      </c>
      <c r="K8" s="393" t="n">
        <v>130</v>
      </c>
      <c r="L8" s="394">
        <f>K8*J8</f>
        <v/>
      </c>
      <c r="M8" s="374" t="n"/>
      <c r="N8" s="389" t="n">
        <v>43185</v>
      </c>
      <c r="O8" s="316" t="n">
        <v>13</v>
      </c>
      <c r="P8" s="449" t="n">
        <v>1</v>
      </c>
      <c r="Q8" s="449" t="n">
        <v>1</v>
      </c>
      <c r="R8" s="449" t="n">
        <v>1</v>
      </c>
      <c r="S8" s="449" t="n">
        <v>1</v>
      </c>
      <c r="T8" s="449" t="n">
        <v>1</v>
      </c>
      <c r="U8" s="449" t="n">
        <v>1</v>
      </c>
      <c r="V8" s="449" t="n">
        <v>1</v>
      </c>
      <c r="W8" s="449" t="n">
        <v>1</v>
      </c>
      <c r="X8" s="449" t="s">
        <v>74</v>
      </c>
      <c r="Y8" s="449" t="n">
        <v>1</v>
      </c>
      <c r="Z8" s="449" t="n">
        <v>1</v>
      </c>
      <c r="AA8" s="449" t="n">
        <v>1</v>
      </c>
      <c r="AB8" s="449" t="s">
        <v>74</v>
      </c>
      <c r="AC8" s="449" t="n">
        <v>1</v>
      </c>
      <c r="AD8" s="449" t="n">
        <v>1</v>
      </c>
      <c r="AE8" s="390">
        <f>COUNTIF(P8:AD8,1)</f>
        <v/>
      </c>
      <c r="AF8" s="343">
        <f>AE8/O8</f>
        <v/>
      </c>
      <c r="AG8" s="450" t="n"/>
      <c r="AH8" s="284">
        <f>IF(OR(AND(E8&gt;0,AF8&gt;0),AND(E8=0,AF8=0)),"-","Что-то не так!")</f>
        <v/>
      </c>
      <c r="AI8" s="379" t="n"/>
    </row>
    <row customHeight="1" ht="12.75" r="9" s="265" spans="1:39">
      <c r="A9" s="316" t="n">
        <v>7</v>
      </c>
      <c r="B9" s="274" t="s">
        <v>501</v>
      </c>
      <c r="C9" s="316" t="s">
        <v>504</v>
      </c>
      <c r="D9" s="392" t="s">
        <v>509</v>
      </c>
      <c r="E9" s="332">
        <f>NETWORKDAYS(Итого!C$2,Отчёт!C$2,Итого!C$3)</f>
        <v/>
      </c>
      <c r="F9" s="419" t="n">
        <v>0.5</v>
      </c>
      <c r="G9" s="360" t="n">
        <v>2</v>
      </c>
      <c r="H9" s="361">
        <f>G9*F9</f>
        <v/>
      </c>
      <c r="I9" s="362" t="n">
        <v>15</v>
      </c>
      <c r="J9" s="363">
        <f>H9*E9</f>
        <v/>
      </c>
      <c r="K9" s="393" t="n">
        <v>130</v>
      </c>
      <c r="L9" s="394">
        <f>K9*J9</f>
        <v/>
      </c>
      <c r="M9" s="374" t="n"/>
      <c r="N9" s="389" t="n">
        <v>43185</v>
      </c>
      <c r="O9" s="316" t="n">
        <v>13</v>
      </c>
      <c r="P9" s="449" t="n">
        <v>1</v>
      </c>
      <c r="Q9" s="449" t="n">
        <v>1</v>
      </c>
      <c r="R9" s="449" t="n">
        <v>1</v>
      </c>
      <c r="S9" s="449" t="n">
        <v>1</v>
      </c>
      <c r="T9" s="449" t="n">
        <v>1</v>
      </c>
      <c r="U9" s="449" t="n">
        <v>1</v>
      </c>
      <c r="V9" s="449" t="n">
        <v>1</v>
      </c>
      <c r="W9" s="449" t="n">
        <v>1</v>
      </c>
      <c r="X9" s="449" t="s">
        <v>74</v>
      </c>
      <c r="Y9" s="449" t="n">
        <v>1</v>
      </c>
      <c r="Z9" s="449" t="n">
        <v>1</v>
      </c>
      <c r="AA9" s="449" t="n">
        <v>1</v>
      </c>
      <c r="AB9" s="449" t="s">
        <v>74</v>
      </c>
      <c r="AC9" s="449" t="n">
        <v>1</v>
      </c>
      <c r="AD9" s="449" t="n">
        <v>1</v>
      </c>
      <c r="AE9" s="390">
        <f>COUNTIF(P9:AD9,1)</f>
        <v/>
      </c>
      <c r="AF9" s="343">
        <f>AE9/O9</f>
        <v/>
      </c>
      <c r="AG9" s="450" t="n"/>
      <c r="AH9" s="284">
        <f>IF(OR(AND(E9&gt;0,AF9&gt;0),AND(E9=0,AF9=0)),"-","Что-то не так!")</f>
        <v/>
      </c>
      <c r="AI9" s="379" t="n"/>
    </row>
    <row customHeight="1" ht="12.75" r="10" s="265" spans="1:39">
      <c r="A10" s="266" t="n"/>
      <c r="B10" s="281" t="n"/>
      <c r="C10" s="266" t="n"/>
      <c r="D10" s="370" t="n"/>
      <c r="E10" s="266" t="n"/>
      <c r="F10" s="266" t="n"/>
      <c r="G10" s="266" t="n"/>
      <c r="H10" s="266" t="n"/>
      <c r="I10" s="266" t="n"/>
      <c r="J10" s="266" t="n"/>
      <c r="K10" s="266" t="n"/>
      <c r="L10" s="311">
        <f>SUM(L3:L9)</f>
        <v/>
      </c>
      <c r="M10" s="398" t="n"/>
      <c r="N10" s="398" t="n"/>
      <c r="O10" s="266" t="n"/>
      <c r="P10" s="266" t="n"/>
      <c r="Q10" s="266" t="n"/>
      <c r="R10" s="266" t="n"/>
      <c r="S10" s="266" t="n"/>
      <c r="T10" s="266" t="n"/>
      <c r="U10" s="266" t="n"/>
      <c r="V10" s="266" t="n"/>
      <c r="W10" s="266" t="n"/>
      <c r="X10" s="266" t="n"/>
      <c r="Y10" s="266" t="n"/>
      <c r="Z10" s="266" t="n"/>
      <c r="AA10" s="266" t="n"/>
      <c r="AB10" s="266" t="n"/>
      <c r="AC10" s="266" t="n"/>
      <c r="AD10" s="266" t="n"/>
      <c r="AE10" s="266">
        <f>COUNT(N3:N9)</f>
        <v/>
      </c>
      <c r="AF10" s="266">
        <f>SUMIF(AE3:AE4,"&gt;0")</f>
        <v/>
      </c>
      <c r="AG10" s="314" t="n"/>
    </row>
    <row customHeight="1" ht="12.75" r="11" s="265" spans="1:39">
      <c r="D11" s="310" t="n"/>
      <c r="AD11" s="284" t="s">
        <v>206</v>
      </c>
      <c r="AE11" s="284">
        <f>COUNTIF(N3:N9,"=26.03.18")</f>
        <v/>
      </c>
      <c r="AG11" s="314" t="n"/>
    </row>
  </sheetData>
  <mergeCells count="1">
    <mergeCell ref="AJ1:AM1"/>
  </mergeCells>
  <conditionalFormatting sqref="AF3">
    <cfRule aboveAverage="0" bottom="0" dxfId="0" equalAverage="0" operator="greaterThan" percent="0" priority="2" rank="0" text="" type="cellIs">
      <formula>1</formula>
    </cfRule>
  </conditionalFormatting>
  <conditionalFormatting sqref="AF4:AF9">
    <cfRule aboveAverage="0" bottom="0" dxfId="1" equalAverage="0" operator="greaterThan" percent="0" priority="3" rank="0" text="" type="cellIs">
      <formula>1</formula>
    </cfRule>
  </conditionalFormatting>
  <conditionalFormatting sqref="M2:N2">
    <cfRule aboveAverage="0" bottom="0" dxfId="1" equalAverage="0" percent="0" priority="4" rank="0" text="" type="expression">
      <formula>AND(MONTH(M2)=MONTH(EDATE(TODAY(),0-1)),YEAR(M2)=YEAR(EDATE(TODAY(),0-1)))</formula>
    </cfRule>
    <cfRule aboveAverage="0" bottom="0" dxfId="1" equalAverage="0" percent="0" priority="5" rank="0" text="" type="expression">
      <formula>AND(TODAY()-ROUNDDOWN(M2,0)&gt;=(WEEKDAY(TODAY())),TODAY()-ROUNDDOWN(M2,0)&lt;(WEEKDAY(TODAY())+7))</formula>
    </cfRule>
  </conditionalFormatting>
  <conditionalFormatting sqref="P3:AD9">
    <cfRule aboveAverage="0" bottom="0" dxfId="1" equalAverage="0" operator="equal" percent="0" priority="6" rank="0" text="" type="cellIs">
      <formula>1</formula>
    </cfRule>
  </conditionalFormatting>
  <conditionalFormatting sqref="N3:N9">
    <cfRule aboveAverage="0" bottom="0" dxfId="1" equalAverage="0" operator="lessThan" percent="0" priority="7" rank="0" text="" type="cellIs">
      <formula>"20.03.18"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AH126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bottomRight" state="frozen" topLeftCell="J105" xSplit="4" ySplit="2"/>
      <selection activeCell="A1" activeCellId="0" pane="topLeft" sqref="A1"/>
      <selection activeCell="J1" activeCellId="0" pane="topRight" sqref="J1"/>
      <selection activeCell="A105" activeCellId="0" pane="bottomLeft" sqref="A105"/>
      <selection activeCell="L2" activeCellId="1" pane="bottomRight" sqref="O3:O62 L2"/>
    </sheetView>
  </sheetViews>
  <sheetFormatPr baseColWidth="8" defaultRowHeight="15" outlineLevelCol="0"/>
  <cols>
    <col customWidth="1" max="3" min="1" style="264" width="3.78061224489796"/>
    <col customWidth="1" max="4" min="4" style="264" width="44.4132653061225"/>
    <col customWidth="1" max="11" min="5" style="264" width="8.36734693877551"/>
    <col customWidth="1" max="12" min="12" style="264" width="9.045918367346941"/>
    <col customWidth="1" max="13" min="13" style="264" width="9.31632653061224"/>
    <col customWidth="1" max="14" min="14" style="264" width="9.045918367346941"/>
    <col customWidth="1" max="15" min="15" style="264" width="8.36734693877551"/>
    <col customWidth="1" max="16" min="16" style="264" width="10.1224489795918"/>
    <col customWidth="1" max="17" min="17" style="264" width="9.178571428571431"/>
    <col customWidth="1" max="18" min="18" style="264" width="8.36734693877551"/>
    <col customWidth="1" max="19" min="19" style="264" width="10.2602040816327"/>
    <col customWidth="1" max="20" min="20" style="264" width="10.530612244898"/>
    <col customWidth="1" max="21" min="21" style="264" width="9.852040816326531"/>
    <col customWidth="1" max="22" min="22" style="264" width="9.44897959183673"/>
    <col customWidth="1" max="23" min="23" style="264" width="10.6632653061225"/>
    <col customWidth="1" max="24" min="24" style="264" width="8.102040816326531"/>
    <col customWidth="1" max="25" min="25" style="264" width="8.36734693877551"/>
    <col customWidth="1" max="26" min="26" style="264" width="8.102040816326531"/>
    <col customWidth="1" max="27" min="27" style="264" width="41.7142857142857"/>
    <col customWidth="1" max="28" min="28" style="264" width="8.102040816326531"/>
    <col customWidth="1" hidden="1" max="29" min="29" style="264"/>
    <col customWidth="1" max="30" min="30" style="264" width="4.05102040816327"/>
    <col customWidth="1" max="1025" min="31" style="264" width="13.3622448979592"/>
  </cols>
  <sheetData>
    <row customHeight="1" ht="12.75" r="1" s="265" spans="1:34">
      <c r="B1" s="292" t="n"/>
      <c r="D1" s="310" t="n"/>
      <c r="L1" s="311">
        <f>SUM(L3:L123)</f>
        <v/>
      </c>
      <c r="M1" s="371" t="n"/>
      <c r="N1" s="371" t="n"/>
      <c r="Z1" s="399" t="n"/>
      <c r="AA1" s="314" t="n"/>
      <c r="AE1" s="315" t="s">
        <v>35</v>
      </c>
    </row>
    <row customHeight="1" ht="122.25" r="2" s="265" spans="1:34">
      <c r="A2" s="347" t="s">
        <v>36</v>
      </c>
      <c r="B2" s="348" t="s">
        <v>37</v>
      </c>
      <c r="C2" s="347" t="s">
        <v>38</v>
      </c>
      <c r="D2" s="452" t="s">
        <v>39</v>
      </c>
      <c r="E2" s="375" t="s">
        <v>40</v>
      </c>
      <c r="F2" s="376" t="s">
        <v>41</v>
      </c>
      <c r="G2" s="375" t="s">
        <v>42</v>
      </c>
      <c r="H2" s="375" t="s">
        <v>43</v>
      </c>
      <c r="I2" s="376" t="s">
        <v>44</v>
      </c>
      <c r="J2" s="377" t="s">
        <v>45</v>
      </c>
      <c r="K2" s="375" t="s">
        <v>46</v>
      </c>
      <c r="L2" s="375" t="s">
        <v>47</v>
      </c>
      <c r="M2" s="453" t="s">
        <v>48</v>
      </c>
      <c r="N2" s="453" t="s">
        <v>31</v>
      </c>
      <c r="O2" s="454" t="s">
        <v>49</v>
      </c>
      <c r="P2" s="324" t="s">
        <v>50</v>
      </c>
      <c r="Q2" s="324" t="s">
        <v>496</v>
      </c>
      <c r="R2" s="324" t="s">
        <v>52</v>
      </c>
      <c r="S2" s="324" t="s">
        <v>53</v>
      </c>
      <c r="T2" s="324" t="s">
        <v>54</v>
      </c>
      <c r="U2" s="324" t="s">
        <v>55</v>
      </c>
      <c r="V2" s="324" t="s">
        <v>56</v>
      </c>
      <c r="W2" s="324" t="s">
        <v>57</v>
      </c>
      <c r="X2" s="455" t="s">
        <v>212</v>
      </c>
      <c r="Y2" s="454" t="s">
        <v>64</v>
      </c>
      <c r="Z2" s="456" t="s">
        <v>5</v>
      </c>
      <c r="AA2" s="455" t="s">
        <v>65</v>
      </c>
      <c r="AB2" s="310" t="s">
        <v>66</v>
      </c>
      <c r="AD2" s="379" t="n"/>
      <c r="AE2" s="380" t="s">
        <v>67</v>
      </c>
      <c r="AF2" s="381" t="s">
        <v>68</v>
      </c>
      <c r="AG2" s="380" t="s">
        <v>69</v>
      </c>
      <c r="AH2" s="382" t="s">
        <v>70</v>
      </c>
    </row>
    <row customHeight="1" ht="12.75" r="3" s="265" spans="1:34">
      <c r="A3" s="329" t="n"/>
      <c r="B3" s="457" t="n"/>
      <c r="C3" s="414" t="s">
        <v>22</v>
      </c>
      <c r="D3" s="383" t="s">
        <v>510</v>
      </c>
      <c r="E3" s="458">
        <f>NETWORKDAYS(Итого!C$2,Отчёт!C$2,Итого!C$3)</f>
        <v/>
      </c>
      <c r="F3" s="416" t="n">
        <v>0.583333333333333</v>
      </c>
      <c r="G3" s="415" t="n">
        <v>1</v>
      </c>
      <c r="H3" s="459">
        <f>G3*F3</f>
        <v/>
      </c>
      <c r="I3" s="384" t="n">
        <v>11</v>
      </c>
      <c r="J3" s="385">
        <f>H3*E3</f>
        <v/>
      </c>
      <c r="K3" s="460" t="n">
        <v>130</v>
      </c>
      <c r="L3" s="402">
        <f>K3*J3</f>
        <v/>
      </c>
      <c r="M3" s="414" t="n"/>
      <c r="N3" s="461" t="n">
        <v>43185</v>
      </c>
      <c r="O3" s="462" t="n">
        <v>9</v>
      </c>
      <c r="P3" s="449" t="n">
        <v>1</v>
      </c>
      <c r="Q3" s="449" t="n">
        <v>1</v>
      </c>
      <c r="R3" s="449" t="n">
        <v>1</v>
      </c>
      <c r="S3" s="449" t="n">
        <v>1</v>
      </c>
      <c r="T3" s="449" t="n">
        <v>1</v>
      </c>
      <c r="U3" s="449" t="n">
        <v>1</v>
      </c>
      <c r="V3" s="449" t="n">
        <v>1</v>
      </c>
      <c r="W3" s="449" t="n">
        <v>1</v>
      </c>
      <c r="X3" s="449" t="n">
        <v>1</v>
      </c>
      <c r="Y3" s="342">
        <f>COUNTIF(P3:X3,1)</f>
        <v/>
      </c>
      <c r="Z3" s="343">
        <f>Y3/O3</f>
        <v/>
      </c>
      <c r="AA3" s="391" t="n"/>
      <c r="AB3" s="284">
        <f>IF(OR(AND(E3&gt;0,Z3&gt;0),AND(E3=0,Z3=0)),"-","Что-то не так!")</f>
        <v/>
      </c>
      <c r="AD3" s="379" t="n"/>
    </row>
    <row customHeight="1" ht="12.75" r="4" s="265" spans="1:34">
      <c r="A4" s="347" t="n"/>
      <c r="B4" s="463" t="n"/>
      <c r="C4" s="316" t="s">
        <v>22</v>
      </c>
      <c r="D4" s="392" t="s">
        <v>511</v>
      </c>
      <c r="E4" s="458">
        <f>NETWORKDAYS(Итого!C$2,Отчёт!C$2,Итого!C$3)</f>
        <v/>
      </c>
      <c r="F4" s="419" t="n">
        <v>0.583333333333333</v>
      </c>
      <c r="G4" s="415" t="n">
        <v>1</v>
      </c>
      <c r="H4" s="361">
        <f>G4*F4</f>
        <v/>
      </c>
      <c r="I4" s="362" t="n">
        <v>11</v>
      </c>
      <c r="J4" s="363">
        <f>H4*E4</f>
        <v/>
      </c>
      <c r="K4" s="375" t="n">
        <v>130</v>
      </c>
      <c r="L4" s="405">
        <f>K4*J4</f>
        <v/>
      </c>
      <c r="M4" s="316" t="n"/>
      <c r="N4" s="461" t="n">
        <v>43185</v>
      </c>
      <c r="O4" s="464" t="n">
        <v>9</v>
      </c>
      <c r="P4" s="449" t="n">
        <v>0</v>
      </c>
      <c r="Q4" s="449" t="n">
        <v>1</v>
      </c>
      <c r="R4" s="449" t="n">
        <v>1</v>
      </c>
      <c r="S4" s="449" t="n">
        <v>1</v>
      </c>
      <c r="T4" s="449" t="n">
        <v>0</v>
      </c>
      <c r="U4" s="449" t="n">
        <v>1</v>
      </c>
      <c r="V4" s="449" t="n">
        <v>1</v>
      </c>
      <c r="W4" s="449" t="n">
        <v>1</v>
      </c>
      <c r="X4" s="449" t="n">
        <v>1</v>
      </c>
      <c r="Y4" s="390">
        <f>COUNTIF(P4:X4,1)</f>
        <v/>
      </c>
      <c r="Z4" s="356">
        <f>Y4/O4</f>
        <v/>
      </c>
      <c r="AA4" s="344" t="s">
        <v>374</v>
      </c>
      <c r="AB4" s="284">
        <f>IF(OR(AND(E4&gt;0,Z4&gt;0),AND(E4=0,Z4=0)),"-","Что-то не так!")</f>
        <v/>
      </c>
      <c r="AD4" s="379" t="n"/>
    </row>
    <row customHeight="1" ht="12.75" r="5" s="265" spans="1:34">
      <c r="A5" s="347" t="n"/>
      <c r="B5" s="463" t="n"/>
      <c r="C5" s="316" t="s">
        <v>22</v>
      </c>
      <c r="D5" s="392" t="s">
        <v>512</v>
      </c>
      <c r="E5" s="458">
        <f>NETWORKDAYS(Итого!C$2,Отчёт!C$2,Итого!C$3)</f>
        <v/>
      </c>
      <c r="F5" s="419" t="n">
        <v>0.583333333333333</v>
      </c>
      <c r="G5" s="415" t="n">
        <v>1</v>
      </c>
      <c r="H5" s="361">
        <f>G5*F5</f>
        <v/>
      </c>
      <c r="I5" s="362" t="n">
        <v>11</v>
      </c>
      <c r="J5" s="363">
        <f>H5*E5</f>
        <v/>
      </c>
      <c r="K5" s="375" t="n">
        <v>130</v>
      </c>
      <c r="L5" s="405">
        <f>K5*J5</f>
        <v/>
      </c>
      <c r="M5" s="316" t="n"/>
      <c r="N5" s="461" t="n">
        <v>43185</v>
      </c>
      <c r="O5" s="464" t="n">
        <v>9</v>
      </c>
      <c r="P5" s="449" t="n">
        <v>1</v>
      </c>
      <c r="Q5" s="449" t="n">
        <v>1</v>
      </c>
      <c r="R5" s="449" t="n">
        <v>1</v>
      </c>
      <c r="S5" s="449" t="n">
        <v>0</v>
      </c>
      <c r="T5" s="449" t="n">
        <v>1</v>
      </c>
      <c r="U5" s="449" t="n">
        <v>1</v>
      </c>
      <c r="V5" s="449" t="n">
        <v>1</v>
      </c>
      <c r="W5" s="449" t="n">
        <v>1</v>
      </c>
      <c r="X5" s="449" t="n">
        <v>1</v>
      </c>
      <c r="Y5" s="390">
        <f>COUNTIF(P5:X5,1)</f>
        <v/>
      </c>
      <c r="Z5" s="356">
        <f>Y5/O5</f>
        <v/>
      </c>
      <c r="AA5" s="344" t="s">
        <v>119</v>
      </c>
      <c r="AB5" s="284">
        <f>IF(OR(AND(E5&gt;0,Z5&gt;0),AND(E5=0,Z5=0)),"-","Что-то не так!")</f>
        <v/>
      </c>
      <c r="AD5" s="379" t="n"/>
    </row>
    <row customHeight="1" ht="12.75" r="6" s="265" spans="1:34">
      <c r="A6" s="347" t="n"/>
      <c r="B6" s="463" t="n"/>
      <c r="C6" s="316" t="s">
        <v>22</v>
      </c>
      <c r="D6" s="392" t="s">
        <v>513</v>
      </c>
      <c r="E6" s="458">
        <f>NETWORKDAYS(Итого!C$2,Отчёт!C$2,Итого!C$3)</f>
        <v/>
      </c>
      <c r="F6" s="419" t="n">
        <v>0.583333333333333</v>
      </c>
      <c r="G6" s="415" t="n">
        <v>1</v>
      </c>
      <c r="H6" s="361">
        <f>G6*F6</f>
        <v/>
      </c>
      <c r="I6" s="362" t="n">
        <v>11</v>
      </c>
      <c r="J6" s="363">
        <f>H6*E6</f>
        <v/>
      </c>
      <c r="K6" s="375" t="n">
        <v>130</v>
      </c>
      <c r="L6" s="405">
        <f>K6*J6</f>
        <v/>
      </c>
      <c r="M6" s="316" t="n"/>
      <c r="N6" s="461" t="n">
        <v>43185</v>
      </c>
      <c r="O6" s="464" t="n">
        <v>9</v>
      </c>
      <c r="P6" s="449" t="n">
        <v>1</v>
      </c>
      <c r="Q6" s="449" t="n">
        <v>1</v>
      </c>
      <c r="R6" s="449" t="n">
        <v>1</v>
      </c>
      <c r="S6" s="449" t="n">
        <v>1</v>
      </c>
      <c r="T6" s="449" t="n">
        <v>1</v>
      </c>
      <c r="U6" s="449" t="n">
        <v>1</v>
      </c>
      <c r="V6" s="449" t="n">
        <v>1</v>
      </c>
      <c r="W6" s="449" t="n">
        <v>1</v>
      </c>
      <c r="X6" s="449" t="n">
        <v>1</v>
      </c>
      <c r="Y6" s="390">
        <f>COUNTIF(P6:X6,1)</f>
        <v/>
      </c>
      <c r="Z6" s="356">
        <f>Y6/O6</f>
        <v/>
      </c>
      <c r="AA6" s="358" t="n"/>
      <c r="AB6" s="284">
        <f>IF(OR(AND(E6&gt;0,Z6&gt;0),AND(E6=0,Z6=0)),"-","Что-то не так!")</f>
        <v/>
      </c>
      <c r="AD6" s="379" t="n"/>
    </row>
    <row customHeight="1" ht="12.75" r="7" s="265" spans="1:34">
      <c r="A7" s="347" t="n"/>
      <c r="B7" s="463" t="n"/>
      <c r="C7" s="316" t="s">
        <v>22</v>
      </c>
      <c r="D7" s="392" t="s">
        <v>514</v>
      </c>
      <c r="E7" s="458">
        <f>NETWORKDAYS(Итого!C$2,Отчёт!C$2,Итого!C$3)</f>
        <v/>
      </c>
      <c r="F7" s="419" t="n">
        <v>0.583333333333333</v>
      </c>
      <c r="G7" s="415" t="n">
        <v>1</v>
      </c>
      <c r="H7" s="361">
        <f>G7*F7</f>
        <v/>
      </c>
      <c r="I7" s="362" t="n">
        <v>11</v>
      </c>
      <c r="J7" s="363">
        <f>H7*E7</f>
        <v/>
      </c>
      <c r="K7" s="375" t="n">
        <v>130</v>
      </c>
      <c r="L7" s="405">
        <f>K7*J7</f>
        <v/>
      </c>
      <c r="M7" s="316" t="n"/>
      <c r="N7" s="461" t="n">
        <v>43185</v>
      </c>
      <c r="O7" s="464" t="n">
        <v>9</v>
      </c>
      <c r="P7" s="449" t="n">
        <v>1</v>
      </c>
      <c r="Q7" s="449" t="n">
        <v>1</v>
      </c>
      <c r="R7" s="449" t="n">
        <v>1</v>
      </c>
      <c r="S7" s="449" t="n">
        <v>0</v>
      </c>
      <c r="T7" s="449" t="n">
        <v>1</v>
      </c>
      <c r="U7" s="449" t="n">
        <v>1</v>
      </c>
      <c r="V7" s="449" t="n">
        <v>1</v>
      </c>
      <c r="W7" s="449" t="n">
        <v>1</v>
      </c>
      <c r="X7" s="449" t="n">
        <v>1</v>
      </c>
      <c r="Y7" s="390">
        <f>COUNTIF(P7:X7,1)</f>
        <v/>
      </c>
      <c r="Z7" s="356">
        <f>Y7/O7</f>
        <v/>
      </c>
      <c r="AA7" s="344" t="s">
        <v>141</v>
      </c>
      <c r="AB7" s="284">
        <f>IF(OR(AND(E7&gt;0,Z7&gt;0),AND(E7=0,Z7=0)),"-","Что-то не так!")</f>
        <v/>
      </c>
      <c r="AD7" s="379" t="n"/>
    </row>
    <row customHeight="1" ht="12.75" r="8" s="265" spans="1:34">
      <c r="A8" s="347" t="n"/>
      <c r="B8" s="463" t="n"/>
      <c r="C8" s="316" t="s">
        <v>22</v>
      </c>
      <c r="D8" s="392" t="s">
        <v>515</v>
      </c>
      <c r="E8" s="458">
        <f>NETWORKDAYS(Итого!C$2,Отчёт!C$2,Итого!C$3)</f>
        <v/>
      </c>
      <c r="F8" s="419" t="n">
        <v>0.583333333333333</v>
      </c>
      <c r="G8" s="415" t="n">
        <v>1</v>
      </c>
      <c r="H8" s="361">
        <f>G8*F8</f>
        <v/>
      </c>
      <c r="I8" s="362" t="n">
        <v>11</v>
      </c>
      <c r="J8" s="363">
        <f>H8*E8</f>
        <v/>
      </c>
      <c r="K8" s="375" t="n">
        <v>130</v>
      </c>
      <c r="L8" s="405">
        <f>K8*J8</f>
        <v/>
      </c>
      <c r="M8" s="316" t="n"/>
      <c r="N8" s="461" t="n">
        <v>43185</v>
      </c>
      <c r="O8" s="464" t="n">
        <v>9</v>
      </c>
      <c r="P8" s="449" t="n">
        <v>0</v>
      </c>
      <c r="Q8" s="449" t="n">
        <v>1</v>
      </c>
      <c r="R8" s="449" t="n">
        <v>1</v>
      </c>
      <c r="S8" s="449" t="n">
        <v>1</v>
      </c>
      <c r="T8" s="449" t="n">
        <v>1</v>
      </c>
      <c r="U8" s="449" t="n">
        <v>1</v>
      </c>
      <c r="V8" s="449" t="n">
        <v>1</v>
      </c>
      <c r="W8" s="449" t="n">
        <v>1</v>
      </c>
      <c r="X8" s="449" t="n">
        <v>0</v>
      </c>
      <c r="Y8" s="390">
        <f>COUNTIF(P8:X8,1)</f>
        <v/>
      </c>
      <c r="Z8" s="356">
        <f>Y8/O8</f>
        <v/>
      </c>
      <c r="AA8" s="344" t="s">
        <v>374</v>
      </c>
      <c r="AB8" s="284">
        <f>IF(OR(AND(E8&gt;0,Z8&gt;0),AND(E8=0,Z8=0)),"-","Что-то не так!")</f>
        <v/>
      </c>
      <c r="AD8" s="379" t="n"/>
    </row>
    <row customHeight="1" ht="12.75" r="9" s="265" spans="1:34">
      <c r="A9" s="347" t="n"/>
      <c r="B9" s="463" t="n"/>
      <c r="C9" s="316" t="s">
        <v>22</v>
      </c>
      <c r="D9" s="316" t="s">
        <v>516</v>
      </c>
      <c r="E9" s="458">
        <f>NETWORKDAYS(Итого!C$2,Отчёт!C$2,Итого!C$3)</f>
        <v/>
      </c>
      <c r="F9" s="419" t="n">
        <v>0.583333333333333</v>
      </c>
      <c r="G9" s="415" t="n">
        <v>1</v>
      </c>
      <c r="H9" s="361">
        <f>G9*F9</f>
        <v/>
      </c>
      <c r="I9" s="362" t="n">
        <v>11</v>
      </c>
      <c r="J9" s="363">
        <f>H9*E9</f>
        <v/>
      </c>
      <c r="K9" s="375" t="n">
        <v>130</v>
      </c>
      <c r="L9" s="405">
        <f>K9*J9</f>
        <v/>
      </c>
      <c r="M9" s="316" t="n"/>
      <c r="N9" s="461" t="n">
        <v>43185</v>
      </c>
      <c r="O9" s="464" t="n">
        <v>9</v>
      </c>
      <c r="P9" s="449" t="n">
        <v>1</v>
      </c>
      <c r="Q9" s="449" t="n">
        <v>1</v>
      </c>
      <c r="R9" s="449" t="n">
        <v>1</v>
      </c>
      <c r="S9" s="449" t="n">
        <v>1</v>
      </c>
      <c r="T9" s="449" t="n">
        <v>1</v>
      </c>
      <c r="U9" s="449" t="n">
        <v>1</v>
      </c>
      <c r="V9" s="449" t="n">
        <v>1</v>
      </c>
      <c r="W9" s="449" t="n">
        <v>1</v>
      </c>
      <c r="X9" s="449" t="n">
        <v>1</v>
      </c>
      <c r="Y9" s="390">
        <f>COUNTIF(P9:X9,1)</f>
        <v/>
      </c>
      <c r="Z9" s="356">
        <f>Y9/O9</f>
        <v/>
      </c>
      <c r="AA9" s="344" t="n"/>
      <c r="AB9" s="284">
        <f>IF(OR(AND(E9&gt;0,Z9&gt;0),AND(E9=0,Z9=0)),"-","Что-то не так!")</f>
        <v/>
      </c>
      <c r="AD9" s="379" t="n"/>
    </row>
    <row customHeight="1" ht="12.75" r="10" s="265" spans="1:34">
      <c r="A10" s="347" t="n"/>
      <c r="B10" s="463" t="n"/>
      <c r="C10" s="316" t="s">
        <v>22</v>
      </c>
      <c r="D10" s="392" t="s">
        <v>517</v>
      </c>
      <c r="E10" s="458">
        <f>NETWORKDAYS(Итого!C$2,Отчёт!C$2,Итого!C$3)</f>
        <v/>
      </c>
      <c r="F10" s="419" t="n">
        <v>0.583333333333333</v>
      </c>
      <c r="G10" s="415" t="n">
        <v>1</v>
      </c>
      <c r="H10" s="361">
        <f>G10*F10</f>
        <v/>
      </c>
      <c r="I10" s="362" t="n">
        <v>11</v>
      </c>
      <c r="J10" s="363">
        <f>H10*E10</f>
        <v/>
      </c>
      <c r="K10" s="375" t="n">
        <v>130</v>
      </c>
      <c r="L10" s="405">
        <f>K10*J10</f>
        <v/>
      </c>
      <c r="M10" s="316" t="n"/>
      <c r="N10" s="461" t="n">
        <v>43185</v>
      </c>
      <c r="O10" s="464" t="n">
        <v>9</v>
      </c>
      <c r="P10" s="449" t="n">
        <v>1</v>
      </c>
      <c r="Q10" s="449" t="n">
        <v>1</v>
      </c>
      <c r="R10" s="449" t="n">
        <v>1</v>
      </c>
      <c r="S10" s="449" t="n">
        <v>1</v>
      </c>
      <c r="T10" s="449" t="n">
        <v>1</v>
      </c>
      <c r="U10" s="449" t="n">
        <v>1</v>
      </c>
      <c r="V10" s="449" t="n">
        <v>1</v>
      </c>
      <c r="W10" s="449" t="n">
        <v>1</v>
      </c>
      <c r="X10" s="449" t="n">
        <v>1</v>
      </c>
      <c r="Y10" s="390">
        <f>COUNTIF(P10:X10,1)</f>
        <v/>
      </c>
      <c r="Z10" s="356">
        <f>Y10/O10</f>
        <v/>
      </c>
      <c r="AA10" s="344" t="n"/>
      <c r="AB10" s="284">
        <f>IF(OR(AND(E10&gt;0,Z10&gt;0),AND(E10=0,Z10=0)),"-","Что-то не так!")</f>
        <v/>
      </c>
      <c r="AD10" s="379" t="n"/>
    </row>
    <row customHeight="1" ht="12.75" r="11" s="265" spans="1:34">
      <c r="A11" s="347" t="n"/>
      <c r="B11" s="463" t="n"/>
      <c r="C11" s="316" t="s">
        <v>22</v>
      </c>
      <c r="D11" s="392" t="s">
        <v>518</v>
      </c>
      <c r="E11" s="458">
        <f>NETWORKDAYS(Итого!C$2,Отчёт!C$2,Итого!C$3)</f>
        <v/>
      </c>
      <c r="F11" s="419" t="n">
        <v>0.583333333333333</v>
      </c>
      <c r="G11" s="415" t="n">
        <v>1</v>
      </c>
      <c r="H11" s="361">
        <f>G11*F11</f>
        <v/>
      </c>
      <c r="I11" s="362" t="n">
        <v>11</v>
      </c>
      <c r="J11" s="363">
        <f>H11*E11</f>
        <v/>
      </c>
      <c r="K11" s="375" t="n">
        <v>130</v>
      </c>
      <c r="L11" s="405">
        <f>K11*J11</f>
        <v/>
      </c>
      <c r="M11" s="316" t="n"/>
      <c r="N11" s="461" t="n">
        <v>43185</v>
      </c>
      <c r="O11" s="464" t="n">
        <v>9</v>
      </c>
      <c r="P11" s="449" t="n">
        <v>1</v>
      </c>
      <c r="Q11" s="449" t="n">
        <v>1</v>
      </c>
      <c r="R11" s="449" t="n">
        <v>1</v>
      </c>
      <c r="S11" s="449" t="n">
        <v>1</v>
      </c>
      <c r="T11" s="449" t="n">
        <v>1</v>
      </c>
      <c r="U11" s="449" t="n">
        <v>1</v>
      </c>
      <c r="V11" s="449" t="n">
        <v>1</v>
      </c>
      <c r="W11" s="449" t="n">
        <v>0</v>
      </c>
      <c r="X11" s="449" t="n">
        <v>1</v>
      </c>
      <c r="Y11" s="390">
        <f>COUNTIF(P11:X11,1)</f>
        <v/>
      </c>
      <c r="Z11" s="356">
        <f>Y11/O11</f>
        <v/>
      </c>
      <c r="AA11" s="344" t="s">
        <v>88</v>
      </c>
      <c r="AB11" s="284">
        <f>IF(OR(AND(E11&gt;0,Z11&gt;0),AND(E11=0,Z11=0)),"-","Что-то не так!")</f>
        <v/>
      </c>
      <c r="AD11" s="379" t="n"/>
    </row>
    <row customHeight="1" ht="12.75" r="12" s="265" spans="1:34">
      <c r="A12" s="347" t="n"/>
      <c r="B12" s="463" t="n"/>
      <c r="C12" s="316" t="s">
        <v>22</v>
      </c>
      <c r="D12" s="392" t="s">
        <v>519</v>
      </c>
      <c r="E12" s="458">
        <f>NETWORKDAYS(Итого!C$2,Отчёт!C$2,Итого!C$3)</f>
        <v/>
      </c>
      <c r="F12" s="419" t="n">
        <v>0.583333333333333</v>
      </c>
      <c r="G12" s="415" t="n">
        <v>1</v>
      </c>
      <c r="H12" s="361">
        <f>G12*F12</f>
        <v/>
      </c>
      <c r="I12" s="362" t="n">
        <v>11</v>
      </c>
      <c r="J12" s="363">
        <f>H12*E12</f>
        <v/>
      </c>
      <c r="K12" s="375" t="n">
        <v>130</v>
      </c>
      <c r="L12" s="405">
        <f>K12*J12</f>
        <v/>
      </c>
      <c r="M12" s="316" t="n"/>
      <c r="N12" s="461" t="n">
        <v>43185</v>
      </c>
      <c r="O12" s="464" t="n">
        <v>9</v>
      </c>
      <c r="P12" s="449" t="n">
        <v>1</v>
      </c>
      <c r="Q12" s="449" t="n">
        <v>1</v>
      </c>
      <c r="R12" s="449" t="n">
        <v>1</v>
      </c>
      <c r="S12" s="449" t="n">
        <v>1</v>
      </c>
      <c r="T12" s="449" t="n">
        <v>1</v>
      </c>
      <c r="U12" s="449" t="n">
        <v>1</v>
      </c>
      <c r="V12" s="449" t="n">
        <v>1</v>
      </c>
      <c r="W12" s="449" t="n">
        <v>1</v>
      </c>
      <c r="X12" s="449" t="n">
        <v>1</v>
      </c>
      <c r="Y12" s="390">
        <f>COUNTIF(P12:X12,1)</f>
        <v/>
      </c>
      <c r="Z12" s="356">
        <f>Y12/O12</f>
        <v/>
      </c>
      <c r="AA12" s="344" t="n"/>
      <c r="AB12" s="284">
        <f>IF(OR(AND(E12&gt;0,Z12&gt;0),AND(E12=0,Z12=0)),"-","Что-то не так!")</f>
        <v/>
      </c>
      <c r="AD12" s="379" t="n"/>
    </row>
    <row customHeight="1" ht="12.75" r="13" s="265" spans="1:34">
      <c r="A13" s="347" t="n"/>
      <c r="B13" s="463" t="n"/>
      <c r="C13" s="316" t="s">
        <v>22</v>
      </c>
      <c r="D13" s="392" t="s">
        <v>520</v>
      </c>
      <c r="E13" s="458">
        <f>NETWORKDAYS(Итого!C$2,Отчёт!C$2,Итого!C$3)</f>
        <v/>
      </c>
      <c r="F13" s="419" t="n">
        <v>0.583333333333333</v>
      </c>
      <c r="G13" s="415" t="n">
        <v>1</v>
      </c>
      <c r="H13" s="361">
        <f>G13*F13</f>
        <v/>
      </c>
      <c r="I13" s="362" t="n">
        <v>11</v>
      </c>
      <c r="J13" s="363">
        <f>H13*E13</f>
        <v/>
      </c>
      <c r="K13" s="375" t="n">
        <v>130</v>
      </c>
      <c r="L13" s="405">
        <f>K13*J13</f>
        <v/>
      </c>
      <c r="M13" s="316" t="n"/>
      <c r="N13" s="461" t="n">
        <v>43185</v>
      </c>
      <c r="O13" s="464" t="n">
        <v>9</v>
      </c>
      <c r="P13" s="449" t="n">
        <v>1</v>
      </c>
      <c r="Q13" s="449" t="n">
        <v>1</v>
      </c>
      <c r="R13" s="449" t="n">
        <v>0</v>
      </c>
      <c r="S13" s="449" t="n">
        <v>1</v>
      </c>
      <c r="T13" s="449" t="n">
        <v>1</v>
      </c>
      <c r="U13" s="449" t="n">
        <v>1</v>
      </c>
      <c r="V13" s="449" t="n">
        <v>1</v>
      </c>
      <c r="W13" s="449" t="n">
        <v>1</v>
      </c>
      <c r="X13" s="449" t="n">
        <v>1</v>
      </c>
      <c r="Y13" s="390">
        <f>COUNTIF(P13:X13,1)</f>
        <v/>
      </c>
      <c r="Z13" s="356">
        <f>Y13/O13</f>
        <v/>
      </c>
      <c r="AA13" s="344" t="s">
        <v>262</v>
      </c>
      <c r="AB13" s="284">
        <f>IF(OR(AND(E13&gt;0,Z13&gt;0),AND(E13=0,Z13=0)),"-","Что-то не так!")</f>
        <v/>
      </c>
      <c r="AD13" s="379" t="n"/>
    </row>
    <row customHeight="1" ht="12.75" r="14" s="265" spans="1:34">
      <c r="A14" s="347" t="n"/>
      <c r="B14" s="463" t="n"/>
      <c r="C14" s="316" t="s">
        <v>22</v>
      </c>
      <c r="D14" s="392" t="s">
        <v>521</v>
      </c>
      <c r="E14" s="458">
        <f>NETWORKDAYS(Итого!C$2,Отчёт!C$2,Итого!C$3)</f>
        <v/>
      </c>
      <c r="F14" s="419" t="n">
        <v>0.583333333333333</v>
      </c>
      <c r="G14" s="415" t="n">
        <v>1</v>
      </c>
      <c r="H14" s="361">
        <f>G14*F14</f>
        <v/>
      </c>
      <c r="I14" s="362" t="n">
        <v>11</v>
      </c>
      <c r="J14" s="363">
        <f>H14*E14</f>
        <v/>
      </c>
      <c r="K14" s="375" t="n">
        <v>130</v>
      </c>
      <c r="L14" s="405">
        <f>K14*J14</f>
        <v/>
      </c>
      <c r="M14" s="316" t="n"/>
      <c r="N14" s="461" t="n">
        <v>43185</v>
      </c>
      <c r="O14" s="464" t="n">
        <v>9</v>
      </c>
      <c r="P14" s="449" t="n">
        <v>1</v>
      </c>
      <c r="Q14" s="449" t="n">
        <v>1</v>
      </c>
      <c r="R14" s="449" t="n">
        <v>1</v>
      </c>
      <c r="S14" s="449" t="n">
        <v>1</v>
      </c>
      <c r="T14" s="449" t="n">
        <v>1</v>
      </c>
      <c r="U14" s="449" t="n">
        <v>1</v>
      </c>
      <c r="V14" s="449" t="n">
        <v>1</v>
      </c>
      <c r="W14" s="449" t="n">
        <v>1</v>
      </c>
      <c r="X14" s="449" t="n">
        <v>1</v>
      </c>
      <c r="Y14" s="390">
        <f>COUNTIF(P14:X14,1)</f>
        <v/>
      </c>
      <c r="Z14" s="356">
        <f>Y14/O14</f>
        <v/>
      </c>
      <c r="AA14" s="344" t="n"/>
      <c r="AB14" s="284">
        <f>IF(OR(AND(E14&gt;0,Z14&gt;0),AND(E14=0,Z14=0)),"-","Что-то не так!")</f>
        <v/>
      </c>
      <c r="AD14" s="379" t="n"/>
    </row>
    <row customHeight="1" ht="12.75" r="15" s="265" spans="1:34">
      <c r="A15" s="347" t="n"/>
      <c r="B15" s="463" t="n"/>
      <c r="C15" s="316" t="s">
        <v>22</v>
      </c>
      <c r="D15" s="392" t="s">
        <v>522</v>
      </c>
      <c r="E15" s="458">
        <f>NETWORKDAYS(Итого!C$2,Отчёт!C$2,Итого!C$3)</f>
        <v/>
      </c>
      <c r="F15" s="419" t="n">
        <v>0.583333333333333</v>
      </c>
      <c r="G15" s="415" t="n">
        <v>1</v>
      </c>
      <c r="H15" s="361">
        <f>G15*F15</f>
        <v/>
      </c>
      <c r="I15" s="362" t="n">
        <v>11</v>
      </c>
      <c r="J15" s="363">
        <f>H15*E15</f>
        <v/>
      </c>
      <c r="K15" s="375" t="n">
        <v>130</v>
      </c>
      <c r="L15" s="405">
        <f>K15*J15</f>
        <v/>
      </c>
      <c r="M15" s="316" t="n"/>
      <c r="N15" s="461" t="n">
        <v>43185</v>
      </c>
      <c r="O15" s="464" t="n">
        <v>9</v>
      </c>
      <c r="P15" s="449" t="n">
        <v>1</v>
      </c>
      <c r="Q15" s="449" t="n">
        <v>1</v>
      </c>
      <c r="R15" s="449" t="n">
        <v>1</v>
      </c>
      <c r="S15" s="449" t="n">
        <v>1</v>
      </c>
      <c r="T15" s="449" t="n">
        <v>1</v>
      </c>
      <c r="U15" s="449" t="n">
        <v>1</v>
      </c>
      <c r="V15" s="449" t="n">
        <v>1</v>
      </c>
      <c r="W15" s="449" t="n">
        <v>1</v>
      </c>
      <c r="X15" s="449" t="n">
        <v>1</v>
      </c>
      <c r="Y15" s="390">
        <f>COUNTIF(P15:X15,1)</f>
        <v/>
      </c>
      <c r="Z15" s="356">
        <f>Y15/O15</f>
        <v/>
      </c>
      <c r="AA15" s="344" t="n"/>
      <c r="AB15" s="284">
        <f>IF(OR(AND(E15&gt;0,Z15&gt;0),AND(E15=0,Z15=0)),"-","Что-то не так!")</f>
        <v/>
      </c>
      <c r="AD15" s="379" t="n"/>
    </row>
    <row customHeight="1" ht="12.75" r="16" s="265" spans="1:34">
      <c r="A16" s="347" t="n"/>
      <c r="B16" s="463" t="n"/>
      <c r="C16" s="316" t="s">
        <v>22</v>
      </c>
      <c r="D16" s="392" t="s">
        <v>523</v>
      </c>
      <c r="E16" s="458">
        <f>NETWORKDAYS(Итого!C$2,Отчёт!C$2,Итого!C$3)</f>
        <v/>
      </c>
      <c r="F16" s="419" t="n">
        <v>0.583333333333333</v>
      </c>
      <c r="G16" s="415" t="n">
        <v>1</v>
      </c>
      <c r="H16" s="361">
        <f>G16*F16</f>
        <v/>
      </c>
      <c r="I16" s="362" t="n">
        <v>11</v>
      </c>
      <c r="J16" s="363">
        <f>H16*E16</f>
        <v/>
      </c>
      <c r="K16" s="375" t="n">
        <v>130</v>
      </c>
      <c r="L16" s="405">
        <f>K16*J16</f>
        <v/>
      </c>
      <c r="M16" s="316" t="n"/>
      <c r="N16" s="461" t="n">
        <v>43185</v>
      </c>
      <c r="O16" s="464" t="n">
        <v>9</v>
      </c>
      <c r="P16" s="449" t="n">
        <v>1</v>
      </c>
      <c r="Q16" s="449" t="n">
        <v>1</v>
      </c>
      <c r="R16" s="449" t="n">
        <v>1</v>
      </c>
      <c r="S16" s="449" t="n">
        <v>1</v>
      </c>
      <c r="T16" s="449" t="n">
        <v>1</v>
      </c>
      <c r="U16" s="449" t="n">
        <v>1</v>
      </c>
      <c r="V16" s="449" t="n">
        <v>1</v>
      </c>
      <c r="W16" s="449" t="n">
        <v>1</v>
      </c>
      <c r="X16" s="449" t="n">
        <v>1</v>
      </c>
      <c r="Y16" s="390">
        <f>COUNTIF(P16:X16,1)</f>
        <v/>
      </c>
      <c r="Z16" s="356">
        <f>Y16/O16</f>
        <v/>
      </c>
      <c r="AA16" s="344" t="n"/>
      <c r="AB16" s="284">
        <f>IF(OR(AND(E16&gt;0,Z16&gt;0),AND(E16=0,Z16=0)),"-","Что-то не так!")</f>
        <v/>
      </c>
      <c r="AD16" s="379" t="n"/>
    </row>
    <row customHeight="1" ht="12.75" r="17" s="265" spans="1:34">
      <c r="A17" s="347" t="n"/>
      <c r="B17" s="463" t="n"/>
      <c r="C17" s="316" t="s">
        <v>22</v>
      </c>
      <c r="D17" s="392" t="s">
        <v>524</v>
      </c>
      <c r="E17" s="458">
        <f>NETWORKDAYS(Итого!C$2,Отчёт!C$2,Итого!C$3)</f>
        <v/>
      </c>
      <c r="F17" s="419" t="n">
        <v>0.583333333333333</v>
      </c>
      <c r="G17" s="415" t="n">
        <v>1</v>
      </c>
      <c r="H17" s="361">
        <f>G17*F17</f>
        <v/>
      </c>
      <c r="I17" s="362" t="n">
        <v>11</v>
      </c>
      <c r="J17" s="363">
        <f>H17*E17</f>
        <v/>
      </c>
      <c r="K17" s="375" t="n">
        <v>130</v>
      </c>
      <c r="L17" s="405">
        <f>K17*J17</f>
        <v/>
      </c>
      <c r="M17" s="316" t="n"/>
      <c r="N17" s="461" t="n">
        <v>43185</v>
      </c>
      <c r="O17" s="464" t="n">
        <v>9</v>
      </c>
      <c r="P17" s="449" t="n">
        <v>1</v>
      </c>
      <c r="Q17" s="449" t="n">
        <v>1</v>
      </c>
      <c r="R17" s="449" t="n">
        <v>1</v>
      </c>
      <c r="S17" s="449" t="n">
        <v>1</v>
      </c>
      <c r="T17" s="449" t="n">
        <v>1</v>
      </c>
      <c r="U17" s="449" t="n">
        <v>1</v>
      </c>
      <c r="V17" s="449" t="n">
        <v>1</v>
      </c>
      <c r="W17" s="449" t="n">
        <v>1</v>
      </c>
      <c r="X17" s="449" t="n">
        <v>1</v>
      </c>
      <c r="Y17" s="390">
        <f>COUNTIF(P17:X17,1)</f>
        <v/>
      </c>
      <c r="Z17" s="356">
        <f>Y17/O17</f>
        <v/>
      </c>
      <c r="AA17" s="358" t="n"/>
      <c r="AB17" s="284">
        <f>IF(OR(AND(E17&gt;0,Z17&gt;0),AND(E17=0,Z17=0)),"-","Что-то не так!")</f>
        <v/>
      </c>
      <c r="AD17" s="379" t="n"/>
    </row>
    <row customHeight="1" ht="12.75" r="18" s="265" spans="1:34">
      <c r="A18" s="347" t="n"/>
      <c r="B18" s="463" t="n"/>
      <c r="C18" s="316" t="s">
        <v>22</v>
      </c>
      <c r="D18" s="392" t="s">
        <v>525</v>
      </c>
      <c r="E18" s="458">
        <f>NETWORKDAYS(Итого!C$2,Отчёт!C$2,Итого!C$3)</f>
        <v/>
      </c>
      <c r="F18" s="419" t="n">
        <v>0.583333333333333</v>
      </c>
      <c r="G18" s="415" t="n">
        <v>1</v>
      </c>
      <c r="H18" s="361">
        <f>G18*F18</f>
        <v/>
      </c>
      <c r="I18" s="362" t="n">
        <v>11</v>
      </c>
      <c r="J18" s="363">
        <f>H18*E18</f>
        <v/>
      </c>
      <c r="K18" s="375" t="n">
        <v>130</v>
      </c>
      <c r="L18" s="405">
        <f>K18*J18</f>
        <v/>
      </c>
      <c r="M18" s="316" t="n"/>
      <c r="N18" s="461" t="n">
        <v>43185</v>
      </c>
      <c r="O18" s="464" t="n">
        <v>9</v>
      </c>
      <c r="P18" s="449" t="n">
        <v>1</v>
      </c>
      <c r="Q18" s="449" t="s">
        <v>73</v>
      </c>
      <c r="R18" s="449" t="s">
        <v>73</v>
      </c>
      <c r="S18" s="449" t="n">
        <v>1</v>
      </c>
      <c r="T18" s="449" t="n">
        <v>1</v>
      </c>
      <c r="U18" s="449" t="n">
        <v>1</v>
      </c>
      <c r="V18" s="449" t="n">
        <v>1</v>
      </c>
      <c r="W18" s="449" t="n">
        <v>1</v>
      </c>
      <c r="X18" s="449" t="n">
        <v>1</v>
      </c>
      <c r="Y18" s="390">
        <f>COUNTIF(P18:X18,1)</f>
        <v/>
      </c>
      <c r="Z18" s="356">
        <f>Y18/O18</f>
        <v/>
      </c>
      <c r="AA18" s="344" t="s">
        <v>526</v>
      </c>
      <c r="AB18" s="284">
        <f>IF(OR(AND(E18&gt;0,Z18&gt;0),AND(E18=0,Z18=0)),"-","Что-то не так!")</f>
        <v/>
      </c>
      <c r="AD18" s="379" t="n"/>
    </row>
    <row customHeight="1" ht="12.75" r="19" s="265" spans="1:34">
      <c r="A19" s="347" t="n"/>
      <c r="B19" s="348" t="n"/>
      <c r="C19" s="316" t="s">
        <v>527</v>
      </c>
      <c r="D19" s="316" t="s">
        <v>528</v>
      </c>
      <c r="E19" s="458">
        <f>NETWORKDAYS(Итого!C$2,Отчёт!C$2,Итого!C$3)</f>
        <v/>
      </c>
      <c r="F19" s="419" t="n">
        <v>0.583333333333333</v>
      </c>
      <c r="G19" s="415" t="n">
        <v>1</v>
      </c>
      <c r="H19" s="361">
        <f>G19*F19</f>
        <v/>
      </c>
      <c r="I19" s="362" t="n">
        <v>11</v>
      </c>
      <c r="J19" s="363">
        <f>H19*E19</f>
        <v/>
      </c>
      <c r="K19" s="375" t="n">
        <v>130</v>
      </c>
      <c r="L19" s="405">
        <f>K19*J19</f>
        <v/>
      </c>
      <c r="M19" s="316" t="n"/>
      <c r="N19" s="461" t="n">
        <v>43185</v>
      </c>
      <c r="O19" s="464" t="n">
        <v>9</v>
      </c>
      <c r="P19" s="449" t="n">
        <v>1</v>
      </c>
      <c r="Q19" s="449" t="n">
        <v>1</v>
      </c>
      <c r="R19" s="449" t="n">
        <v>1</v>
      </c>
      <c r="S19" s="449" t="n">
        <v>0</v>
      </c>
      <c r="T19" s="449" t="n">
        <v>1</v>
      </c>
      <c r="U19" s="449" t="n">
        <v>1</v>
      </c>
      <c r="V19" s="449" t="n">
        <v>1</v>
      </c>
      <c r="W19" s="449" t="n">
        <v>1</v>
      </c>
      <c r="X19" s="449" t="n">
        <v>1</v>
      </c>
      <c r="Y19" s="390">
        <f>COUNTIF(P19:X19,1)</f>
        <v/>
      </c>
      <c r="Z19" s="356">
        <f>Y19/O19</f>
        <v/>
      </c>
      <c r="AA19" s="358" t="s">
        <v>144</v>
      </c>
      <c r="AB19" s="284">
        <f>IF(OR(AND(E19&gt;0,Z19&gt;0),AND(E19=0,Z19=0)),"-","Что-то не так!")</f>
        <v/>
      </c>
      <c r="AD19" s="379" t="n"/>
    </row>
    <row customHeight="1" ht="12.75" r="20" s="265" spans="1:34">
      <c r="A20" s="347" t="n"/>
      <c r="B20" s="348" t="n"/>
      <c r="C20" s="316" t="s">
        <v>527</v>
      </c>
      <c r="D20" s="316" t="s">
        <v>529</v>
      </c>
      <c r="E20" s="458">
        <f>NETWORKDAYS(Итого!C$2,Отчёт!C$2,Итого!C$3)</f>
        <v/>
      </c>
      <c r="F20" s="419" t="n">
        <v>0.583333333333333</v>
      </c>
      <c r="G20" s="415" t="n">
        <v>1</v>
      </c>
      <c r="H20" s="361">
        <f>G20*F20</f>
        <v/>
      </c>
      <c r="I20" s="362" t="n">
        <v>11</v>
      </c>
      <c r="J20" s="363">
        <f>H20*E20</f>
        <v/>
      </c>
      <c r="K20" s="375" t="n">
        <v>130</v>
      </c>
      <c r="L20" s="405">
        <f>K20*J20</f>
        <v/>
      </c>
      <c r="M20" s="316" t="n"/>
      <c r="N20" s="461" t="n">
        <v>43185</v>
      </c>
      <c r="O20" s="464" t="n">
        <v>6</v>
      </c>
      <c r="P20" s="449" t="s">
        <v>74</v>
      </c>
      <c r="Q20" s="449" t="s">
        <v>74</v>
      </c>
      <c r="R20" s="449" t="s">
        <v>74</v>
      </c>
      <c r="S20" s="449" t="n">
        <v>0</v>
      </c>
      <c r="T20" s="449" t="n">
        <v>1</v>
      </c>
      <c r="U20" s="449" t="n">
        <v>1</v>
      </c>
      <c r="V20" s="449" t="n">
        <v>0</v>
      </c>
      <c r="W20" s="449" t="n">
        <v>1</v>
      </c>
      <c r="X20" s="449" t="s">
        <v>74</v>
      </c>
      <c r="Y20" s="390">
        <f>COUNTIF(P20:X20,1)</f>
        <v/>
      </c>
      <c r="Z20" s="356">
        <f>Y20/O20</f>
        <v/>
      </c>
      <c r="AA20" s="344" t="s">
        <v>530</v>
      </c>
      <c r="AB20" s="284">
        <f>IF(OR(AND(E20&gt;0,Z20&gt;0),AND(E20=0,Z20=0)),"-","Что-то не так!")</f>
        <v/>
      </c>
      <c r="AD20" s="379" t="n"/>
    </row>
    <row customHeight="1" ht="12.75" r="21" s="265" spans="1:34">
      <c r="A21" s="347" t="n"/>
      <c r="B21" s="348" t="n"/>
      <c r="C21" s="316" t="s">
        <v>531</v>
      </c>
      <c r="D21" s="316" t="s">
        <v>532</v>
      </c>
      <c r="E21" s="458">
        <f>NETWORKDAYS(Итого!C$2,Отчёт!C$2,Итого!C$3)</f>
        <v/>
      </c>
      <c r="F21" s="419" t="n">
        <v>0.583333333333333</v>
      </c>
      <c r="G21" s="415" t="n">
        <v>1</v>
      </c>
      <c r="H21" s="361">
        <f>G21*F21</f>
        <v/>
      </c>
      <c r="I21" s="362" t="n">
        <v>11</v>
      </c>
      <c r="J21" s="363">
        <f>H21*E21</f>
        <v/>
      </c>
      <c r="K21" s="375" t="n">
        <v>130</v>
      </c>
      <c r="L21" s="405">
        <f>K21*J21</f>
        <v/>
      </c>
      <c r="M21" s="316" t="n"/>
      <c r="N21" s="461" t="n">
        <v>43185</v>
      </c>
      <c r="O21" s="464" t="n">
        <v>9</v>
      </c>
      <c r="P21" s="449" t="n">
        <v>1</v>
      </c>
      <c r="Q21" s="449" t="n">
        <v>0</v>
      </c>
      <c r="R21" s="449" t="n">
        <v>1</v>
      </c>
      <c r="S21" s="449" t="n">
        <v>1</v>
      </c>
      <c r="T21" s="449" t="n">
        <v>1</v>
      </c>
      <c r="U21" s="449" t="n">
        <v>1</v>
      </c>
      <c r="V21" s="449" t="n">
        <v>1</v>
      </c>
      <c r="W21" s="449" t="n">
        <v>1</v>
      </c>
      <c r="X21" s="449" t="s">
        <v>74</v>
      </c>
      <c r="Y21" s="390">
        <f>COUNTIF(P21:X21,1)</f>
        <v/>
      </c>
      <c r="Z21" s="356">
        <f>Y21/O21</f>
        <v/>
      </c>
      <c r="AA21" s="344" t="s">
        <v>334</v>
      </c>
      <c r="AB21" s="284">
        <f>IF(OR(AND(E21&gt;0,Z21&gt;0),AND(E21=0,Z21=0)),"-","Что-то не так!")</f>
        <v/>
      </c>
      <c r="AC21" s="284" t="s">
        <v>165</v>
      </c>
      <c r="AD21" s="379" t="n"/>
    </row>
    <row customHeight="1" ht="12.75" r="22" s="265" spans="1:34">
      <c r="A22" s="347" t="n"/>
      <c r="B22" s="348" t="n"/>
      <c r="C22" s="316" t="s">
        <v>527</v>
      </c>
      <c r="D22" s="316" t="s">
        <v>533</v>
      </c>
      <c r="E22" s="458">
        <f>NETWORKDAYS(Итого!C$2,Отчёт!C$2,Итого!C$3)</f>
        <v/>
      </c>
      <c r="F22" s="419" t="n">
        <v>0.583333333333333</v>
      </c>
      <c r="G22" s="415" t="n">
        <v>1</v>
      </c>
      <c r="H22" s="361">
        <f>G22*F22</f>
        <v/>
      </c>
      <c r="I22" s="362" t="n">
        <v>11</v>
      </c>
      <c r="J22" s="363">
        <f>H22*E22</f>
        <v/>
      </c>
      <c r="K22" s="375" t="n">
        <v>130</v>
      </c>
      <c r="L22" s="405">
        <f>K22*J22</f>
        <v/>
      </c>
      <c r="M22" s="316" t="n"/>
      <c r="N22" s="461" t="n">
        <v>43185</v>
      </c>
      <c r="O22" s="464" t="n">
        <v>9</v>
      </c>
      <c r="P22" s="449" t="n">
        <v>1</v>
      </c>
      <c r="Q22" s="449" t="n">
        <v>1</v>
      </c>
      <c r="R22" s="449" t="n">
        <v>1</v>
      </c>
      <c r="S22" s="449" t="n">
        <v>0</v>
      </c>
      <c r="T22" s="449" t="n">
        <v>1</v>
      </c>
      <c r="U22" s="449" t="n">
        <v>1</v>
      </c>
      <c r="V22" s="449" t="n">
        <v>1</v>
      </c>
      <c r="W22" s="449" t="n">
        <v>1</v>
      </c>
      <c r="X22" s="449" t="n">
        <v>1</v>
      </c>
      <c r="Y22" s="390">
        <f>COUNTIF(P22:X22,1)</f>
        <v/>
      </c>
      <c r="Z22" s="356">
        <f>Y22/O22</f>
        <v/>
      </c>
      <c r="AA22" s="344" t="s">
        <v>374</v>
      </c>
      <c r="AB22" s="284">
        <f>IF(OR(AND(E22&gt;0,Z22&gt;0),AND(E22=0,Z22=0)),"-","Что-то не так!")</f>
        <v/>
      </c>
      <c r="AD22" s="379" t="n"/>
    </row>
    <row customHeight="1" ht="12.75" r="23" s="265" spans="1:34">
      <c r="A23" s="347" t="n"/>
      <c r="B23" s="348" t="n"/>
      <c r="C23" s="316" t="s">
        <v>527</v>
      </c>
      <c r="D23" s="316" t="s">
        <v>534</v>
      </c>
      <c r="E23" s="458">
        <f>NETWORKDAYS(Итого!C$2,Отчёт!C$2,Итого!C$3)</f>
        <v/>
      </c>
      <c r="F23" s="419" t="n">
        <v>0.583333333333333</v>
      </c>
      <c r="G23" s="415" t="n">
        <v>1</v>
      </c>
      <c r="H23" s="361">
        <f>G23*F23</f>
        <v/>
      </c>
      <c r="I23" s="362" t="n">
        <v>11</v>
      </c>
      <c r="J23" s="363">
        <f>H23*E23</f>
        <v/>
      </c>
      <c r="K23" s="375" t="n">
        <v>130</v>
      </c>
      <c r="L23" s="405">
        <f>K23*J23</f>
        <v/>
      </c>
      <c r="M23" s="316" t="n"/>
      <c r="N23" s="461" t="n">
        <v>43185</v>
      </c>
      <c r="O23" s="464" t="n">
        <v>9</v>
      </c>
      <c r="P23" s="449" t="n">
        <v>1</v>
      </c>
      <c r="Q23" s="449" t="n">
        <v>1</v>
      </c>
      <c r="R23" s="449" t="n">
        <v>1</v>
      </c>
      <c r="S23" s="449" t="n">
        <v>1</v>
      </c>
      <c r="T23" s="449" t="n">
        <v>1</v>
      </c>
      <c r="U23" s="449" t="n">
        <v>0</v>
      </c>
      <c r="V23" s="449" t="n">
        <v>1</v>
      </c>
      <c r="W23" s="449" t="n">
        <v>1</v>
      </c>
      <c r="X23" s="449" t="n">
        <v>1</v>
      </c>
      <c r="Y23" s="390">
        <f>COUNTIF(P23:X23,1)</f>
        <v/>
      </c>
      <c r="Z23" s="356">
        <f>Y23/O23</f>
        <v/>
      </c>
      <c r="AA23" s="344" t="s">
        <v>535</v>
      </c>
      <c r="AB23" s="284">
        <f>IF(OR(AND(E23&gt;0,Z23&gt;0),AND(E23=0,Z23=0)),"-","Что-то не так!")</f>
        <v/>
      </c>
      <c r="AC23" s="284" t="s">
        <v>165</v>
      </c>
      <c r="AD23" s="379" t="n"/>
    </row>
    <row customHeight="1" ht="12.75" r="24" s="265" spans="1:34">
      <c r="A24" s="347" t="n"/>
      <c r="B24" s="348" t="n"/>
      <c r="C24" s="316" t="s">
        <v>527</v>
      </c>
      <c r="D24" s="316" t="s">
        <v>536</v>
      </c>
      <c r="E24" s="458">
        <f>NETWORKDAYS(Итого!C$2,Отчёт!C$2,Итого!C$3)</f>
        <v/>
      </c>
      <c r="F24" s="419" t="n">
        <v>0.583333333333333</v>
      </c>
      <c r="G24" s="415" t="n">
        <v>1</v>
      </c>
      <c r="H24" s="361">
        <f>G24*F24</f>
        <v/>
      </c>
      <c r="I24" s="362" t="n">
        <v>11</v>
      </c>
      <c r="J24" s="363">
        <f>H24*E24</f>
        <v/>
      </c>
      <c r="K24" s="375" t="n">
        <v>130</v>
      </c>
      <c r="L24" s="405">
        <f>K24*J24</f>
        <v/>
      </c>
      <c r="M24" s="316" t="n"/>
      <c r="N24" s="461" t="n">
        <v>43185</v>
      </c>
      <c r="O24" s="464" t="n">
        <v>9</v>
      </c>
      <c r="P24" s="449" t="n">
        <v>1</v>
      </c>
      <c r="Q24" s="449" t="n">
        <v>1</v>
      </c>
      <c r="R24" s="449" t="n">
        <v>1</v>
      </c>
      <c r="S24" s="449" t="n">
        <v>1</v>
      </c>
      <c r="T24" s="449" t="n">
        <v>1</v>
      </c>
      <c r="U24" s="449" t="n">
        <v>1</v>
      </c>
      <c r="V24" s="449" t="n">
        <v>1</v>
      </c>
      <c r="W24" s="449" t="n">
        <v>1</v>
      </c>
      <c r="X24" s="449" t="n">
        <v>1</v>
      </c>
      <c r="Y24" s="390">
        <f>COUNTIF(P24:X24,1)</f>
        <v/>
      </c>
      <c r="Z24" s="356">
        <f>Y24/O24</f>
        <v/>
      </c>
      <c r="AA24" s="344" t="n"/>
      <c r="AB24" s="284">
        <f>IF(OR(AND(E24&gt;0,Z24&gt;0),AND(E24=0,Z24=0)),"-","Что-то не так!")</f>
        <v/>
      </c>
      <c r="AC24" s="284" t="s">
        <v>165</v>
      </c>
      <c r="AD24" s="379" t="n"/>
    </row>
    <row customHeight="1" ht="12.75" r="25" s="265" spans="1:34">
      <c r="A25" s="347" t="n"/>
      <c r="B25" s="348" t="n"/>
      <c r="C25" s="316" t="s">
        <v>537</v>
      </c>
      <c r="D25" s="316" t="s">
        <v>538</v>
      </c>
      <c r="E25" s="458">
        <f>NETWORKDAYS(Итого!C$2,Отчёт!C$2,Итого!C$3)</f>
        <v/>
      </c>
      <c r="F25" s="419" t="n">
        <v>0.583333333333333</v>
      </c>
      <c r="G25" s="415" t="n">
        <v>1</v>
      </c>
      <c r="H25" s="361">
        <f>G25*F25</f>
        <v/>
      </c>
      <c r="I25" s="362" t="n">
        <v>11</v>
      </c>
      <c r="J25" s="363">
        <f>H25*E25</f>
        <v/>
      </c>
      <c r="K25" s="375" t="n">
        <v>130</v>
      </c>
      <c r="L25" s="405">
        <f>K25*J25</f>
        <v/>
      </c>
      <c r="M25" s="316" t="n"/>
      <c r="N25" s="461" t="n">
        <v>43185</v>
      </c>
      <c r="O25" s="464" t="n">
        <v>9</v>
      </c>
      <c r="P25" s="449" t="n">
        <v>1</v>
      </c>
      <c r="Q25" s="449" t="n">
        <v>1</v>
      </c>
      <c r="R25" s="449" t="n">
        <v>1</v>
      </c>
      <c r="S25" s="449" t="n">
        <v>1</v>
      </c>
      <c r="T25" s="449" t="n">
        <v>1</v>
      </c>
      <c r="U25" s="449" t="n">
        <v>1</v>
      </c>
      <c r="V25" s="449" t="n">
        <v>1</v>
      </c>
      <c r="W25" s="449" t="n">
        <v>1</v>
      </c>
      <c r="X25" s="449" t="n">
        <v>1</v>
      </c>
      <c r="Y25" s="390">
        <f>COUNTIF(P25:X25,1)</f>
        <v/>
      </c>
      <c r="Z25" s="356">
        <f>Y25/O25</f>
        <v/>
      </c>
      <c r="AA25" s="344" t="n"/>
      <c r="AB25" s="284">
        <f>IF(OR(AND(E25&gt;0,Z25&gt;0),AND(E25=0,Z25=0)),"-","Что-то не так!")</f>
        <v/>
      </c>
      <c r="AC25" s="284" t="s">
        <v>165</v>
      </c>
      <c r="AD25" s="379" t="n"/>
    </row>
    <row customHeight="1" ht="12.75" r="26" s="265" spans="1:34">
      <c r="A26" s="347" t="n"/>
      <c r="B26" s="348" t="n"/>
      <c r="C26" s="316" t="s">
        <v>539</v>
      </c>
      <c r="D26" s="316" t="s">
        <v>540</v>
      </c>
      <c r="E26" s="458">
        <f>NETWORKDAYS(Итого!C$2,Отчёт!C$2,Итого!C$3)</f>
        <v/>
      </c>
      <c r="F26" s="419" t="n">
        <v>0.583333333333333</v>
      </c>
      <c r="G26" s="415" t="n">
        <v>1</v>
      </c>
      <c r="H26" s="361">
        <f>G26*F26</f>
        <v/>
      </c>
      <c r="I26" s="362" t="n">
        <v>11</v>
      </c>
      <c r="J26" s="363">
        <f>H26*E26</f>
        <v/>
      </c>
      <c r="K26" s="375" t="n">
        <v>130</v>
      </c>
      <c r="L26" s="405">
        <f>K26*J26</f>
        <v/>
      </c>
      <c r="M26" s="316" t="n"/>
      <c r="N26" s="461" t="n">
        <v>43185</v>
      </c>
      <c r="O26" s="464" t="n">
        <v>9</v>
      </c>
      <c r="P26" s="449" t="n">
        <v>1</v>
      </c>
      <c r="Q26" s="449" t="n">
        <v>1</v>
      </c>
      <c r="R26" s="449" t="n">
        <v>0</v>
      </c>
      <c r="S26" s="449" t="n">
        <v>0</v>
      </c>
      <c r="T26" s="449" t="n">
        <v>1</v>
      </c>
      <c r="U26" s="449" t="n">
        <v>1</v>
      </c>
      <c r="V26" s="449" t="n">
        <v>1</v>
      </c>
      <c r="W26" s="449" t="n">
        <v>1</v>
      </c>
      <c r="X26" s="449" t="n">
        <v>1</v>
      </c>
      <c r="Y26" s="390">
        <f>COUNTIF(P26:X26,1)</f>
        <v/>
      </c>
      <c r="Z26" s="356">
        <f>Y26/O26</f>
        <v/>
      </c>
      <c r="AA26" s="344" t="s">
        <v>88</v>
      </c>
      <c r="AB26" s="284">
        <f>IF(OR(AND(E26&gt;0,Z26&gt;0),AND(E26=0,Z26=0)),"-","Что-то не так!")</f>
        <v/>
      </c>
      <c r="AC26" s="284" t="s">
        <v>165</v>
      </c>
      <c r="AD26" s="379" t="n"/>
    </row>
    <row customHeight="1" ht="12.75" r="27" s="265" spans="1:34">
      <c r="A27" s="347" t="n"/>
      <c r="B27" s="348" t="n"/>
      <c r="C27" s="316" t="s">
        <v>527</v>
      </c>
      <c r="D27" s="316" t="s">
        <v>541</v>
      </c>
      <c r="E27" s="458">
        <f>NETWORKDAYS(Итого!C$2,Отчёт!C$2,Итого!C$3)</f>
        <v/>
      </c>
      <c r="F27" s="419" t="n">
        <v>0.583333333333333</v>
      </c>
      <c r="G27" s="415" t="n">
        <v>1</v>
      </c>
      <c r="H27" s="361">
        <f>G27*F27</f>
        <v/>
      </c>
      <c r="I27" s="362" t="n">
        <v>11</v>
      </c>
      <c r="J27" s="363">
        <f>H27*E27</f>
        <v/>
      </c>
      <c r="K27" s="375" t="n">
        <v>130</v>
      </c>
      <c r="L27" s="405">
        <f>K27*J27</f>
        <v/>
      </c>
      <c r="M27" s="316" t="n"/>
      <c r="N27" s="461" t="n">
        <v>43185</v>
      </c>
      <c r="O27" s="464" t="n">
        <v>9</v>
      </c>
      <c r="P27" s="449" t="n">
        <v>1</v>
      </c>
      <c r="Q27" s="449" t="n">
        <v>1</v>
      </c>
      <c r="R27" s="449" t="n">
        <v>1</v>
      </c>
      <c r="S27" s="449" t="n">
        <v>1</v>
      </c>
      <c r="T27" s="449" t="n">
        <v>1</v>
      </c>
      <c r="U27" s="449" t="n">
        <v>1</v>
      </c>
      <c r="V27" s="449" t="n">
        <v>1</v>
      </c>
      <c r="W27" s="449" t="n">
        <v>1</v>
      </c>
      <c r="X27" s="449" t="n">
        <v>1</v>
      </c>
      <c r="Y27" s="390">
        <f>COUNTIF(P27:X27,1)</f>
        <v/>
      </c>
      <c r="Z27" s="356">
        <f>Y27/O27</f>
        <v/>
      </c>
      <c r="AA27" s="344" t="n"/>
      <c r="AB27" s="284">
        <f>IF(OR(AND(E27&gt;0,Z27&gt;0),AND(E27=0,Z27=0)),"-","Что-то не так!")</f>
        <v/>
      </c>
      <c r="AD27" s="379" t="n"/>
    </row>
    <row customHeight="1" ht="12.75" r="28" s="265" spans="1:34">
      <c r="A28" s="347" t="n"/>
      <c r="B28" s="348" t="n"/>
      <c r="C28" s="316" t="s">
        <v>527</v>
      </c>
      <c r="D28" s="316" t="s">
        <v>542</v>
      </c>
      <c r="E28" s="458">
        <f>NETWORKDAYS(Итого!C$2,Отчёт!C$2,Итого!C$3)</f>
        <v/>
      </c>
      <c r="F28" s="419" t="n">
        <v>0.583333333333333</v>
      </c>
      <c r="G28" s="415" t="n">
        <v>1</v>
      </c>
      <c r="H28" s="361">
        <f>G28*F28</f>
        <v/>
      </c>
      <c r="I28" s="362" t="n">
        <v>11</v>
      </c>
      <c r="J28" s="363">
        <f>H28*E28</f>
        <v/>
      </c>
      <c r="K28" s="375" t="n">
        <v>130</v>
      </c>
      <c r="L28" s="405">
        <f>K28*J28</f>
        <v/>
      </c>
      <c r="M28" s="316" t="n"/>
      <c r="N28" s="461" t="n">
        <v>43185</v>
      </c>
      <c r="O28" s="464" t="n">
        <v>9</v>
      </c>
      <c r="P28" s="449" t="n">
        <v>1</v>
      </c>
      <c r="Q28" s="449" t="n">
        <v>1</v>
      </c>
      <c r="R28" s="449" t="n">
        <v>1</v>
      </c>
      <c r="S28" s="449" t="n">
        <v>1</v>
      </c>
      <c r="T28" s="449" t="n">
        <v>1</v>
      </c>
      <c r="U28" s="449" t="n">
        <v>1</v>
      </c>
      <c r="V28" s="449" t="n">
        <v>1</v>
      </c>
      <c r="W28" s="449" t="n">
        <v>1</v>
      </c>
      <c r="X28" s="449" t="n">
        <v>1</v>
      </c>
      <c r="Y28" s="390">
        <f>COUNTIF(P28:X28,1)</f>
        <v/>
      </c>
      <c r="Z28" s="356">
        <f>Y28/O28</f>
        <v/>
      </c>
      <c r="AA28" s="368" t="n"/>
      <c r="AB28" s="284">
        <f>IF(OR(AND(E28&gt;0,Z28&gt;0),AND(E28=0,Z28=0)),"-","Что-то не так!")</f>
        <v/>
      </c>
      <c r="AC28" s="284" t="s">
        <v>330</v>
      </c>
      <c r="AD28" s="379" t="n"/>
    </row>
    <row customHeight="1" ht="12.75" r="29" s="265" spans="1:34">
      <c r="A29" s="347" t="n"/>
      <c r="B29" s="348" t="n"/>
      <c r="C29" s="316" t="s">
        <v>527</v>
      </c>
      <c r="D29" s="316" t="s">
        <v>543</v>
      </c>
      <c r="E29" s="458">
        <f>NETWORKDAYS(Итого!C$2,Отчёт!C$2,Итого!C$3)</f>
        <v/>
      </c>
      <c r="F29" s="419" t="n">
        <v>0.583333333333333</v>
      </c>
      <c r="G29" s="415" t="n">
        <v>1</v>
      </c>
      <c r="H29" s="361">
        <f>G29*F29</f>
        <v/>
      </c>
      <c r="I29" s="362" t="n">
        <v>11</v>
      </c>
      <c r="J29" s="363">
        <f>H29*E29</f>
        <v/>
      </c>
      <c r="K29" s="375" t="n">
        <v>130</v>
      </c>
      <c r="L29" s="405">
        <f>K29*J29</f>
        <v/>
      </c>
      <c r="M29" s="316" t="n"/>
      <c r="N29" s="461" t="n">
        <v>43185</v>
      </c>
      <c r="O29" s="464" t="n">
        <v>9</v>
      </c>
      <c r="P29" s="449" t="n">
        <v>1</v>
      </c>
      <c r="Q29" s="449" t="n">
        <v>0</v>
      </c>
      <c r="R29" s="449" t="n">
        <v>1</v>
      </c>
      <c r="S29" s="449" t="n">
        <v>1</v>
      </c>
      <c r="T29" s="449" t="n">
        <v>1</v>
      </c>
      <c r="U29" s="449" t="n">
        <v>1</v>
      </c>
      <c r="V29" s="449" t="n">
        <v>1</v>
      </c>
      <c r="W29" s="449" t="n">
        <v>1</v>
      </c>
      <c r="X29" s="449" t="n">
        <v>0</v>
      </c>
      <c r="Y29" s="390">
        <f>COUNTIF(P29:X29,1)</f>
        <v/>
      </c>
      <c r="Z29" s="356">
        <f>Y29/O29</f>
        <v/>
      </c>
      <c r="AA29" s="344" t="s">
        <v>526</v>
      </c>
      <c r="AB29" s="284">
        <f>IF(OR(AND(E29&gt;0,Z29&gt;0),AND(E29=0,Z29=0)),"-","Что-то не так!")</f>
        <v/>
      </c>
      <c r="AD29" s="379" t="n"/>
    </row>
    <row customHeight="1" ht="12.75" r="30" s="265" spans="1:34">
      <c r="A30" s="347" t="n"/>
      <c r="B30" s="348" t="n"/>
      <c r="C30" s="316" t="s">
        <v>527</v>
      </c>
      <c r="D30" s="316" t="s">
        <v>544</v>
      </c>
      <c r="E30" s="458">
        <f>NETWORKDAYS(Итого!C$2,Отчёт!C$2,Итого!C$3)</f>
        <v/>
      </c>
      <c r="F30" s="419" t="n">
        <v>0.583333333333333</v>
      </c>
      <c r="G30" s="415" t="n">
        <v>1</v>
      </c>
      <c r="H30" s="361">
        <f>G30*F30</f>
        <v/>
      </c>
      <c r="I30" s="362" t="n">
        <v>11</v>
      </c>
      <c r="J30" s="363">
        <f>H30*E30</f>
        <v/>
      </c>
      <c r="K30" s="375" t="n">
        <v>130</v>
      </c>
      <c r="L30" s="405">
        <f>K30*J30</f>
        <v/>
      </c>
      <c r="M30" s="316" t="n"/>
      <c r="N30" s="461" t="n">
        <v>43185</v>
      </c>
      <c r="O30" s="464" t="n">
        <v>9</v>
      </c>
      <c r="P30" s="449" t="n">
        <v>1</v>
      </c>
      <c r="Q30" s="449" t="n">
        <v>1</v>
      </c>
      <c r="R30" s="449" t="n">
        <v>1</v>
      </c>
      <c r="S30" s="449" t="n">
        <v>1</v>
      </c>
      <c r="T30" s="449" t="n">
        <v>0</v>
      </c>
      <c r="U30" s="449" t="n">
        <v>0</v>
      </c>
      <c r="V30" s="449" t="n">
        <v>1</v>
      </c>
      <c r="W30" s="449" t="n">
        <v>1</v>
      </c>
      <c r="X30" s="449" t="n">
        <v>1</v>
      </c>
      <c r="Y30" s="390">
        <f>COUNTIF(P30:X30,1)</f>
        <v/>
      </c>
      <c r="Z30" s="356">
        <f>Y30/O30</f>
        <v/>
      </c>
      <c r="AA30" s="344" t="s">
        <v>104</v>
      </c>
      <c r="AB30" s="284">
        <f>IF(OR(AND(E30&gt;0,Z30&gt;0),AND(E30=0,Z30=0)),"-","Что-то не так!")</f>
        <v/>
      </c>
      <c r="AD30" s="379" t="n"/>
    </row>
    <row customHeight="1" ht="12.75" r="31" s="265" spans="1:34">
      <c r="A31" s="347" t="n"/>
      <c r="B31" s="348" t="n"/>
      <c r="C31" s="316" t="s">
        <v>527</v>
      </c>
      <c r="D31" s="316" t="s">
        <v>545</v>
      </c>
      <c r="E31" s="458">
        <f>NETWORKDAYS(Итого!C$2,Отчёт!C$2,Итого!C$3)</f>
        <v/>
      </c>
      <c r="F31" s="419" t="n">
        <v>0.583333333333333</v>
      </c>
      <c r="G31" s="415" t="n">
        <v>1</v>
      </c>
      <c r="H31" s="361">
        <f>G31*F31</f>
        <v/>
      </c>
      <c r="I31" s="362" t="n">
        <v>11</v>
      </c>
      <c r="J31" s="363">
        <f>H31*E31</f>
        <v/>
      </c>
      <c r="K31" s="375" t="n">
        <v>130</v>
      </c>
      <c r="L31" s="405">
        <f>K31*J31</f>
        <v/>
      </c>
      <c r="M31" s="316" t="n"/>
      <c r="N31" s="461" t="n">
        <v>43185</v>
      </c>
      <c r="O31" s="464" t="n">
        <v>9</v>
      </c>
      <c r="P31" s="449" t="n">
        <v>1</v>
      </c>
      <c r="Q31" s="449" t="n">
        <v>1</v>
      </c>
      <c r="R31" s="449" t="n">
        <v>1</v>
      </c>
      <c r="S31" s="449" t="n">
        <v>1</v>
      </c>
      <c r="T31" s="449" t="n">
        <v>1</v>
      </c>
      <c r="U31" s="449" t="n">
        <v>1</v>
      </c>
      <c r="V31" s="449" t="n">
        <v>1</v>
      </c>
      <c r="W31" s="449" t="n">
        <v>1</v>
      </c>
      <c r="X31" s="449" t="n">
        <v>1</v>
      </c>
      <c r="Y31" s="390">
        <f>COUNTIF(P31:X31,1)</f>
        <v/>
      </c>
      <c r="Z31" s="356">
        <f>Y31/O31</f>
        <v/>
      </c>
      <c r="AA31" s="344" t="n"/>
      <c r="AB31" s="284">
        <f>IF(OR(AND(E31&gt;0,Z31&gt;0),AND(E31=0,Z31=0)),"-","Что-то не так!")</f>
        <v/>
      </c>
      <c r="AD31" s="379" t="n"/>
    </row>
    <row customHeight="1" ht="12.75" r="32" s="265" spans="1:34">
      <c r="A32" s="347" t="n"/>
      <c r="B32" s="348" t="n"/>
      <c r="C32" s="316" t="s">
        <v>527</v>
      </c>
      <c r="D32" s="316" t="s">
        <v>546</v>
      </c>
      <c r="E32" s="458">
        <f>NETWORKDAYS(Итого!C$2,Отчёт!C$2,Итого!C$3)</f>
        <v/>
      </c>
      <c r="F32" s="419" t="n">
        <v>0.583333333333333</v>
      </c>
      <c r="G32" s="415" t="n">
        <v>1</v>
      </c>
      <c r="H32" s="361">
        <f>G32*F32</f>
        <v/>
      </c>
      <c r="I32" s="362" t="n">
        <v>11</v>
      </c>
      <c r="J32" s="363">
        <f>H32*E32</f>
        <v/>
      </c>
      <c r="K32" s="375" t="n">
        <v>130</v>
      </c>
      <c r="L32" s="405">
        <f>K32*J32</f>
        <v/>
      </c>
      <c r="M32" s="316" t="n"/>
      <c r="N32" s="461" t="n">
        <v>43185</v>
      </c>
      <c r="O32" s="464" t="n">
        <v>6</v>
      </c>
      <c r="P32" s="449" t="s">
        <v>74</v>
      </c>
      <c r="Q32" s="449" t="s">
        <v>74</v>
      </c>
      <c r="R32" s="449" t="s">
        <v>74</v>
      </c>
      <c r="S32" s="449" t="n">
        <v>0</v>
      </c>
      <c r="T32" s="449" t="n">
        <v>0</v>
      </c>
      <c r="U32" s="449" t="n">
        <v>0</v>
      </c>
      <c r="V32" s="449" t="n">
        <v>0</v>
      </c>
      <c r="W32" s="449" t="n">
        <v>1</v>
      </c>
      <c r="X32" s="449" t="s">
        <v>74</v>
      </c>
      <c r="Y32" s="390">
        <f>COUNTIF(P32:X32,1)</f>
        <v/>
      </c>
      <c r="Z32" s="356">
        <f>Y32/O32</f>
        <v/>
      </c>
      <c r="AA32" s="344" t="s">
        <v>547</v>
      </c>
      <c r="AB32" s="284">
        <f>IF(OR(AND(E32&gt;0,Z32&gt;0),AND(E32=0,Z32=0)),"-","Что-то не так!")</f>
        <v/>
      </c>
      <c r="AD32" s="379" t="n"/>
    </row>
    <row customHeight="1" ht="12.75" r="33" s="265" spans="1:34">
      <c r="A33" s="347" t="n"/>
      <c r="B33" s="348" t="n"/>
      <c r="C33" s="316" t="s">
        <v>527</v>
      </c>
      <c r="D33" s="316" t="s">
        <v>548</v>
      </c>
      <c r="E33" s="458">
        <f>NETWORKDAYS(Итого!C$2,Отчёт!C$2,Итого!C$3)</f>
        <v/>
      </c>
      <c r="F33" s="419" t="n">
        <v>0.583333333333333</v>
      </c>
      <c r="G33" s="415" t="n">
        <v>1</v>
      </c>
      <c r="H33" s="361">
        <f>G33*F33</f>
        <v/>
      </c>
      <c r="I33" s="362" t="n">
        <v>11</v>
      </c>
      <c r="J33" s="363">
        <f>H33*E33</f>
        <v/>
      </c>
      <c r="K33" s="375" t="n">
        <v>130</v>
      </c>
      <c r="L33" s="405">
        <f>K33*J33</f>
        <v/>
      </c>
      <c r="M33" s="316" t="n"/>
      <c r="N33" s="461" t="n">
        <v>43185</v>
      </c>
      <c r="O33" s="464" t="n">
        <v>9</v>
      </c>
      <c r="P33" s="449" t="n">
        <v>1</v>
      </c>
      <c r="Q33" s="449" t="n">
        <v>1</v>
      </c>
      <c r="R33" s="449" t="n">
        <v>1</v>
      </c>
      <c r="S33" s="449" t="n">
        <v>1</v>
      </c>
      <c r="T33" s="449" t="n">
        <v>1</v>
      </c>
      <c r="U33" s="449" t="n">
        <v>1</v>
      </c>
      <c r="V33" s="449" t="n">
        <v>1</v>
      </c>
      <c r="W33" s="449" t="n">
        <v>0</v>
      </c>
      <c r="X33" s="449" t="n">
        <v>1</v>
      </c>
      <c r="Y33" s="390">
        <f>COUNTIF(P33:X33,1)</f>
        <v/>
      </c>
      <c r="Z33" s="356">
        <f>Y33/O33</f>
        <v/>
      </c>
      <c r="AA33" s="344" t="s">
        <v>549</v>
      </c>
      <c r="AB33" s="284">
        <f>IF(OR(AND(E33&gt;0,Z33&gt;0),AND(E33=0,Z33=0)),"-","Что-то не так!")</f>
        <v/>
      </c>
      <c r="AC33" s="284" t="s">
        <v>330</v>
      </c>
      <c r="AD33" s="379" t="n"/>
    </row>
    <row customHeight="1" ht="12.75" r="34" s="265" spans="1:34">
      <c r="A34" s="347" t="n"/>
      <c r="B34" s="348" t="n"/>
      <c r="C34" s="316" t="s">
        <v>527</v>
      </c>
      <c r="D34" s="316" t="s">
        <v>550</v>
      </c>
      <c r="E34" s="458">
        <f>NETWORKDAYS(Итого!C$2,Отчёт!C$2,Итого!C$3)</f>
        <v/>
      </c>
      <c r="F34" s="419" t="n">
        <v>0.583333333333333</v>
      </c>
      <c r="G34" s="415" t="n">
        <v>1</v>
      </c>
      <c r="H34" s="361">
        <f>G34*F34</f>
        <v/>
      </c>
      <c r="I34" s="362" t="n">
        <v>11</v>
      </c>
      <c r="J34" s="363">
        <f>H34*E34</f>
        <v/>
      </c>
      <c r="K34" s="375" t="n">
        <v>130</v>
      </c>
      <c r="L34" s="405">
        <f>K34*J34</f>
        <v/>
      </c>
      <c r="M34" s="316" t="n"/>
      <c r="N34" s="461" t="n">
        <v>43185</v>
      </c>
      <c r="O34" s="464" t="n">
        <v>9</v>
      </c>
      <c r="P34" s="449" t="n">
        <v>1</v>
      </c>
      <c r="Q34" s="449" t="n">
        <v>1</v>
      </c>
      <c r="R34" s="449" t="n">
        <v>1</v>
      </c>
      <c r="S34" s="449" t="n">
        <v>1</v>
      </c>
      <c r="T34" s="449" t="n">
        <v>1</v>
      </c>
      <c r="U34" s="449" t="n">
        <v>1</v>
      </c>
      <c r="V34" s="449" t="n">
        <v>1</v>
      </c>
      <c r="W34" s="449" t="n">
        <v>1</v>
      </c>
      <c r="X34" s="449" t="n">
        <v>1</v>
      </c>
      <c r="Y34" s="390">
        <f>COUNTIF(P34:X34,1)</f>
        <v/>
      </c>
      <c r="Z34" s="356">
        <f>Y34/O34</f>
        <v/>
      </c>
      <c r="AA34" s="344" t="n"/>
      <c r="AB34" s="284">
        <f>IF(OR(AND(E34&gt;0,Z34&gt;0),AND(E34=0,Z34=0)),"-","Что-то не так!")</f>
        <v/>
      </c>
      <c r="AD34" s="379" t="n"/>
    </row>
    <row customHeight="1" ht="12.75" r="35" s="265" spans="1:34">
      <c r="A35" s="347" t="n"/>
      <c r="B35" s="348" t="n"/>
      <c r="C35" s="316" t="s">
        <v>527</v>
      </c>
      <c r="D35" s="316" t="s">
        <v>551</v>
      </c>
      <c r="E35" s="458">
        <f>NETWORKDAYS(Итого!C$2,Отчёт!C$2,Итого!C$3)</f>
        <v/>
      </c>
      <c r="F35" s="419" t="n">
        <v>0.583333333333333</v>
      </c>
      <c r="G35" s="415" t="n">
        <v>1</v>
      </c>
      <c r="H35" s="361">
        <f>G35*F35</f>
        <v/>
      </c>
      <c r="I35" s="362" t="n">
        <v>11</v>
      </c>
      <c r="J35" s="363">
        <f>H35*E35</f>
        <v/>
      </c>
      <c r="K35" s="375" t="n">
        <v>130</v>
      </c>
      <c r="L35" s="405">
        <f>K35*J35</f>
        <v/>
      </c>
      <c r="M35" s="316" t="n"/>
      <c r="N35" s="461" t="n">
        <v>43185</v>
      </c>
      <c r="O35" s="464" t="n">
        <v>9</v>
      </c>
      <c r="P35" s="449" t="n">
        <v>1</v>
      </c>
      <c r="Q35" s="449" t="n">
        <v>1</v>
      </c>
      <c r="R35" s="449" t="n">
        <v>1</v>
      </c>
      <c r="S35" s="449" t="n">
        <v>1</v>
      </c>
      <c r="T35" s="449" t="n">
        <v>1</v>
      </c>
      <c r="U35" s="449" t="n">
        <v>1</v>
      </c>
      <c r="V35" s="449" t="n">
        <v>1</v>
      </c>
      <c r="W35" s="449" t="n">
        <v>1</v>
      </c>
      <c r="X35" s="449" t="n">
        <v>1</v>
      </c>
      <c r="Y35" s="390">
        <f>COUNTIF(P35:X35,1)</f>
        <v/>
      </c>
      <c r="Z35" s="356">
        <f>Y35/O35</f>
        <v/>
      </c>
      <c r="AA35" s="344" t="n"/>
      <c r="AB35" s="284">
        <f>IF(OR(AND(E35&gt;0,Z35&gt;0),AND(E35=0,Z35=0)),"-","Что-то не так!")</f>
        <v/>
      </c>
      <c r="AC35" s="284" t="s">
        <v>165</v>
      </c>
      <c r="AD35" s="379" t="n"/>
    </row>
    <row customHeight="1" ht="12.75" r="36" s="265" spans="1:34">
      <c r="A36" s="347" t="n"/>
      <c r="B36" s="348" t="n"/>
      <c r="C36" s="316" t="s">
        <v>527</v>
      </c>
      <c r="D36" s="316" t="s">
        <v>552</v>
      </c>
      <c r="E36" s="458">
        <f>NETWORKDAYS(Итого!C$2,Отчёт!C$2,Итого!C$3)</f>
        <v/>
      </c>
      <c r="F36" s="419" t="n">
        <v>0.583333333333333</v>
      </c>
      <c r="G36" s="415" t="n">
        <v>1</v>
      </c>
      <c r="H36" s="361">
        <f>G36*F36</f>
        <v/>
      </c>
      <c r="I36" s="362" t="n">
        <v>11</v>
      </c>
      <c r="J36" s="363">
        <f>H36*E36</f>
        <v/>
      </c>
      <c r="K36" s="375" t="n">
        <v>130</v>
      </c>
      <c r="L36" s="405">
        <f>K36*J36</f>
        <v/>
      </c>
      <c r="M36" s="316" t="n"/>
      <c r="N36" s="461" t="n">
        <v>43185</v>
      </c>
      <c r="O36" s="464" t="n">
        <v>9</v>
      </c>
      <c r="P36" s="449" t="n">
        <v>1</v>
      </c>
      <c r="Q36" s="449" t="n">
        <v>1</v>
      </c>
      <c r="R36" s="449" t="n">
        <v>1</v>
      </c>
      <c r="S36" s="449" t="n">
        <v>1</v>
      </c>
      <c r="T36" s="449" t="n">
        <v>1</v>
      </c>
      <c r="U36" s="449" t="n">
        <v>1</v>
      </c>
      <c r="V36" s="449" t="n">
        <v>1</v>
      </c>
      <c r="W36" s="449" t="n">
        <v>1</v>
      </c>
      <c r="X36" s="449" t="n">
        <v>1</v>
      </c>
      <c r="Y36" s="390">
        <f>COUNTIF(P36:X36,1)</f>
        <v/>
      </c>
      <c r="Z36" s="356">
        <f>Y36/O36</f>
        <v/>
      </c>
      <c r="AA36" s="344" t="n"/>
      <c r="AB36" s="284">
        <f>IF(OR(AND(E36&gt;0,Z36&gt;0),AND(E36=0,Z36=0)),"-","Что-то не так!")</f>
        <v/>
      </c>
      <c r="AD36" s="379" t="n"/>
    </row>
    <row customHeight="1" ht="12.75" r="37" s="265" spans="1:34">
      <c r="A37" s="347" t="n"/>
      <c r="B37" s="348" t="n"/>
      <c r="C37" s="316" t="s">
        <v>553</v>
      </c>
      <c r="D37" s="316" t="s">
        <v>554</v>
      </c>
      <c r="E37" s="458">
        <f>NETWORKDAYS(Итого!C$2,Отчёт!C$2,Итого!C$3)</f>
        <v/>
      </c>
      <c r="F37" s="419" t="n">
        <v>0.583333333333333</v>
      </c>
      <c r="G37" s="415" t="n">
        <v>1</v>
      </c>
      <c r="H37" s="361">
        <f>G37*F37</f>
        <v/>
      </c>
      <c r="I37" s="362" t="n">
        <v>11</v>
      </c>
      <c r="J37" s="363">
        <f>H37*E37</f>
        <v/>
      </c>
      <c r="K37" s="375" t="n">
        <v>130</v>
      </c>
      <c r="L37" s="405">
        <f>K37*J37</f>
        <v/>
      </c>
      <c r="M37" s="316" t="n"/>
      <c r="N37" s="461" t="n">
        <v>43185</v>
      </c>
      <c r="O37" s="464" t="n">
        <v>9</v>
      </c>
      <c r="P37" s="449" t="n">
        <v>1</v>
      </c>
      <c r="Q37" s="449" t="n">
        <v>1</v>
      </c>
      <c r="R37" s="449" t="n">
        <v>1</v>
      </c>
      <c r="S37" s="449" t="n">
        <v>1</v>
      </c>
      <c r="T37" s="449" t="n">
        <v>1</v>
      </c>
      <c r="U37" s="449" t="n">
        <v>1</v>
      </c>
      <c r="V37" s="449" t="n">
        <v>1</v>
      </c>
      <c r="W37" s="449" t="n">
        <v>1</v>
      </c>
      <c r="X37" s="449" t="n">
        <v>1</v>
      </c>
      <c r="Y37" s="390">
        <f>COUNTIF(P37:X37,1)</f>
        <v/>
      </c>
      <c r="Z37" s="356">
        <f>Y37/O37</f>
        <v/>
      </c>
      <c r="AA37" s="344" t="n"/>
      <c r="AB37" s="284">
        <f>IF(OR(AND(E37&gt;0,Z37&gt;0),AND(E37=0,Z37=0)),"-","Что-то не так!")</f>
        <v/>
      </c>
      <c r="AC37" s="284" t="s">
        <v>330</v>
      </c>
      <c r="AD37" s="379" t="n"/>
    </row>
    <row customHeight="1" ht="12.75" r="38" s="265" spans="1:34">
      <c r="A38" s="347" t="n"/>
      <c r="B38" s="348" t="n"/>
      <c r="C38" s="316" t="s">
        <v>555</v>
      </c>
      <c r="D38" s="316" t="s">
        <v>556</v>
      </c>
      <c r="E38" s="458">
        <f>NETWORKDAYS(Итого!C$2,Отчёт!C$2,Итого!C$3)</f>
        <v/>
      </c>
      <c r="F38" s="419" t="n">
        <v>0.583333333333333</v>
      </c>
      <c r="G38" s="415" t="n">
        <v>1</v>
      </c>
      <c r="H38" s="361">
        <f>G38*F38</f>
        <v/>
      </c>
      <c r="I38" s="362" t="n">
        <v>11</v>
      </c>
      <c r="J38" s="363">
        <f>H38*E38</f>
        <v/>
      </c>
      <c r="K38" s="375" t="n">
        <v>130</v>
      </c>
      <c r="L38" s="405">
        <f>K38*J38</f>
        <v/>
      </c>
      <c r="M38" s="316" t="n"/>
      <c r="N38" s="461" t="n">
        <v>43185</v>
      </c>
      <c r="O38" s="464" t="n">
        <v>9</v>
      </c>
      <c r="P38" s="449" t="n">
        <v>1</v>
      </c>
      <c r="Q38" s="449" t="n">
        <v>1</v>
      </c>
      <c r="R38" s="449" t="n">
        <v>0</v>
      </c>
      <c r="S38" s="449" t="n">
        <v>1</v>
      </c>
      <c r="T38" s="449" t="n">
        <v>1</v>
      </c>
      <c r="U38" s="449" t="n">
        <v>1</v>
      </c>
      <c r="V38" s="449" t="n">
        <v>1</v>
      </c>
      <c r="W38" s="449" t="n">
        <v>1</v>
      </c>
      <c r="X38" s="449" t="n">
        <v>1</v>
      </c>
      <c r="Y38" s="390">
        <f>COUNTIF(P38:X38,1)</f>
        <v/>
      </c>
      <c r="Z38" s="356">
        <f>Y38/O38</f>
        <v/>
      </c>
      <c r="AA38" s="358" t="s">
        <v>557</v>
      </c>
      <c r="AB38" s="284">
        <f>IF(OR(AND(E38&gt;0,Z38&gt;0),AND(E38=0,Z38=0)),"-","Что-то не так!")</f>
        <v/>
      </c>
      <c r="AD38" s="379" t="n"/>
    </row>
    <row customHeight="1" ht="12.75" r="39" s="265" spans="1:34">
      <c r="A39" s="347" t="n"/>
      <c r="B39" s="348" t="n"/>
      <c r="C39" s="316" t="s">
        <v>539</v>
      </c>
      <c r="D39" s="316" t="s">
        <v>558</v>
      </c>
      <c r="E39" s="458">
        <f>NETWORKDAYS(Итого!C$2,Отчёт!C$2,Итого!C$3)</f>
        <v/>
      </c>
      <c r="F39" s="419" t="n">
        <v>0.583333333333333</v>
      </c>
      <c r="G39" s="415" t="n">
        <v>1</v>
      </c>
      <c r="H39" s="361">
        <f>G39*F39</f>
        <v/>
      </c>
      <c r="I39" s="362" t="n">
        <v>11</v>
      </c>
      <c r="J39" s="363">
        <f>H39*E39</f>
        <v/>
      </c>
      <c r="K39" s="375" t="n">
        <v>130</v>
      </c>
      <c r="L39" s="405">
        <f>K39*J39</f>
        <v/>
      </c>
      <c r="M39" s="316" t="n"/>
      <c r="N39" s="461" t="n">
        <v>43185</v>
      </c>
      <c r="O39" s="464" t="n">
        <v>9</v>
      </c>
      <c r="P39" s="449" t="n">
        <v>1</v>
      </c>
      <c r="Q39" s="449" t="n">
        <v>0</v>
      </c>
      <c r="R39" s="449" t="n">
        <v>1</v>
      </c>
      <c r="S39" s="449" t="n">
        <v>1</v>
      </c>
      <c r="T39" s="449" t="n">
        <v>0</v>
      </c>
      <c r="U39" s="449" t="n">
        <v>0</v>
      </c>
      <c r="V39" s="449" t="n">
        <v>1</v>
      </c>
      <c r="W39" s="449" t="n">
        <v>1</v>
      </c>
      <c r="X39" s="449" t="n">
        <v>1</v>
      </c>
      <c r="Y39" s="390">
        <f>COUNTIF(P39:X39,1)</f>
        <v/>
      </c>
      <c r="Z39" s="356">
        <f>Y39/O39</f>
        <v/>
      </c>
      <c r="AA39" s="344" t="s">
        <v>559</v>
      </c>
      <c r="AB39" s="284">
        <f>IF(OR(AND(E39&gt;0,Z39&gt;0),AND(E39=0,Z39=0)),"-","Что-то не так!")</f>
        <v/>
      </c>
      <c r="AD39" s="379" t="n"/>
    </row>
    <row customHeight="1" ht="12.75" r="40" s="265" spans="1:34">
      <c r="A40" s="347" t="n"/>
      <c r="B40" s="348" t="n"/>
      <c r="C40" s="316" t="s">
        <v>527</v>
      </c>
      <c r="D40" s="316" t="s">
        <v>560</v>
      </c>
      <c r="E40" s="458">
        <f>NETWORKDAYS(Итого!C$2,Отчёт!C$2,Итого!C$3)</f>
        <v/>
      </c>
      <c r="F40" s="419" t="n">
        <v>0.583333333333333</v>
      </c>
      <c r="G40" s="415" t="n">
        <v>1</v>
      </c>
      <c r="H40" s="361">
        <f>G40*F40</f>
        <v/>
      </c>
      <c r="I40" s="362" t="n">
        <v>11</v>
      </c>
      <c r="J40" s="363">
        <f>H40*E40</f>
        <v/>
      </c>
      <c r="K40" s="375" t="n">
        <v>130</v>
      </c>
      <c r="L40" s="405">
        <f>K40*J40</f>
        <v/>
      </c>
      <c r="M40" s="316" t="n"/>
      <c r="N40" s="461" t="n">
        <v>43185</v>
      </c>
      <c r="O40" s="464" t="n">
        <v>9</v>
      </c>
      <c r="P40" s="449" t="n">
        <v>1</v>
      </c>
      <c r="Q40" s="449" t="n">
        <v>1</v>
      </c>
      <c r="R40" s="449" t="n">
        <v>0</v>
      </c>
      <c r="S40" s="449" t="n">
        <v>0</v>
      </c>
      <c r="T40" s="449" t="n">
        <v>1</v>
      </c>
      <c r="U40" s="449" t="n">
        <v>1</v>
      </c>
      <c r="V40" s="449" t="n">
        <v>1</v>
      </c>
      <c r="W40" s="449" t="n">
        <v>1</v>
      </c>
      <c r="X40" s="449" t="n">
        <v>1</v>
      </c>
      <c r="Y40" s="390">
        <f>COUNTIF(P40:X40,1)</f>
        <v/>
      </c>
      <c r="Z40" s="356">
        <f>Y40/O40</f>
        <v/>
      </c>
      <c r="AA40" s="344" t="s">
        <v>561</v>
      </c>
      <c r="AB40" s="284">
        <f>IF(OR(AND(E40&gt;0,Z40&gt;0),AND(E40=0,Z40=0)),"-","Что-то не так!")</f>
        <v/>
      </c>
      <c r="AD40" s="379" t="n"/>
    </row>
    <row customHeight="1" ht="12.75" r="41" s="265" spans="1:34">
      <c r="A41" s="347" t="n"/>
      <c r="B41" s="348" t="n"/>
      <c r="C41" s="316" t="s">
        <v>527</v>
      </c>
      <c r="D41" s="316" t="s">
        <v>562</v>
      </c>
      <c r="E41" s="458">
        <f>NETWORKDAYS(Итого!C$2,Отчёт!C$2,Итого!C$3)</f>
        <v/>
      </c>
      <c r="F41" s="419" t="n">
        <v>0.583333333333333</v>
      </c>
      <c r="G41" s="415" t="n">
        <v>1</v>
      </c>
      <c r="H41" s="361">
        <f>G41*F41</f>
        <v/>
      </c>
      <c r="I41" s="362" t="n">
        <v>11</v>
      </c>
      <c r="J41" s="363">
        <f>H41*E41</f>
        <v/>
      </c>
      <c r="K41" s="375" t="n">
        <v>130</v>
      </c>
      <c r="L41" s="405">
        <f>K41*J41</f>
        <v/>
      </c>
      <c r="M41" s="316" t="n"/>
      <c r="N41" s="461" t="n">
        <v>43185</v>
      </c>
      <c r="O41" s="464" t="n">
        <v>9</v>
      </c>
      <c r="P41" s="449" t="n">
        <v>0</v>
      </c>
      <c r="Q41" s="449" t="n">
        <v>1</v>
      </c>
      <c r="R41" s="449" t="n">
        <v>1</v>
      </c>
      <c r="S41" s="449" t="n">
        <v>1</v>
      </c>
      <c r="T41" s="449" t="n">
        <v>1</v>
      </c>
      <c r="U41" s="449" t="n">
        <v>1</v>
      </c>
      <c r="V41" s="449" t="n">
        <v>1</v>
      </c>
      <c r="W41" s="449" t="n">
        <v>1</v>
      </c>
      <c r="X41" s="449" t="n">
        <v>1</v>
      </c>
      <c r="Y41" s="390">
        <f>COUNTIF(P41:X41,1)</f>
        <v/>
      </c>
      <c r="Z41" s="356">
        <f>Y41/O41</f>
        <v/>
      </c>
      <c r="AA41" s="344" t="s">
        <v>144</v>
      </c>
      <c r="AB41" s="284">
        <f>IF(OR(AND(E41&gt;0,Z41&gt;0),AND(E41=0,Z41=0)),"-","Что-то не так!")</f>
        <v/>
      </c>
      <c r="AD41" s="379" t="n"/>
    </row>
    <row customHeight="1" ht="12.75" r="42" s="265" spans="1:34">
      <c r="A42" s="347" t="n"/>
      <c r="B42" s="348" t="n"/>
      <c r="C42" s="316" t="s">
        <v>527</v>
      </c>
      <c r="D42" s="316" t="s">
        <v>563</v>
      </c>
      <c r="E42" s="458">
        <f>NETWORKDAYS(Итого!C$2,Отчёт!C$2,Итого!C$3)</f>
        <v/>
      </c>
      <c r="F42" s="419" t="n">
        <v>0.583333333333333</v>
      </c>
      <c r="G42" s="415" t="n">
        <v>1</v>
      </c>
      <c r="H42" s="361">
        <f>G42*F42</f>
        <v/>
      </c>
      <c r="I42" s="362" t="n">
        <v>11</v>
      </c>
      <c r="J42" s="363">
        <f>H42*E42</f>
        <v/>
      </c>
      <c r="K42" s="375" t="n">
        <v>130</v>
      </c>
      <c r="L42" s="405">
        <f>K42*J42</f>
        <v/>
      </c>
      <c r="M42" s="316" t="n"/>
      <c r="N42" s="461" t="n">
        <v>43185</v>
      </c>
      <c r="O42" s="464" t="n">
        <v>9</v>
      </c>
      <c r="P42" s="449" t="n">
        <v>1</v>
      </c>
      <c r="Q42" s="449" t="n">
        <v>1</v>
      </c>
      <c r="R42" s="449" t="n">
        <v>1</v>
      </c>
      <c r="S42" s="449" t="n">
        <v>1</v>
      </c>
      <c r="T42" s="449" t="n">
        <v>0</v>
      </c>
      <c r="U42" s="449" t="n">
        <v>1</v>
      </c>
      <c r="V42" s="449" t="n">
        <v>1</v>
      </c>
      <c r="W42" s="449" t="n">
        <v>1</v>
      </c>
      <c r="X42" s="449" t="n">
        <v>1</v>
      </c>
      <c r="Y42" s="390">
        <f>COUNTIF(P42:X42,1)</f>
        <v/>
      </c>
      <c r="Z42" s="356">
        <f>Y42/O42</f>
        <v/>
      </c>
      <c r="AA42" s="344" t="s">
        <v>564</v>
      </c>
      <c r="AB42" s="284">
        <f>IF(OR(AND(E42&gt;0,Z42&gt;0),AND(E42=0,Z42=0)),"-","Что-то не так!")</f>
        <v/>
      </c>
      <c r="AD42" s="379" t="n"/>
    </row>
    <row customHeight="1" ht="12.75" r="43" s="265" spans="1:34">
      <c r="A43" s="347" t="n"/>
      <c r="B43" s="348" t="n"/>
      <c r="C43" s="316" t="s">
        <v>527</v>
      </c>
      <c r="D43" s="316" t="s">
        <v>565</v>
      </c>
      <c r="E43" s="458">
        <f>NETWORKDAYS(Итого!C$2,Отчёт!C$2,Итого!C$3)</f>
        <v/>
      </c>
      <c r="F43" s="419" t="n">
        <v>0.583333333333333</v>
      </c>
      <c r="G43" s="415" t="n">
        <v>1</v>
      </c>
      <c r="H43" s="361">
        <f>G43*F43</f>
        <v/>
      </c>
      <c r="I43" s="362" t="n">
        <v>11</v>
      </c>
      <c r="J43" s="363">
        <f>H43*E43</f>
        <v/>
      </c>
      <c r="K43" s="375" t="n">
        <v>130</v>
      </c>
      <c r="L43" s="405">
        <f>K43*J43</f>
        <v/>
      </c>
      <c r="M43" s="316" t="n"/>
      <c r="N43" s="461" t="n">
        <v>43185</v>
      </c>
      <c r="O43" s="464" t="n">
        <v>9</v>
      </c>
      <c r="P43" s="449" t="n">
        <v>1</v>
      </c>
      <c r="Q43" s="449" t="n">
        <v>1</v>
      </c>
      <c r="R43" s="449" t="n">
        <v>1</v>
      </c>
      <c r="S43" s="449" t="n">
        <v>1</v>
      </c>
      <c r="T43" s="449" t="n">
        <v>1</v>
      </c>
      <c r="U43" s="449" t="n">
        <v>1</v>
      </c>
      <c r="V43" s="449" t="n">
        <v>1</v>
      </c>
      <c r="W43" s="449" t="n">
        <v>1</v>
      </c>
      <c r="X43" s="449" t="n">
        <v>1</v>
      </c>
      <c r="Y43" s="390">
        <f>COUNTIF(P43:X43,1)</f>
        <v/>
      </c>
      <c r="Z43" s="356">
        <f>Y43/O43</f>
        <v/>
      </c>
      <c r="AA43" s="344" t="n"/>
      <c r="AB43" s="284">
        <f>IF(OR(AND(E43&gt;0,Z43&gt;0),AND(E43=0,Z43=0)),"-","Что-то не так!")</f>
        <v/>
      </c>
      <c r="AC43" s="284" t="s">
        <v>165</v>
      </c>
      <c r="AD43" s="379" t="n"/>
    </row>
    <row customHeight="1" ht="12.75" r="44" s="265" spans="1:34">
      <c r="A44" s="347" t="n"/>
      <c r="B44" s="348" t="n"/>
      <c r="C44" s="316" t="s">
        <v>527</v>
      </c>
      <c r="D44" s="316" t="s">
        <v>566</v>
      </c>
      <c r="E44" s="458">
        <f>NETWORKDAYS(Итого!C$2,Отчёт!C$2,Итого!C$3)</f>
        <v/>
      </c>
      <c r="F44" s="419" t="n">
        <v>0.583333333333333</v>
      </c>
      <c r="G44" s="415" t="n">
        <v>1</v>
      </c>
      <c r="H44" s="361">
        <f>G44*F44</f>
        <v/>
      </c>
      <c r="I44" s="362" t="n">
        <v>11</v>
      </c>
      <c r="J44" s="363">
        <f>H44*E44</f>
        <v/>
      </c>
      <c r="K44" s="375" t="n">
        <v>130</v>
      </c>
      <c r="L44" s="405">
        <f>K44*J44</f>
        <v/>
      </c>
      <c r="M44" s="316" t="n"/>
      <c r="N44" s="461" t="n">
        <v>43185</v>
      </c>
      <c r="O44" s="464" t="n">
        <v>9</v>
      </c>
      <c r="P44" s="449" t="n">
        <v>1</v>
      </c>
      <c r="Q44" s="449" t="n">
        <v>1</v>
      </c>
      <c r="R44" s="449" t="n">
        <v>1</v>
      </c>
      <c r="S44" s="449" t="n">
        <v>1</v>
      </c>
      <c r="T44" s="449" t="n">
        <v>1</v>
      </c>
      <c r="U44" s="449" t="n">
        <v>1</v>
      </c>
      <c r="V44" s="449" t="n">
        <v>1</v>
      </c>
      <c r="W44" s="449" t="n">
        <v>1</v>
      </c>
      <c r="X44" s="449" t="n">
        <v>1</v>
      </c>
      <c r="Y44" s="390">
        <f>COUNTIF(P44:X44,1)</f>
        <v/>
      </c>
      <c r="Z44" s="356">
        <f>Y44/O44</f>
        <v/>
      </c>
      <c r="AA44" s="344" t="n"/>
      <c r="AB44" s="284">
        <f>IF(OR(AND(E44&gt;0,Z44&gt;0),AND(E44=0,Z44=0)),"-","Что-то не так!")</f>
        <v/>
      </c>
      <c r="AD44" s="379" t="n"/>
    </row>
    <row customHeight="1" ht="12.75" r="45" s="265" spans="1:34">
      <c r="A45" s="347" t="n"/>
      <c r="B45" s="348" t="n"/>
      <c r="C45" s="316" t="s">
        <v>567</v>
      </c>
      <c r="D45" s="316" t="s">
        <v>568</v>
      </c>
      <c r="E45" s="458">
        <f>NETWORKDAYS(Итого!C$2,Отчёт!C$2,Итого!C$3)</f>
        <v/>
      </c>
      <c r="F45" s="419" t="n">
        <v>0.583333333333333</v>
      </c>
      <c r="G45" s="415" t="n">
        <v>1</v>
      </c>
      <c r="H45" s="361">
        <f>G45*F45</f>
        <v/>
      </c>
      <c r="I45" s="362" t="n">
        <v>11</v>
      </c>
      <c r="J45" s="363">
        <f>H45*E45</f>
        <v/>
      </c>
      <c r="K45" s="375" t="n">
        <v>130</v>
      </c>
      <c r="L45" s="405">
        <f>K45*J45</f>
        <v/>
      </c>
      <c r="M45" s="316" t="n"/>
      <c r="N45" s="461" t="n">
        <v>43185</v>
      </c>
      <c r="O45" s="464" t="n">
        <v>9</v>
      </c>
      <c r="P45" s="449" t="n">
        <v>1</v>
      </c>
      <c r="Q45" s="449" t="n">
        <v>1</v>
      </c>
      <c r="R45" s="449" t="n">
        <v>1</v>
      </c>
      <c r="S45" s="449" t="n">
        <v>0</v>
      </c>
      <c r="T45" s="449" t="n">
        <v>1</v>
      </c>
      <c r="U45" s="449" t="n">
        <v>1</v>
      </c>
      <c r="V45" s="449" t="n">
        <v>1</v>
      </c>
      <c r="W45" s="449" t="n">
        <v>1</v>
      </c>
      <c r="X45" s="449" t="n">
        <v>1</v>
      </c>
      <c r="Y45" s="390">
        <f>COUNTIF(P45:X45,1)</f>
        <v/>
      </c>
      <c r="Z45" s="356">
        <f>Y45/O45</f>
        <v/>
      </c>
      <c r="AA45" s="344" t="s">
        <v>569</v>
      </c>
      <c r="AB45" s="284">
        <f>IF(OR(AND(E45&gt;0,Z45&gt;0),AND(E45=0,Z45=0)),"-","Что-то не так!")</f>
        <v/>
      </c>
      <c r="AC45" s="284" t="s">
        <v>165</v>
      </c>
      <c r="AD45" s="379" t="n"/>
    </row>
    <row customHeight="1" ht="12.75" r="46" s="265" spans="1:34">
      <c r="A46" s="347" t="n"/>
      <c r="B46" s="348" t="n"/>
      <c r="C46" s="316" t="s">
        <v>570</v>
      </c>
      <c r="D46" s="316" t="s">
        <v>571</v>
      </c>
      <c r="E46" s="458">
        <f>NETWORKDAYS(Итого!C$2,Отчёт!C$2,Итого!C$3)</f>
        <v/>
      </c>
      <c r="F46" s="419" t="n">
        <v>0.583333333333333</v>
      </c>
      <c r="G46" s="415" t="n">
        <v>1</v>
      </c>
      <c r="H46" s="361">
        <f>G46*F46</f>
        <v/>
      </c>
      <c r="I46" s="362" t="n">
        <v>11</v>
      </c>
      <c r="J46" s="363">
        <f>H46*E46</f>
        <v/>
      </c>
      <c r="K46" s="375" t="n">
        <v>130</v>
      </c>
      <c r="L46" s="405">
        <f>K46*J46</f>
        <v/>
      </c>
      <c r="M46" s="316" t="n"/>
      <c r="N46" s="461" t="n">
        <v>43185</v>
      </c>
      <c r="O46" s="464" t="n">
        <v>9</v>
      </c>
      <c r="P46" s="449" t="n">
        <v>1</v>
      </c>
      <c r="Q46" s="449" t="n">
        <v>1</v>
      </c>
      <c r="R46" s="449" t="n">
        <v>1</v>
      </c>
      <c r="S46" s="449" t="n">
        <v>1</v>
      </c>
      <c r="T46" s="449" t="n">
        <v>1</v>
      </c>
      <c r="U46" s="449" t="n">
        <v>1</v>
      </c>
      <c r="V46" s="449" t="n">
        <v>1</v>
      </c>
      <c r="W46" s="449" t="n">
        <v>1</v>
      </c>
      <c r="X46" s="449" t="n">
        <v>1</v>
      </c>
      <c r="Y46" s="390">
        <f>COUNTIF(P46:X46,1)</f>
        <v/>
      </c>
      <c r="Z46" s="356">
        <f>Y46/O46</f>
        <v/>
      </c>
      <c r="AA46" s="344" t="n"/>
      <c r="AB46" s="284">
        <f>IF(OR(AND(E46&gt;0,Z46&gt;0),AND(E46=0,Z46=0)),"-","Что-то не так!")</f>
        <v/>
      </c>
      <c r="AC46" s="284" t="s">
        <v>165</v>
      </c>
      <c r="AD46" s="379" t="n"/>
    </row>
    <row customHeight="1" ht="12.75" r="47" s="265" spans="1:34">
      <c r="A47" s="347" t="n"/>
      <c r="B47" s="348" t="n"/>
      <c r="C47" s="316" t="s">
        <v>572</v>
      </c>
      <c r="D47" s="316" t="s">
        <v>573</v>
      </c>
      <c r="E47" s="458">
        <f>NETWORKDAYS(Итого!C$2,Отчёт!C$2,Итого!C$3)</f>
        <v/>
      </c>
      <c r="F47" s="419" t="n">
        <v>0.583333333333333</v>
      </c>
      <c r="G47" s="415" t="n">
        <v>1</v>
      </c>
      <c r="H47" s="361">
        <f>G47*F47</f>
        <v/>
      </c>
      <c r="I47" s="362" t="n">
        <v>11</v>
      </c>
      <c r="J47" s="363">
        <f>H47*E47</f>
        <v/>
      </c>
      <c r="K47" s="375" t="n">
        <v>130</v>
      </c>
      <c r="L47" s="405">
        <f>K47*J47</f>
        <v/>
      </c>
      <c r="M47" s="316" t="n"/>
      <c r="N47" s="461" t="n">
        <v>43185</v>
      </c>
      <c r="O47" s="464" t="n">
        <v>9</v>
      </c>
      <c r="P47" s="449" t="n">
        <v>1</v>
      </c>
      <c r="Q47" s="449" t="n">
        <v>1</v>
      </c>
      <c r="R47" s="449" t="n">
        <v>1</v>
      </c>
      <c r="S47" s="449" t="n">
        <v>1</v>
      </c>
      <c r="T47" s="449" t="n">
        <v>1</v>
      </c>
      <c r="U47" s="449" t="n">
        <v>1</v>
      </c>
      <c r="V47" s="449" t="n">
        <v>1</v>
      </c>
      <c r="W47" s="449" t="n">
        <v>1</v>
      </c>
      <c r="X47" s="449" t="n">
        <v>1</v>
      </c>
      <c r="Y47" s="390">
        <f>COUNTIF(P47:X47,1)</f>
        <v/>
      </c>
      <c r="Z47" s="356">
        <f>Y47/O47</f>
        <v/>
      </c>
      <c r="AA47" s="344" t="n"/>
      <c r="AB47" s="284">
        <f>IF(OR(AND(E47&gt;0,Z47&gt;0),AND(E47=0,Z47=0)),"-","Что-то не так!")</f>
        <v/>
      </c>
      <c r="AC47" s="284" t="s">
        <v>165</v>
      </c>
      <c r="AD47" s="379" t="n"/>
    </row>
    <row customHeight="1" ht="12.75" r="48" s="265" spans="1:34">
      <c r="A48" s="347" t="n"/>
      <c r="B48" s="348" t="n"/>
      <c r="C48" s="316" t="s">
        <v>1</v>
      </c>
      <c r="D48" s="316" t="s">
        <v>574</v>
      </c>
      <c r="E48" s="458">
        <f>NETWORKDAYS(Итого!C$2,Отчёт!C$2,Итого!C$3)</f>
        <v/>
      </c>
      <c r="F48" s="419" t="n">
        <v>0.583333333333333</v>
      </c>
      <c r="G48" s="415" t="n">
        <v>1</v>
      </c>
      <c r="H48" s="361">
        <f>G48*F48</f>
        <v/>
      </c>
      <c r="I48" s="362" t="n">
        <v>11</v>
      </c>
      <c r="J48" s="363">
        <f>H48*E48</f>
        <v/>
      </c>
      <c r="K48" s="375" t="n">
        <v>130</v>
      </c>
      <c r="L48" s="405">
        <f>K48*J48</f>
        <v/>
      </c>
      <c r="M48" s="316" t="n"/>
      <c r="N48" s="461" t="n">
        <v>43185</v>
      </c>
      <c r="O48" s="464" t="n">
        <v>9</v>
      </c>
      <c r="P48" s="449" t="n">
        <v>1</v>
      </c>
      <c r="Q48" s="449" t="n">
        <v>1</v>
      </c>
      <c r="R48" s="449" t="n">
        <v>1</v>
      </c>
      <c r="S48" s="449" t="n">
        <v>1</v>
      </c>
      <c r="T48" s="449" t="n">
        <v>1</v>
      </c>
      <c r="U48" s="449" t="n">
        <v>1</v>
      </c>
      <c r="V48" s="449" t="n">
        <v>1</v>
      </c>
      <c r="W48" s="449" t="n">
        <v>1</v>
      </c>
      <c r="X48" s="449" t="n">
        <v>1</v>
      </c>
      <c r="Y48" s="390">
        <f>COUNTIF(P48:X48,1)</f>
        <v/>
      </c>
      <c r="Z48" s="356">
        <f>Y48/O48</f>
        <v/>
      </c>
      <c r="AA48" s="344" t="n"/>
      <c r="AB48" s="284">
        <f>IF(OR(AND(E48&gt;0,Z48&gt;0),AND(E48=0,Z48=0)),"-","Что-то не так!")</f>
        <v/>
      </c>
      <c r="AD48" s="379" t="n"/>
    </row>
    <row customHeight="1" ht="12.75" r="49" s="265" spans="1:34">
      <c r="A49" s="347" t="n"/>
      <c r="B49" s="348" t="n"/>
      <c r="C49" s="316" t="s">
        <v>1</v>
      </c>
      <c r="D49" s="316" t="s">
        <v>575</v>
      </c>
      <c r="E49" s="458">
        <f>NETWORKDAYS(Итого!C$2,Отчёт!C$2,Итого!C$3)</f>
        <v/>
      </c>
      <c r="F49" s="419" t="n">
        <v>0.583333333333333</v>
      </c>
      <c r="G49" s="415" t="n">
        <v>1</v>
      </c>
      <c r="H49" s="361">
        <f>G49*F49</f>
        <v/>
      </c>
      <c r="I49" s="362" t="n">
        <v>11</v>
      </c>
      <c r="J49" s="363">
        <f>H49*E49</f>
        <v/>
      </c>
      <c r="K49" s="375" t="n">
        <v>130</v>
      </c>
      <c r="L49" s="405">
        <f>K49*J49</f>
        <v/>
      </c>
      <c r="M49" s="316" t="n"/>
      <c r="N49" s="461" t="n">
        <v>43185</v>
      </c>
      <c r="O49" s="464" t="n">
        <v>9</v>
      </c>
      <c r="P49" s="449" t="n">
        <v>1</v>
      </c>
      <c r="Q49" s="449" t="n">
        <v>1</v>
      </c>
      <c r="R49" s="449" t="n">
        <v>1</v>
      </c>
      <c r="S49" s="449" t="n">
        <v>1</v>
      </c>
      <c r="T49" s="449" t="n">
        <v>1</v>
      </c>
      <c r="U49" s="449" t="n">
        <v>1</v>
      </c>
      <c r="V49" s="449" t="n">
        <v>1</v>
      </c>
      <c r="W49" s="449" t="n">
        <v>1</v>
      </c>
      <c r="X49" s="449" t="n">
        <v>1</v>
      </c>
      <c r="Y49" s="390">
        <f>COUNTIF(P49:X49,1)</f>
        <v/>
      </c>
      <c r="Z49" s="356">
        <f>Y49/O49</f>
        <v/>
      </c>
      <c r="AA49" s="344" t="n"/>
      <c r="AB49" s="284">
        <f>IF(OR(AND(E49&gt;0,Z49&gt;0),AND(E49=0,Z49=0)),"-","Что-то не так!")</f>
        <v/>
      </c>
      <c r="AC49" s="284" t="s">
        <v>165</v>
      </c>
      <c r="AD49" s="379" t="n"/>
    </row>
    <row customHeight="1" ht="12.75" r="50" s="265" spans="1:34">
      <c r="A50" s="347" t="n"/>
      <c r="B50" s="348" t="n"/>
      <c r="C50" s="316" t="s">
        <v>1</v>
      </c>
      <c r="D50" s="316" t="s">
        <v>576</v>
      </c>
      <c r="E50" s="458">
        <f>NETWORKDAYS(Итого!C$2,Отчёт!C$2,Итого!C$3)</f>
        <v/>
      </c>
      <c r="F50" s="419" t="n">
        <v>0.583333333333333</v>
      </c>
      <c r="G50" s="415" t="n">
        <v>1</v>
      </c>
      <c r="H50" s="361">
        <f>G50*F50</f>
        <v/>
      </c>
      <c r="I50" s="362" t="n">
        <v>11</v>
      </c>
      <c r="J50" s="363">
        <f>H50*E50</f>
        <v/>
      </c>
      <c r="K50" s="375" t="n">
        <v>130</v>
      </c>
      <c r="L50" s="405">
        <f>K50*J50</f>
        <v/>
      </c>
      <c r="M50" s="316" t="n"/>
      <c r="N50" s="461" t="n">
        <v>43185</v>
      </c>
      <c r="O50" s="464" t="n">
        <v>9</v>
      </c>
      <c r="P50" s="449" t="n">
        <v>1</v>
      </c>
      <c r="Q50" s="449" t="n">
        <v>1</v>
      </c>
      <c r="R50" s="449" t="n">
        <v>1</v>
      </c>
      <c r="S50" s="449" t="n">
        <v>1</v>
      </c>
      <c r="T50" s="449" t="n">
        <v>1</v>
      </c>
      <c r="U50" s="449" t="n">
        <v>0</v>
      </c>
      <c r="V50" s="449" t="n">
        <v>0</v>
      </c>
      <c r="W50" s="449" t="n">
        <v>0</v>
      </c>
      <c r="X50" s="449" t="n">
        <v>1</v>
      </c>
      <c r="Y50" s="390">
        <f>COUNTIF(P50:X50,1)</f>
        <v/>
      </c>
      <c r="Z50" s="356">
        <f>Y50/O50</f>
        <v/>
      </c>
      <c r="AA50" s="344" t="s">
        <v>224</v>
      </c>
      <c r="AB50" s="284">
        <f>IF(OR(AND(E50&gt;0,Z50&gt;0),AND(E50=0,Z50=0)),"-","Что-то не так!")</f>
        <v/>
      </c>
      <c r="AD50" s="379" t="n"/>
    </row>
    <row customHeight="1" ht="12.75" r="51" s="265" spans="1:34">
      <c r="A51" s="347" t="n"/>
      <c r="B51" s="348" t="n"/>
      <c r="C51" s="316" t="s">
        <v>1</v>
      </c>
      <c r="D51" s="316" t="s">
        <v>577</v>
      </c>
      <c r="E51" s="458">
        <f>NETWORKDAYS(Итого!C$2,Отчёт!C$2,Итого!C$3)</f>
        <v/>
      </c>
      <c r="F51" s="419" t="n">
        <v>0.583333333333333</v>
      </c>
      <c r="G51" s="415" t="n">
        <v>1</v>
      </c>
      <c r="H51" s="361">
        <f>G51*F51</f>
        <v/>
      </c>
      <c r="I51" s="362" t="n">
        <v>11</v>
      </c>
      <c r="J51" s="363">
        <f>H51*E51</f>
        <v/>
      </c>
      <c r="K51" s="375" t="n">
        <v>130</v>
      </c>
      <c r="L51" s="405">
        <f>K51*J51</f>
        <v/>
      </c>
      <c r="M51" s="316" t="n"/>
      <c r="N51" s="461" t="n">
        <v>43185</v>
      </c>
      <c r="O51" s="464" t="n">
        <v>9</v>
      </c>
      <c r="P51" s="449" t="n">
        <v>1</v>
      </c>
      <c r="Q51" s="449" t="n">
        <v>1</v>
      </c>
      <c r="R51" s="449" t="n">
        <v>1</v>
      </c>
      <c r="S51" s="449" t="n">
        <v>0</v>
      </c>
      <c r="T51" s="449" t="n">
        <v>0</v>
      </c>
      <c r="U51" s="449" t="n">
        <v>1</v>
      </c>
      <c r="V51" s="449" t="n">
        <v>1</v>
      </c>
      <c r="W51" s="449" t="n">
        <v>1</v>
      </c>
      <c r="X51" s="449" t="n">
        <v>1</v>
      </c>
      <c r="Y51" s="390">
        <f>COUNTIF(P51:X51,1)</f>
        <v/>
      </c>
      <c r="Z51" s="356">
        <f>Y51/O51</f>
        <v/>
      </c>
      <c r="AA51" s="344" t="s">
        <v>559</v>
      </c>
      <c r="AB51" s="284">
        <f>IF(OR(AND(E51&gt;0,Z51&gt;0),AND(E51=0,Z51=0)),"-","Что-то не так!")</f>
        <v/>
      </c>
      <c r="AD51" s="379" t="n"/>
    </row>
    <row customHeight="1" ht="12.75" r="52" s="265" spans="1:34">
      <c r="A52" s="347" t="n"/>
      <c r="B52" s="348" t="n"/>
      <c r="C52" s="316" t="s">
        <v>1</v>
      </c>
      <c r="D52" s="316" t="s">
        <v>578</v>
      </c>
      <c r="E52" s="458">
        <f>NETWORKDAYS(Итого!C$2,Отчёт!C$2,Итого!C$3)</f>
        <v/>
      </c>
      <c r="F52" s="419" t="n">
        <v>0.583333333333333</v>
      </c>
      <c r="G52" s="415" t="n">
        <v>1</v>
      </c>
      <c r="H52" s="361">
        <f>G52*F52</f>
        <v/>
      </c>
      <c r="I52" s="362" t="n">
        <v>11</v>
      </c>
      <c r="J52" s="363">
        <f>H52*E52</f>
        <v/>
      </c>
      <c r="K52" s="375" t="n">
        <v>130</v>
      </c>
      <c r="L52" s="405">
        <f>K52*J52</f>
        <v/>
      </c>
      <c r="M52" s="316" t="n"/>
      <c r="N52" s="461" t="n">
        <v>43185</v>
      </c>
      <c r="O52" s="464" t="n">
        <v>9</v>
      </c>
      <c r="P52" s="449" t="n">
        <v>1</v>
      </c>
      <c r="Q52" s="449" t="n">
        <v>1</v>
      </c>
      <c r="R52" s="449" t="n">
        <v>1</v>
      </c>
      <c r="S52" s="449" t="n">
        <v>1</v>
      </c>
      <c r="T52" s="449" t="n">
        <v>1</v>
      </c>
      <c r="U52" s="449" t="n">
        <v>1</v>
      </c>
      <c r="V52" s="449" t="n">
        <v>1</v>
      </c>
      <c r="W52" s="449" t="n">
        <v>1</v>
      </c>
      <c r="X52" s="449" t="n">
        <v>0</v>
      </c>
      <c r="Y52" s="390">
        <f>COUNTIF(P52:X52,1)</f>
        <v/>
      </c>
      <c r="Z52" s="356">
        <f>Y52/O52</f>
        <v/>
      </c>
      <c r="AA52" s="391" t="s">
        <v>579</v>
      </c>
      <c r="AB52" s="284">
        <f>IF(OR(AND(E52&gt;0,Z52&gt;0),AND(E52=0,Z52=0)),"-","Что-то не так!")</f>
        <v/>
      </c>
      <c r="AC52" s="284" t="s">
        <v>165</v>
      </c>
      <c r="AD52" s="379" t="n"/>
    </row>
    <row customHeight="1" ht="12.75" r="53" s="265" spans="1:34">
      <c r="A53" s="347" t="n"/>
      <c r="B53" s="348" t="n"/>
      <c r="C53" s="316" t="s">
        <v>1</v>
      </c>
      <c r="D53" s="316" t="s">
        <v>580</v>
      </c>
      <c r="E53" s="458">
        <f>NETWORKDAYS(Итого!C$2,Отчёт!C$2,Итого!C$3)</f>
        <v/>
      </c>
      <c r="F53" s="419" t="n">
        <v>0.583333333333333</v>
      </c>
      <c r="G53" s="415" t="n">
        <v>1</v>
      </c>
      <c r="H53" s="361">
        <f>G53*F53</f>
        <v/>
      </c>
      <c r="I53" s="362" t="n">
        <v>11</v>
      </c>
      <c r="J53" s="363">
        <f>H53*E53</f>
        <v/>
      </c>
      <c r="K53" s="375" t="n">
        <v>130</v>
      </c>
      <c r="L53" s="405">
        <f>K53*J53</f>
        <v/>
      </c>
      <c r="M53" s="316" t="n"/>
      <c r="N53" s="461" t="n">
        <v>43185</v>
      </c>
      <c r="O53" s="464" t="n">
        <v>9</v>
      </c>
      <c r="P53" s="449" t="n">
        <v>1</v>
      </c>
      <c r="Q53" s="449" t="n">
        <v>1</v>
      </c>
      <c r="R53" s="449" t="n">
        <v>1</v>
      </c>
      <c r="S53" s="449" t="n">
        <v>1</v>
      </c>
      <c r="T53" s="449" t="n">
        <v>1</v>
      </c>
      <c r="U53" s="449" t="n">
        <v>1</v>
      </c>
      <c r="V53" s="449" t="n">
        <v>1</v>
      </c>
      <c r="W53" s="449" t="n">
        <v>1</v>
      </c>
      <c r="X53" s="449" t="n">
        <v>1</v>
      </c>
      <c r="Y53" s="390">
        <f>COUNTIF(P53:X53,1)</f>
        <v/>
      </c>
      <c r="Z53" s="356">
        <f>Y53/O53</f>
        <v/>
      </c>
      <c r="AA53" s="344" t="n"/>
      <c r="AB53" s="284">
        <f>IF(OR(AND(E53&gt;0,Z53&gt;0),AND(E53=0,Z53=0)),"-","Что-то не так!")</f>
        <v/>
      </c>
      <c r="AD53" s="379" t="n"/>
    </row>
    <row customHeight="1" ht="12.75" r="54" s="265" spans="1:34">
      <c r="A54" s="347" t="n"/>
      <c r="B54" s="348" t="n"/>
      <c r="C54" s="316" t="s">
        <v>1</v>
      </c>
      <c r="D54" s="316" t="s">
        <v>581</v>
      </c>
      <c r="E54" s="458">
        <f>NETWORKDAYS(Итого!C$2,Отчёт!C$2,Итого!C$3)</f>
        <v/>
      </c>
      <c r="F54" s="419" t="n">
        <v>0.583333333333333</v>
      </c>
      <c r="G54" s="415" t="n">
        <v>1</v>
      </c>
      <c r="H54" s="361">
        <f>G54*F54</f>
        <v/>
      </c>
      <c r="I54" s="362" t="n">
        <v>11</v>
      </c>
      <c r="J54" s="363">
        <f>H54*E54</f>
        <v/>
      </c>
      <c r="K54" s="375" t="n">
        <v>130</v>
      </c>
      <c r="L54" s="405">
        <f>K54*J54</f>
        <v/>
      </c>
      <c r="M54" s="316" t="n"/>
      <c r="N54" s="461" t="n">
        <v>43185</v>
      </c>
      <c r="O54" s="464" t="n">
        <v>9</v>
      </c>
      <c r="P54" s="449" t="n">
        <v>1</v>
      </c>
      <c r="Q54" s="449" t="n">
        <v>1</v>
      </c>
      <c r="R54" s="449" t="n">
        <v>1</v>
      </c>
      <c r="S54" s="449" t="n">
        <v>1</v>
      </c>
      <c r="T54" s="449" t="n">
        <v>1</v>
      </c>
      <c r="U54" s="449" t="n">
        <v>1</v>
      </c>
      <c r="V54" s="449" t="n">
        <v>1</v>
      </c>
      <c r="W54" s="449" t="n">
        <v>1</v>
      </c>
      <c r="X54" s="449" t="n">
        <v>1</v>
      </c>
      <c r="Y54" s="390">
        <f>COUNTIF(P54:X54,1)</f>
        <v/>
      </c>
      <c r="Z54" s="356">
        <f>Y54/O54</f>
        <v/>
      </c>
      <c r="AA54" s="344" t="n"/>
      <c r="AB54" s="284">
        <f>IF(OR(AND(E54&gt;0,Z54&gt;0),AND(E54=0,Z54=0)),"-","Что-то не так!")</f>
        <v/>
      </c>
      <c r="AC54" s="284" t="s">
        <v>165</v>
      </c>
      <c r="AD54" s="379" t="n"/>
    </row>
    <row customHeight="1" ht="12.75" r="55" s="265" spans="1:34">
      <c r="A55" s="347" t="n"/>
      <c r="B55" s="348" t="n"/>
      <c r="C55" s="316" t="s">
        <v>1</v>
      </c>
      <c r="D55" s="316" t="s">
        <v>582</v>
      </c>
      <c r="E55" s="458">
        <f>NETWORKDAYS(Итого!C$2,Отчёт!C$2,Итого!C$3)</f>
        <v/>
      </c>
      <c r="F55" s="419" t="n">
        <v>0.583333333333333</v>
      </c>
      <c r="G55" s="415" t="n">
        <v>1</v>
      </c>
      <c r="H55" s="361">
        <f>G55*F55</f>
        <v/>
      </c>
      <c r="I55" s="362" t="n">
        <v>11</v>
      </c>
      <c r="J55" s="363">
        <f>H55*E55</f>
        <v/>
      </c>
      <c r="K55" s="375" t="n">
        <v>130</v>
      </c>
      <c r="L55" s="405">
        <f>K55*J55</f>
        <v/>
      </c>
      <c r="M55" s="316" t="n"/>
      <c r="N55" s="461" t="n">
        <v>43185</v>
      </c>
      <c r="O55" s="464" t="n">
        <v>9</v>
      </c>
      <c r="P55" s="449" t="n">
        <v>1</v>
      </c>
      <c r="Q55" s="449" t="n">
        <v>1</v>
      </c>
      <c r="R55" s="449" t="n">
        <v>1</v>
      </c>
      <c r="S55" s="449" t="n">
        <v>1</v>
      </c>
      <c r="T55" s="449" t="n">
        <v>1</v>
      </c>
      <c r="U55" s="449" t="n">
        <v>1</v>
      </c>
      <c r="V55" s="449" t="n">
        <v>1</v>
      </c>
      <c r="W55" s="449" t="n">
        <v>1</v>
      </c>
      <c r="X55" s="449" t="n">
        <v>1</v>
      </c>
      <c r="Y55" s="390">
        <f>COUNTIF(P55:X55,1)</f>
        <v/>
      </c>
      <c r="Z55" s="356">
        <f>Y55/O55</f>
        <v/>
      </c>
      <c r="AA55" s="344" t="n"/>
      <c r="AB55" s="284">
        <f>IF(OR(AND(E55&gt;0,Z55&gt;0),AND(E55=0,Z55=0)),"-","Что-то не так!")</f>
        <v/>
      </c>
      <c r="AC55" s="284" t="s">
        <v>165</v>
      </c>
      <c r="AD55" s="379" t="n"/>
    </row>
    <row customHeight="1" ht="12.75" r="56" s="265" spans="1:34">
      <c r="A56" s="347" t="n"/>
      <c r="B56" s="348" t="n"/>
      <c r="C56" s="316" t="s">
        <v>1</v>
      </c>
      <c r="D56" s="316" t="s">
        <v>583</v>
      </c>
      <c r="E56" s="458">
        <f>NETWORKDAYS(Итого!C$2,Отчёт!C$2,Итого!C$3)</f>
        <v/>
      </c>
      <c r="F56" s="419" t="n">
        <v>0.583333333333333</v>
      </c>
      <c r="G56" s="415" t="n">
        <v>1</v>
      </c>
      <c r="H56" s="361">
        <f>G56*F56</f>
        <v/>
      </c>
      <c r="I56" s="362" t="n">
        <v>11</v>
      </c>
      <c r="J56" s="363">
        <f>H56*E56</f>
        <v/>
      </c>
      <c r="K56" s="375" t="n">
        <v>130</v>
      </c>
      <c r="L56" s="405">
        <f>K56*J56</f>
        <v/>
      </c>
      <c r="M56" s="316" t="n"/>
      <c r="N56" s="461" t="n">
        <v>43185</v>
      </c>
      <c r="O56" s="464" t="n">
        <v>9</v>
      </c>
      <c r="P56" s="449" t="n">
        <v>1</v>
      </c>
      <c r="Q56" s="449" t="n">
        <v>1</v>
      </c>
      <c r="R56" s="449" t="n">
        <v>1</v>
      </c>
      <c r="S56" s="449" t="n">
        <v>1</v>
      </c>
      <c r="T56" s="449" t="n">
        <v>1</v>
      </c>
      <c r="U56" s="449" t="n">
        <v>1</v>
      </c>
      <c r="V56" s="449" t="n">
        <v>1</v>
      </c>
      <c r="W56" s="449" t="n">
        <v>1</v>
      </c>
      <c r="X56" s="449" t="n">
        <v>1</v>
      </c>
      <c r="Y56" s="390">
        <f>COUNTIF(P56:X56,1)</f>
        <v/>
      </c>
      <c r="Z56" s="356">
        <f>Y56/O56</f>
        <v/>
      </c>
      <c r="AA56" s="344" t="n"/>
      <c r="AB56" s="284">
        <f>IF(OR(AND(E56&gt;0,Z56&gt;0),AND(E56=0,Z56=0)),"-","Что-то не так!")</f>
        <v/>
      </c>
      <c r="AD56" s="379" t="n"/>
    </row>
    <row customHeight="1" ht="12.75" r="57" s="265" spans="1:34">
      <c r="A57" s="347" t="n"/>
      <c r="B57" s="348" t="n"/>
      <c r="C57" s="316" t="s">
        <v>1</v>
      </c>
      <c r="D57" s="316" t="s">
        <v>584</v>
      </c>
      <c r="E57" s="458">
        <f>NETWORKDAYS(Итого!C$2,Отчёт!C$2,Итого!C$3)-1-1</f>
        <v/>
      </c>
      <c r="F57" s="419" t="n">
        <v>0.583333333333333</v>
      </c>
      <c r="G57" s="415" t="n">
        <v>1</v>
      </c>
      <c r="H57" s="361">
        <f>G57*F57</f>
        <v/>
      </c>
      <c r="I57" s="362" t="n">
        <v>11</v>
      </c>
      <c r="J57" s="363">
        <f>H57*E57</f>
        <v/>
      </c>
      <c r="K57" s="375" t="n">
        <v>130</v>
      </c>
      <c r="L57" s="405">
        <f>K57*J57</f>
        <v/>
      </c>
      <c r="M57" s="316" t="n"/>
      <c r="N57" s="461" t="n">
        <v>43185</v>
      </c>
      <c r="O57" s="464" t="n">
        <v>9</v>
      </c>
      <c r="P57" s="449" t="n">
        <v>1</v>
      </c>
      <c r="Q57" s="449" t="n">
        <v>0</v>
      </c>
      <c r="R57" s="449" t="n">
        <v>1</v>
      </c>
      <c r="S57" s="449" t="n">
        <v>1</v>
      </c>
      <c r="T57" s="449" t="n">
        <v>1</v>
      </c>
      <c r="U57" s="449" t="n">
        <v>1</v>
      </c>
      <c r="V57" s="449" t="n">
        <v>1</v>
      </c>
      <c r="W57" s="449" t="n">
        <v>1</v>
      </c>
      <c r="X57" s="449" t="n">
        <v>1</v>
      </c>
      <c r="Y57" s="390">
        <f>COUNTIF(P57:X57,1)</f>
        <v/>
      </c>
      <c r="Z57" s="356">
        <f>Y57/O57</f>
        <v/>
      </c>
      <c r="AA57" s="358" t="s">
        <v>262</v>
      </c>
      <c r="AB57" s="284">
        <f>IF(OR(AND(E57&gt;0,Z57&gt;0),AND(E57=0,Z57=0)),"-","Что-то не так!")</f>
        <v/>
      </c>
      <c r="AD57" s="379" t="n"/>
    </row>
    <row customHeight="1" ht="12.75" r="58" s="265" spans="1:34">
      <c r="A58" s="347" t="n"/>
      <c r="B58" s="348" t="n"/>
      <c r="C58" s="316" t="s">
        <v>1</v>
      </c>
      <c r="D58" s="316" t="s">
        <v>585</v>
      </c>
      <c r="E58" s="458">
        <f>NETWORKDAYS(Итого!C$2,Отчёт!C$2,Итого!C$3)</f>
        <v/>
      </c>
      <c r="F58" s="419" t="n">
        <v>0.583333333333333</v>
      </c>
      <c r="G58" s="415" t="n">
        <v>1</v>
      </c>
      <c r="H58" s="361">
        <f>G58*F58</f>
        <v/>
      </c>
      <c r="I58" s="362" t="n">
        <v>11</v>
      </c>
      <c r="J58" s="363">
        <f>H58*E58</f>
        <v/>
      </c>
      <c r="K58" s="375" t="n">
        <v>130</v>
      </c>
      <c r="L58" s="405">
        <f>K58*J58</f>
        <v/>
      </c>
      <c r="M58" s="316" t="n"/>
      <c r="N58" s="461" t="n">
        <v>43185</v>
      </c>
      <c r="O58" s="464" t="n">
        <v>9</v>
      </c>
      <c r="P58" s="449" t="n">
        <v>1</v>
      </c>
      <c r="Q58" s="449" t="n">
        <v>1</v>
      </c>
      <c r="R58" s="449" t="n">
        <v>1</v>
      </c>
      <c r="S58" s="449" t="n">
        <v>1</v>
      </c>
      <c r="T58" s="449" t="n">
        <v>1</v>
      </c>
      <c r="U58" s="449" t="n">
        <v>1</v>
      </c>
      <c r="V58" s="449" t="n">
        <v>1</v>
      </c>
      <c r="W58" s="449" t="n">
        <v>1</v>
      </c>
      <c r="X58" s="449" t="n">
        <v>1</v>
      </c>
      <c r="Y58" s="390">
        <f>COUNTIF(P58:X58,1)</f>
        <v/>
      </c>
      <c r="Z58" s="356">
        <f>Y58/O58</f>
        <v/>
      </c>
      <c r="AA58" s="344" t="n"/>
      <c r="AB58" s="284">
        <f>IF(OR(AND(E58&gt;0,Z58&gt;0),AND(E58=0,Z58=0)),"-","Что-то не так!")</f>
        <v/>
      </c>
      <c r="AD58" s="379" t="n"/>
    </row>
    <row customHeight="1" ht="12.75" r="59" s="265" spans="1:34">
      <c r="A59" s="347" t="n"/>
      <c r="B59" s="348" t="n"/>
      <c r="C59" s="316" t="s">
        <v>1</v>
      </c>
      <c r="D59" s="316" t="s">
        <v>586</v>
      </c>
      <c r="E59" s="458">
        <f>NETWORKDAYS(Итого!C$2,Отчёт!C$2,Итого!C$3)</f>
        <v/>
      </c>
      <c r="F59" s="419" t="n">
        <v>0.583333333333333</v>
      </c>
      <c r="G59" s="415" t="n">
        <v>1</v>
      </c>
      <c r="H59" s="361">
        <f>G59*F59</f>
        <v/>
      </c>
      <c r="I59" s="362" t="n">
        <v>11</v>
      </c>
      <c r="J59" s="363">
        <f>H59*E59</f>
        <v/>
      </c>
      <c r="K59" s="375" t="n">
        <v>130</v>
      </c>
      <c r="L59" s="405">
        <f>K59*J59</f>
        <v/>
      </c>
      <c r="M59" s="316" t="n"/>
      <c r="N59" s="461" t="n">
        <v>43185</v>
      </c>
      <c r="O59" s="464" t="n">
        <v>9</v>
      </c>
      <c r="P59" s="449" t="n">
        <v>1</v>
      </c>
      <c r="Q59" s="449" t="n">
        <v>1</v>
      </c>
      <c r="R59" s="449" t="n">
        <v>1</v>
      </c>
      <c r="S59" s="449" t="n">
        <v>1</v>
      </c>
      <c r="T59" s="449" t="n">
        <v>1</v>
      </c>
      <c r="U59" s="449" t="n">
        <v>1</v>
      </c>
      <c r="V59" s="449" t="n">
        <v>1</v>
      </c>
      <c r="W59" s="449" t="n">
        <v>1</v>
      </c>
      <c r="X59" s="449" t="n">
        <v>1</v>
      </c>
      <c r="Y59" s="390">
        <f>COUNTIF(P59:X59,1)</f>
        <v/>
      </c>
      <c r="Z59" s="356">
        <f>Y59/O59</f>
        <v/>
      </c>
      <c r="AA59" s="368" t="n"/>
      <c r="AB59" s="284">
        <f>IF(OR(AND(E59&gt;0,Z59&gt;0),AND(E59=0,Z59=0)),"-","Что-то не так!")</f>
        <v/>
      </c>
      <c r="AC59" s="284" t="s">
        <v>165</v>
      </c>
      <c r="AD59" s="379" t="n"/>
    </row>
    <row customHeight="1" ht="12.75" r="60" s="265" spans="1:34">
      <c r="A60" s="347" t="n"/>
      <c r="B60" s="348" t="n"/>
      <c r="C60" s="316" t="s">
        <v>1</v>
      </c>
      <c r="D60" s="316" t="s">
        <v>587</v>
      </c>
      <c r="E60" s="458">
        <f>NETWORKDAYS(Итого!C$2,Отчёт!C$2,Итого!C$3)</f>
        <v/>
      </c>
      <c r="F60" s="419" t="n">
        <v>0.583333333333333</v>
      </c>
      <c r="G60" s="415" t="n">
        <v>1</v>
      </c>
      <c r="H60" s="361">
        <f>G60*F60</f>
        <v/>
      </c>
      <c r="I60" s="362" t="n">
        <v>11</v>
      </c>
      <c r="J60" s="363">
        <f>H60*E60</f>
        <v/>
      </c>
      <c r="K60" s="375" t="n">
        <v>130</v>
      </c>
      <c r="L60" s="405">
        <f>K60*J60</f>
        <v/>
      </c>
      <c r="M60" s="316" t="n"/>
      <c r="N60" s="461" t="n">
        <v>43185</v>
      </c>
      <c r="O60" s="464" t="n">
        <v>9</v>
      </c>
      <c r="P60" s="449" t="n">
        <v>1</v>
      </c>
      <c r="Q60" s="449" t="n">
        <v>1</v>
      </c>
      <c r="R60" s="449" t="n">
        <v>1</v>
      </c>
      <c r="S60" s="449" t="n">
        <v>1</v>
      </c>
      <c r="T60" s="449" t="n">
        <v>1</v>
      </c>
      <c r="U60" s="449" t="n">
        <v>1</v>
      </c>
      <c r="V60" s="449" t="n">
        <v>1</v>
      </c>
      <c r="W60" s="449" t="n">
        <v>1</v>
      </c>
      <c r="X60" s="449" t="n">
        <v>1</v>
      </c>
      <c r="Y60" s="390">
        <f>COUNTIF(P60:X60,1)</f>
        <v/>
      </c>
      <c r="Z60" s="356">
        <f>Y60/O60</f>
        <v/>
      </c>
      <c r="AA60" s="368" t="n"/>
      <c r="AB60" s="284">
        <f>IF(OR(AND(E60&gt;0,Z60&gt;0),AND(E60=0,Z60=0)),"-","Что-то не так!")</f>
        <v/>
      </c>
      <c r="AD60" s="379" t="n"/>
    </row>
    <row customHeight="1" ht="12.75" r="61" s="265" spans="1:34">
      <c r="A61" s="347" t="n"/>
      <c r="B61" s="348" t="n"/>
      <c r="C61" s="316" t="s">
        <v>1</v>
      </c>
      <c r="D61" s="316" t="s">
        <v>588</v>
      </c>
      <c r="E61" s="458">
        <f>NETWORKDAYS(Итого!C$2,Отчёт!C$2,Итого!C$3)</f>
        <v/>
      </c>
      <c r="F61" s="419" t="n">
        <v>0.583333333333333</v>
      </c>
      <c r="G61" s="415" t="n">
        <v>1</v>
      </c>
      <c r="H61" s="361">
        <f>G61*F61</f>
        <v/>
      </c>
      <c r="I61" s="362" t="n">
        <v>11</v>
      </c>
      <c r="J61" s="363">
        <f>H61*E61</f>
        <v/>
      </c>
      <c r="K61" s="375" t="n">
        <v>130</v>
      </c>
      <c r="L61" s="405">
        <f>K61*J61</f>
        <v/>
      </c>
      <c r="M61" s="316" t="n"/>
      <c r="N61" s="461" t="n">
        <v>43185</v>
      </c>
      <c r="O61" s="464" t="n">
        <v>9</v>
      </c>
      <c r="P61" s="449" t="n">
        <v>1</v>
      </c>
      <c r="Q61" s="449" t="n">
        <v>1</v>
      </c>
      <c r="R61" s="449" t="n">
        <v>1</v>
      </c>
      <c r="S61" s="449" t="n">
        <v>1</v>
      </c>
      <c r="T61" s="449" t="n">
        <v>1</v>
      </c>
      <c r="U61" s="449" t="n">
        <v>1</v>
      </c>
      <c r="V61" s="449" t="n">
        <v>1</v>
      </c>
      <c r="W61" s="449" t="n">
        <v>1</v>
      </c>
      <c r="X61" s="449" t="n">
        <v>1</v>
      </c>
      <c r="Y61" s="390">
        <f>COUNTIF(P61:X61,1)</f>
        <v/>
      </c>
      <c r="Z61" s="356">
        <f>Y61/O61</f>
        <v/>
      </c>
      <c r="AA61" s="344" t="n"/>
      <c r="AB61" s="284">
        <f>IF(OR(AND(E61&gt;0,Z61&gt;0),AND(E61=0,Z61=0)),"-","Что-то не так!")</f>
        <v/>
      </c>
      <c r="AD61" s="379" t="n"/>
    </row>
    <row customHeight="1" ht="12.75" r="62" s="265" spans="1:34">
      <c r="A62" s="347" t="n"/>
      <c r="B62" s="348" t="n"/>
      <c r="C62" s="316" t="s">
        <v>1</v>
      </c>
      <c r="D62" s="316" t="s">
        <v>589</v>
      </c>
      <c r="E62" s="458">
        <f>NETWORKDAYS(Итого!C$2,Отчёт!C$2,Итого!C$3)</f>
        <v/>
      </c>
      <c r="F62" s="419" t="n">
        <v>0.583333333333333</v>
      </c>
      <c r="G62" s="415" t="n">
        <v>1</v>
      </c>
      <c r="H62" s="361">
        <f>G62*F62</f>
        <v/>
      </c>
      <c r="I62" s="362" t="n">
        <v>11</v>
      </c>
      <c r="J62" s="363">
        <f>H62*E62</f>
        <v/>
      </c>
      <c r="K62" s="375" t="n">
        <v>130</v>
      </c>
      <c r="L62" s="405">
        <f>K62*J62</f>
        <v/>
      </c>
      <c r="M62" s="316" t="n"/>
      <c r="N62" s="461" t="n">
        <v>43185</v>
      </c>
      <c r="O62" s="464" t="n">
        <v>9</v>
      </c>
      <c r="P62" s="449" t="n">
        <v>1</v>
      </c>
      <c r="Q62" s="449" t="n">
        <v>1</v>
      </c>
      <c r="R62" s="449" t="n">
        <v>1</v>
      </c>
      <c r="S62" s="449" t="n">
        <v>1</v>
      </c>
      <c r="T62" s="449" t="n">
        <v>1</v>
      </c>
      <c r="U62" s="449" t="n">
        <v>1</v>
      </c>
      <c r="V62" s="449" t="n">
        <v>1</v>
      </c>
      <c r="W62" s="449" t="n">
        <v>1</v>
      </c>
      <c r="X62" s="449" t="n">
        <v>1</v>
      </c>
      <c r="Y62" s="390">
        <f>COUNTIF(P62:X62,1)</f>
        <v/>
      </c>
      <c r="Z62" s="356">
        <f>Y62/O62</f>
        <v/>
      </c>
      <c r="AA62" s="368" t="n"/>
      <c r="AB62" s="284">
        <f>IF(OR(AND(E62&gt;0,Z62&gt;0),AND(E62=0,Z62=0)),"-","Что-то не так!")</f>
        <v/>
      </c>
      <c r="AC62" s="284" t="s">
        <v>165</v>
      </c>
      <c r="AD62" s="379" t="n"/>
    </row>
    <row customHeight="1" ht="12.75" r="63" s="265" spans="1:34">
      <c r="A63" s="347" t="n"/>
      <c r="B63" s="348" t="n"/>
      <c r="C63" s="316" t="s">
        <v>1</v>
      </c>
      <c r="D63" s="316" t="s">
        <v>590</v>
      </c>
      <c r="E63" s="458">
        <f>NETWORKDAYS(Итого!C$2,Отчёт!C$2,Итого!C$3)</f>
        <v/>
      </c>
      <c r="F63" s="419" t="n">
        <v>0.583333333333333</v>
      </c>
      <c r="G63" s="415" t="n">
        <v>1</v>
      </c>
      <c r="H63" s="361">
        <f>G63*F63</f>
        <v/>
      </c>
      <c r="I63" s="362" t="n">
        <v>11</v>
      </c>
      <c r="J63" s="363">
        <f>H63*E63</f>
        <v/>
      </c>
      <c r="K63" s="375" t="n">
        <v>130</v>
      </c>
      <c r="L63" s="405">
        <f>K63*J63</f>
        <v/>
      </c>
      <c r="M63" s="316" t="n"/>
      <c r="N63" s="461" t="n">
        <v>43185</v>
      </c>
      <c r="O63" s="464" t="n">
        <v>9</v>
      </c>
      <c r="P63" s="449" t="n">
        <v>1</v>
      </c>
      <c r="Q63" s="449" t="n">
        <v>1</v>
      </c>
      <c r="R63" s="449" t="n">
        <v>1</v>
      </c>
      <c r="S63" s="449" t="n">
        <v>0</v>
      </c>
      <c r="T63" s="449" t="n">
        <v>1</v>
      </c>
      <c r="U63" s="449" t="n">
        <v>1</v>
      </c>
      <c r="V63" s="449" t="n">
        <v>1</v>
      </c>
      <c r="W63" s="449" t="n">
        <v>1</v>
      </c>
      <c r="X63" s="449" t="n">
        <v>0</v>
      </c>
      <c r="Y63" s="390">
        <f>COUNTIF(P63:X63,1)</f>
        <v/>
      </c>
      <c r="Z63" s="356">
        <f>Y63/O63</f>
        <v/>
      </c>
      <c r="AA63" s="368" t="s">
        <v>591</v>
      </c>
      <c r="AB63" s="284">
        <f>IF(OR(AND(E63&gt;0,Z63&gt;0),AND(E63=0,Z63=0)),"-","Что-то не так!")</f>
        <v/>
      </c>
      <c r="AD63" s="379" t="n"/>
    </row>
    <row customHeight="1" ht="12.75" r="64" s="265" spans="1:34">
      <c r="A64" s="347" t="n"/>
      <c r="B64" s="348" t="n"/>
      <c r="C64" s="316" t="s">
        <v>1</v>
      </c>
      <c r="D64" s="316" t="s">
        <v>592</v>
      </c>
      <c r="E64" s="458">
        <f>NETWORKDAYS(Итого!C$2,Отчёт!C$2,Итого!C$3)</f>
        <v/>
      </c>
      <c r="F64" s="419" t="n">
        <v>0.583333333333333</v>
      </c>
      <c r="G64" s="415" t="n">
        <v>1</v>
      </c>
      <c r="H64" s="361">
        <f>G64*F64</f>
        <v/>
      </c>
      <c r="I64" s="362" t="n">
        <v>11</v>
      </c>
      <c r="J64" s="363">
        <f>H64*E64</f>
        <v/>
      </c>
      <c r="K64" s="375" t="n">
        <v>130</v>
      </c>
      <c r="L64" s="405">
        <f>K64*J64</f>
        <v/>
      </c>
      <c r="M64" s="316" t="n"/>
      <c r="N64" s="461" t="n">
        <v>43185</v>
      </c>
      <c r="O64" s="464" t="n">
        <v>9</v>
      </c>
      <c r="P64" s="449" t="n">
        <v>1</v>
      </c>
      <c r="Q64" s="449" t="n">
        <v>1</v>
      </c>
      <c r="R64" s="449" t="n">
        <v>1</v>
      </c>
      <c r="S64" s="449" t="n">
        <v>1</v>
      </c>
      <c r="T64" s="449" t="n">
        <v>1</v>
      </c>
      <c r="U64" s="449" t="n">
        <v>1</v>
      </c>
      <c r="V64" s="449" t="n">
        <v>1</v>
      </c>
      <c r="W64" s="449" t="n">
        <v>1</v>
      </c>
      <c r="X64" s="449" t="n">
        <v>1</v>
      </c>
      <c r="Y64" s="390">
        <f>COUNTIF(P64:X64,1)</f>
        <v/>
      </c>
      <c r="Z64" s="356">
        <f>Y64/O64</f>
        <v/>
      </c>
      <c r="AA64" s="344" t="n"/>
      <c r="AB64" s="284">
        <f>IF(OR(AND(E64&gt;0,Z64&gt;0),AND(E64=0,Z64=0)),"-","Что-то не так!")</f>
        <v/>
      </c>
      <c r="AD64" s="379" t="n"/>
    </row>
    <row customHeight="1" ht="12.75" r="65" s="265" spans="1:34">
      <c r="A65" s="347" t="n"/>
      <c r="B65" s="348" t="n"/>
      <c r="C65" s="316" t="s">
        <v>1</v>
      </c>
      <c r="D65" s="316" t="s">
        <v>593</v>
      </c>
      <c r="E65" s="458">
        <f>NETWORKDAYS(Итого!C$2,Отчёт!C$2,Итого!C$3)</f>
        <v/>
      </c>
      <c r="F65" s="419" t="n">
        <v>0.583333333333333</v>
      </c>
      <c r="G65" s="415" t="n">
        <v>1</v>
      </c>
      <c r="H65" s="361">
        <f>G65*F65</f>
        <v/>
      </c>
      <c r="I65" s="362" t="n">
        <v>11</v>
      </c>
      <c r="J65" s="363">
        <f>H65*E65</f>
        <v/>
      </c>
      <c r="K65" s="375" t="n">
        <v>130</v>
      </c>
      <c r="L65" s="405">
        <f>K65*J65</f>
        <v/>
      </c>
      <c r="M65" s="316" t="n"/>
      <c r="N65" s="461" t="n">
        <v>43185</v>
      </c>
      <c r="O65" s="464" t="n">
        <v>9</v>
      </c>
      <c r="P65" s="449" t="n">
        <v>1</v>
      </c>
      <c r="Q65" s="449" t="n">
        <v>0</v>
      </c>
      <c r="R65" s="449" t="n">
        <v>1</v>
      </c>
      <c r="S65" s="449" t="n">
        <v>0</v>
      </c>
      <c r="T65" s="449" t="n">
        <v>0</v>
      </c>
      <c r="U65" s="449" t="n">
        <v>1</v>
      </c>
      <c r="V65" s="449" t="n">
        <v>1</v>
      </c>
      <c r="W65" s="449" t="n">
        <v>1</v>
      </c>
      <c r="X65" s="449" t="n">
        <v>1</v>
      </c>
      <c r="Y65" s="390">
        <f>COUNTIF(P65:X65,1)</f>
        <v/>
      </c>
      <c r="Z65" s="356">
        <f>Y65/O65</f>
        <v/>
      </c>
      <c r="AA65" s="344" t="s">
        <v>141</v>
      </c>
      <c r="AB65" s="284">
        <f>IF(OR(AND(E65&gt;0,Z65&gt;0),AND(E65=0,Z65=0)),"-","Что-то не так!")</f>
        <v/>
      </c>
      <c r="AD65" s="379" t="n"/>
    </row>
    <row customHeight="1" ht="12.75" r="66" s="265" spans="1:34">
      <c r="A66" s="347" t="n"/>
      <c r="B66" s="348" t="n"/>
      <c r="C66" s="316" t="s">
        <v>1</v>
      </c>
      <c r="D66" s="316" t="s">
        <v>594</v>
      </c>
      <c r="E66" s="458">
        <f>NETWORKDAYS(Итого!C$2,Отчёт!C$2,Итого!C$3)</f>
        <v/>
      </c>
      <c r="F66" s="419" t="n">
        <v>0.583333333333333</v>
      </c>
      <c r="G66" s="415" t="n">
        <v>1</v>
      </c>
      <c r="H66" s="361">
        <f>G66*F66</f>
        <v/>
      </c>
      <c r="I66" s="362" t="n">
        <v>11</v>
      </c>
      <c r="J66" s="363">
        <f>H66*E66</f>
        <v/>
      </c>
      <c r="K66" s="375" t="n">
        <v>130</v>
      </c>
      <c r="L66" s="405">
        <f>K66*J66</f>
        <v/>
      </c>
      <c r="M66" s="316" t="n"/>
      <c r="N66" s="461" t="n">
        <v>43185</v>
      </c>
      <c r="O66" s="464" t="n">
        <v>9</v>
      </c>
      <c r="P66" s="449" t="n">
        <v>1</v>
      </c>
      <c r="Q66" s="449" t="n">
        <v>1</v>
      </c>
      <c r="R66" s="449" t="n">
        <v>1</v>
      </c>
      <c r="S66" s="449" t="n">
        <v>1</v>
      </c>
      <c r="T66" s="449" t="n">
        <v>1</v>
      </c>
      <c r="U66" s="449" t="n">
        <v>1</v>
      </c>
      <c r="V66" s="449" t="n">
        <v>1</v>
      </c>
      <c r="W66" s="449" t="n">
        <v>1</v>
      </c>
      <c r="X66" s="449" t="n">
        <v>1</v>
      </c>
      <c r="Y66" s="390">
        <f>COUNTIF(P66:X66,1)</f>
        <v/>
      </c>
      <c r="Z66" s="356">
        <f>Y66/O66</f>
        <v/>
      </c>
      <c r="AA66" s="344" t="n"/>
      <c r="AB66" s="284">
        <f>IF(OR(AND(E66&gt;0,Z66&gt;0),AND(E66=0,Z66=0)),"-","Что-то не так!")</f>
        <v/>
      </c>
      <c r="AD66" s="379" t="n"/>
    </row>
    <row customHeight="1" ht="12.75" r="67" s="265" spans="1:34">
      <c r="A67" s="347" t="n"/>
      <c r="B67" s="348" t="n"/>
      <c r="C67" s="316" t="s">
        <v>1</v>
      </c>
      <c r="D67" s="316" t="s">
        <v>595</v>
      </c>
      <c r="E67" s="458">
        <f>NETWORKDAYS(Итого!C$2,Отчёт!C$2,Итого!C$3)</f>
        <v/>
      </c>
      <c r="F67" s="419" t="n">
        <v>0.583333333333333</v>
      </c>
      <c r="G67" s="415" t="n">
        <v>1</v>
      </c>
      <c r="H67" s="361">
        <f>G67*F67</f>
        <v/>
      </c>
      <c r="I67" s="362" t="n">
        <v>11</v>
      </c>
      <c r="J67" s="363">
        <f>H67*E67</f>
        <v/>
      </c>
      <c r="K67" s="375" t="n">
        <v>130</v>
      </c>
      <c r="L67" s="405">
        <f>K67*J67</f>
        <v/>
      </c>
      <c r="M67" s="316" t="n"/>
      <c r="N67" s="461" t="n">
        <v>43185</v>
      </c>
      <c r="O67" s="464" t="n">
        <v>9</v>
      </c>
      <c r="P67" s="449" t="n">
        <v>1</v>
      </c>
      <c r="Q67" s="449" t="n">
        <v>1</v>
      </c>
      <c r="R67" s="449" t="n">
        <v>0</v>
      </c>
      <c r="S67" s="449" t="n">
        <v>0</v>
      </c>
      <c r="T67" s="449" t="n">
        <v>1</v>
      </c>
      <c r="U67" s="449" t="n">
        <v>1</v>
      </c>
      <c r="V67" s="449" t="n">
        <v>1</v>
      </c>
      <c r="W67" s="449" t="n">
        <v>1</v>
      </c>
      <c r="X67" s="449" t="n">
        <v>1</v>
      </c>
      <c r="Y67" s="390">
        <f>COUNTIF(P67:X67,1)</f>
        <v/>
      </c>
      <c r="Z67" s="356">
        <f>Y67/O67</f>
        <v/>
      </c>
      <c r="AA67" s="344" t="s">
        <v>596</v>
      </c>
      <c r="AB67" s="284">
        <f>IF(OR(AND(E67&gt;0,Z67&gt;0),AND(E67=0,Z67=0)),"-","Что-то не так!")</f>
        <v/>
      </c>
      <c r="AD67" s="379" t="n"/>
    </row>
    <row customHeight="1" ht="12.75" r="68" s="265" spans="1:34">
      <c r="A68" s="347" t="n"/>
      <c r="B68" s="348" t="n"/>
      <c r="C68" s="316" t="s">
        <v>1</v>
      </c>
      <c r="D68" s="316" t="s">
        <v>597</v>
      </c>
      <c r="E68" s="458">
        <f>NETWORKDAYS(Итого!C$2,Отчёт!C$2,Итого!C$3)</f>
        <v/>
      </c>
      <c r="F68" s="419" t="n">
        <v>0.583333333333333</v>
      </c>
      <c r="G68" s="415" t="n">
        <v>1</v>
      </c>
      <c r="H68" s="361">
        <f>G68*F68</f>
        <v/>
      </c>
      <c r="I68" s="362" t="n">
        <v>11</v>
      </c>
      <c r="J68" s="363">
        <f>H68*E68</f>
        <v/>
      </c>
      <c r="K68" s="375" t="n">
        <v>130</v>
      </c>
      <c r="L68" s="405">
        <f>K68*J68</f>
        <v/>
      </c>
      <c r="M68" s="316" t="n"/>
      <c r="N68" s="461" t="n">
        <v>43185</v>
      </c>
      <c r="O68" s="464" t="n">
        <v>9</v>
      </c>
      <c r="P68" s="449" t="n">
        <v>1</v>
      </c>
      <c r="Q68" s="449" t="n">
        <v>1</v>
      </c>
      <c r="R68" s="449" t="n">
        <v>1</v>
      </c>
      <c r="S68" s="449" t="n">
        <v>1</v>
      </c>
      <c r="T68" s="449" t="n">
        <v>1</v>
      </c>
      <c r="U68" s="449" t="n">
        <v>1</v>
      </c>
      <c r="V68" s="449" t="n">
        <v>1</v>
      </c>
      <c r="W68" s="449" t="n">
        <v>1</v>
      </c>
      <c r="X68" s="449" t="n">
        <v>1</v>
      </c>
      <c r="Y68" s="390">
        <f>COUNTIF(P68:X68,1)</f>
        <v/>
      </c>
      <c r="Z68" s="356">
        <f>Y68/O68</f>
        <v/>
      </c>
      <c r="AA68" s="344" t="n"/>
      <c r="AB68" s="284">
        <f>IF(OR(AND(E68&gt;0,Z68&gt;0),AND(E68=0,Z68=0)),"-","Что-то не так!")</f>
        <v/>
      </c>
      <c r="AC68" s="284" t="s">
        <v>165</v>
      </c>
      <c r="AD68" s="379" t="n"/>
    </row>
    <row customHeight="1" ht="12.75" r="69" s="265" spans="1:34">
      <c r="A69" s="347" t="n"/>
      <c r="B69" s="348" t="n"/>
      <c r="C69" s="316" t="s">
        <v>1</v>
      </c>
      <c r="D69" s="316" t="s">
        <v>598</v>
      </c>
      <c r="E69" s="458">
        <f>NETWORKDAYS(Итого!C$2,Отчёт!C$2,Итого!C$3)</f>
        <v/>
      </c>
      <c r="F69" s="419" t="n">
        <v>0.583333333333333</v>
      </c>
      <c r="G69" s="415" t="n">
        <v>1</v>
      </c>
      <c r="H69" s="361">
        <f>G69*F69</f>
        <v/>
      </c>
      <c r="I69" s="362" t="n">
        <v>11</v>
      </c>
      <c r="J69" s="363">
        <f>H69*E69</f>
        <v/>
      </c>
      <c r="K69" s="375" t="n">
        <v>130</v>
      </c>
      <c r="L69" s="405">
        <f>K69*J69</f>
        <v/>
      </c>
      <c r="M69" s="316" t="n"/>
      <c r="N69" s="461" t="n">
        <v>43185</v>
      </c>
      <c r="O69" s="464" t="n">
        <v>9</v>
      </c>
      <c r="P69" s="449" t="n">
        <v>1</v>
      </c>
      <c r="Q69" s="449" t="n">
        <v>1</v>
      </c>
      <c r="R69" s="449" t="n">
        <v>1</v>
      </c>
      <c r="S69" s="449" t="n">
        <v>1</v>
      </c>
      <c r="T69" s="449" t="n">
        <v>1</v>
      </c>
      <c r="U69" s="449" t="n">
        <v>1</v>
      </c>
      <c r="V69" s="449" t="n">
        <v>1</v>
      </c>
      <c r="W69" s="449" t="n">
        <v>1</v>
      </c>
      <c r="X69" s="449" t="n">
        <v>1</v>
      </c>
      <c r="Y69" s="390">
        <f>COUNTIF(P69:X69,1)</f>
        <v/>
      </c>
      <c r="Z69" s="356">
        <f>Y69/O69</f>
        <v/>
      </c>
      <c r="AA69" s="344" t="n"/>
      <c r="AB69" s="284">
        <f>IF(OR(AND(E69&gt;0,Z69&gt;0),AND(E69=0,Z69=0)),"-","Что-то не так!")</f>
        <v/>
      </c>
      <c r="AD69" s="379" t="n"/>
    </row>
    <row customHeight="1" ht="12.75" r="70" s="265" spans="1:34">
      <c r="A70" s="347" t="n"/>
      <c r="B70" s="348" t="n"/>
      <c r="C70" s="316" t="s">
        <v>1</v>
      </c>
      <c r="D70" s="316" t="s">
        <v>599</v>
      </c>
      <c r="E70" s="458">
        <f>NETWORKDAYS(Итого!C$2,Отчёт!C$2,Итого!C$3)</f>
        <v/>
      </c>
      <c r="F70" s="419" t="n">
        <v>0.583333333333333</v>
      </c>
      <c r="G70" s="415" t="n">
        <v>1</v>
      </c>
      <c r="H70" s="361">
        <f>G70*F70</f>
        <v/>
      </c>
      <c r="I70" s="362" t="n">
        <v>11</v>
      </c>
      <c r="J70" s="363">
        <f>H70*E70</f>
        <v/>
      </c>
      <c r="K70" s="375" t="n">
        <v>130</v>
      </c>
      <c r="L70" s="405">
        <f>K70*J70</f>
        <v/>
      </c>
      <c r="M70" s="316" t="n"/>
      <c r="N70" s="461" t="n">
        <v>43185</v>
      </c>
      <c r="O70" s="464" t="n">
        <v>9</v>
      </c>
      <c r="P70" s="449" t="n">
        <v>1</v>
      </c>
      <c r="Q70" s="449" t="n">
        <v>1</v>
      </c>
      <c r="R70" s="449" t="n">
        <v>1</v>
      </c>
      <c r="S70" s="449" t="n">
        <v>1</v>
      </c>
      <c r="T70" s="449" t="n">
        <v>1</v>
      </c>
      <c r="U70" s="449" t="n">
        <v>1</v>
      </c>
      <c r="V70" s="449" t="n">
        <v>1</v>
      </c>
      <c r="W70" s="449" t="n">
        <v>0</v>
      </c>
      <c r="X70" s="449" t="n">
        <v>1</v>
      </c>
      <c r="Y70" s="390">
        <f>COUNTIF(P70:X70,1)</f>
        <v/>
      </c>
      <c r="Z70" s="356">
        <f>Y70/O70</f>
        <v/>
      </c>
      <c r="AA70" s="344" t="s">
        <v>374</v>
      </c>
      <c r="AB70" s="284">
        <f>IF(OR(AND(E70&gt;0,Z70&gt;0),AND(E70=0,Z70=0)),"-","Что-то не так!")</f>
        <v/>
      </c>
      <c r="AD70" s="379" t="n"/>
    </row>
    <row customHeight="1" ht="12.75" r="71" s="265" spans="1:34">
      <c r="A71" s="347" t="n"/>
      <c r="B71" s="348" t="n"/>
      <c r="C71" s="316" t="s">
        <v>1</v>
      </c>
      <c r="D71" s="316" t="s">
        <v>600</v>
      </c>
      <c r="E71" s="458">
        <f>NETWORKDAYS(Итого!C$2,Отчёт!C$2,Итого!C$3)</f>
        <v/>
      </c>
      <c r="F71" s="419" t="n">
        <v>0.583333333333333</v>
      </c>
      <c r="G71" s="415" t="n">
        <v>1</v>
      </c>
      <c r="H71" s="361">
        <f>G71*F71</f>
        <v/>
      </c>
      <c r="I71" s="362" t="n">
        <v>11</v>
      </c>
      <c r="J71" s="363">
        <f>H71*E71</f>
        <v/>
      </c>
      <c r="K71" s="375" t="n">
        <v>130</v>
      </c>
      <c r="L71" s="405">
        <f>K71*J71</f>
        <v/>
      </c>
      <c r="M71" s="316" t="n"/>
      <c r="N71" s="461" t="n">
        <v>43185</v>
      </c>
      <c r="O71" s="464" t="n">
        <v>9</v>
      </c>
      <c r="P71" s="449" t="n">
        <v>1</v>
      </c>
      <c r="Q71" s="449" t="n">
        <v>1</v>
      </c>
      <c r="R71" s="449" t="n">
        <v>1</v>
      </c>
      <c r="S71" s="449" t="n">
        <v>1</v>
      </c>
      <c r="T71" s="449" t="n">
        <v>1</v>
      </c>
      <c r="U71" s="449" t="n">
        <v>1</v>
      </c>
      <c r="V71" s="449" t="n">
        <v>1</v>
      </c>
      <c r="W71" s="449" t="n">
        <v>1</v>
      </c>
      <c r="X71" s="449" t="n">
        <v>1</v>
      </c>
      <c r="Y71" s="390">
        <f>COUNTIF(P71:X71,1)</f>
        <v/>
      </c>
      <c r="Z71" s="356">
        <f>Y71/O71</f>
        <v/>
      </c>
      <c r="AA71" s="344" t="n"/>
      <c r="AB71" s="284">
        <f>IF(OR(AND(E71&gt;0,Z71&gt;0),AND(E71=0,Z71=0)),"-","Что-то не так!")</f>
        <v/>
      </c>
      <c r="AD71" s="379" t="n"/>
    </row>
    <row customHeight="1" ht="12.75" r="72" s="265" spans="1:34">
      <c r="A72" s="347" t="n"/>
      <c r="B72" s="348" t="n"/>
      <c r="C72" s="316" t="s">
        <v>1</v>
      </c>
      <c r="D72" s="316" t="s">
        <v>601</v>
      </c>
      <c r="E72" s="458">
        <f>NETWORKDAYS(Итого!C$2,Отчёт!C$2,Итого!C$3)</f>
        <v/>
      </c>
      <c r="F72" s="419" t="n">
        <v>0.583333333333333</v>
      </c>
      <c r="G72" s="415" t="n">
        <v>1</v>
      </c>
      <c r="H72" s="361">
        <f>G72*F72</f>
        <v/>
      </c>
      <c r="I72" s="362" t="n">
        <v>11</v>
      </c>
      <c r="J72" s="363">
        <f>H72*E72</f>
        <v/>
      </c>
      <c r="K72" s="375" t="n">
        <v>130</v>
      </c>
      <c r="L72" s="405">
        <f>K72*J72</f>
        <v/>
      </c>
      <c r="M72" s="316" t="n"/>
      <c r="N72" s="461" t="n">
        <v>43185</v>
      </c>
      <c r="O72" s="464" t="n">
        <v>9</v>
      </c>
      <c r="P72" s="449" t="n">
        <v>1</v>
      </c>
      <c r="Q72" s="449" t="n">
        <v>1</v>
      </c>
      <c r="R72" s="449" t="n">
        <v>1</v>
      </c>
      <c r="S72" s="449" t="n">
        <v>1</v>
      </c>
      <c r="T72" s="449" t="n">
        <v>0</v>
      </c>
      <c r="U72" s="449" t="n">
        <v>1</v>
      </c>
      <c r="V72" s="449" t="n">
        <v>1</v>
      </c>
      <c r="W72" s="449" t="n">
        <v>0</v>
      </c>
      <c r="X72" s="449" t="n">
        <v>1</v>
      </c>
      <c r="Y72" s="390">
        <f>COUNTIF(P72:X72,1)</f>
        <v/>
      </c>
      <c r="Z72" s="356">
        <f>Y72/O72</f>
        <v/>
      </c>
      <c r="AA72" s="344" t="s">
        <v>269</v>
      </c>
      <c r="AB72" s="284">
        <f>IF(OR(AND(E72&gt;0,Z72&gt;0),AND(E72=0,Z72=0)),"-","Что-то не так!")</f>
        <v/>
      </c>
      <c r="AD72" s="379" t="n"/>
    </row>
    <row customHeight="1" ht="12.75" r="73" s="265" spans="1:34">
      <c r="A73" s="347" t="n"/>
      <c r="B73" s="348" t="n"/>
      <c r="C73" s="316" t="s">
        <v>1</v>
      </c>
      <c r="D73" s="316" t="s">
        <v>602</v>
      </c>
      <c r="E73" s="458">
        <f>NETWORKDAYS(Итого!C$2,Отчёт!C$2,Итого!C$3)</f>
        <v/>
      </c>
      <c r="F73" s="419" t="n">
        <v>0.583333333333333</v>
      </c>
      <c r="G73" s="415" t="n">
        <v>1</v>
      </c>
      <c r="H73" s="361">
        <f>G73*F73</f>
        <v/>
      </c>
      <c r="I73" s="362" t="n">
        <v>11</v>
      </c>
      <c r="J73" s="363">
        <f>H73*E73</f>
        <v/>
      </c>
      <c r="K73" s="375" t="n">
        <v>130</v>
      </c>
      <c r="L73" s="405">
        <f>K73*J73</f>
        <v/>
      </c>
      <c r="M73" s="316" t="n"/>
      <c r="N73" s="461" t="n">
        <v>43185</v>
      </c>
      <c r="O73" s="464" t="n">
        <v>9</v>
      </c>
      <c r="P73" s="449" t="n">
        <v>1</v>
      </c>
      <c r="Q73" s="449" t="n">
        <v>1</v>
      </c>
      <c r="R73" s="449" t="n">
        <v>1</v>
      </c>
      <c r="S73" s="449" t="n">
        <v>1</v>
      </c>
      <c r="T73" s="449" t="n">
        <v>1</v>
      </c>
      <c r="U73" s="449" t="n">
        <v>1</v>
      </c>
      <c r="V73" s="449" t="n">
        <v>1</v>
      </c>
      <c r="W73" s="449" t="n">
        <v>1</v>
      </c>
      <c r="X73" s="449" t="n">
        <v>1</v>
      </c>
      <c r="Y73" s="390">
        <f>COUNTIF(P73:X73,1)</f>
        <v/>
      </c>
      <c r="Z73" s="356">
        <f>Y73/O73</f>
        <v/>
      </c>
      <c r="AA73" s="344" t="n"/>
      <c r="AB73" s="284">
        <f>IF(OR(AND(E73&gt;0,Z73&gt;0),AND(E73=0,Z73=0)),"-","Что-то не так!")</f>
        <v/>
      </c>
      <c r="AD73" s="379" t="n"/>
    </row>
    <row customHeight="1" ht="12.75" r="74" s="265" spans="1:34">
      <c r="A74" s="347" t="n"/>
      <c r="B74" s="348" t="n"/>
      <c r="C74" s="316" t="s">
        <v>1</v>
      </c>
      <c r="D74" s="316" t="s">
        <v>603</v>
      </c>
      <c r="E74" s="458">
        <f>NETWORKDAYS(Итого!C$2,Отчёт!C$2,Итого!C$3)</f>
        <v/>
      </c>
      <c r="F74" s="419" t="n">
        <v>0.583333333333333</v>
      </c>
      <c r="G74" s="415" t="n">
        <v>1</v>
      </c>
      <c r="H74" s="361">
        <f>G74*F74</f>
        <v/>
      </c>
      <c r="I74" s="362" t="n">
        <v>11</v>
      </c>
      <c r="J74" s="363">
        <f>H74*E74</f>
        <v/>
      </c>
      <c r="K74" s="375" t="n">
        <v>130</v>
      </c>
      <c r="L74" s="405">
        <f>K74*J74</f>
        <v/>
      </c>
      <c r="M74" s="316" t="n"/>
      <c r="N74" s="461" t="n">
        <v>43185</v>
      </c>
      <c r="O74" s="464" t="n">
        <v>9</v>
      </c>
      <c r="P74" s="449" t="n">
        <v>1</v>
      </c>
      <c r="Q74" s="449" t="n">
        <v>1</v>
      </c>
      <c r="R74" s="449" t="n">
        <v>1</v>
      </c>
      <c r="S74" s="449" t="n">
        <v>1</v>
      </c>
      <c r="T74" s="449" t="n">
        <v>1</v>
      </c>
      <c r="U74" s="449" t="n">
        <v>1</v>
      </c>
      <c r="V74" s="449" t="n">
        <v>1</v>
      </c>
      <c r="W74" s="449" t="n">
        <v>0</v>
      </c>
      <c r="X74" s="449" t="n">
        <v>1</v>
      </c>
      <c r="Y74" s="390">
        <f>COUNTIF(P74:X74,1)</f>
        <v/>
      </c>
      <c r="Z74" s="356">
        <f>Y74/O74</f>
        <v/>
      </c>
      <c r="AA74" s="344" t="s">
        <v>374</v>
      </c>
      <c r="AB74" s="284">
        <f>IF(OR(AND(E74&gt;0,Z74&gt;0),AND(E74=0,Z74=0)),"-","Что-то не так!")</f>
        <v/>
      </c>
      <c r="AD74" s="379" t="n"/>
    </row>
    <row customHeight="1" ht="12.75" r="75" s="265" spans="1:34">
      <c r="A75" s="347" t="n"/>
      <c r="B75" s="348" t="n"/>
      <c r="C75" s="316" t="s">
        <v>1</v>
      </c>
      <c r="D75" s="316" t="s">
        <v>604</v>
      </c>
      <c r="E75" s="458">
        <f>NETWORKDAYS(Итого!C$2,Отчёт!C$2,Итого!C$3)</f>
        <v/>
      </c>
      <c r="F75" s="419" t="n">
        <v>0.583333333333333</v>
      </c>
      <c r="G75" s="415" t="n">
        <v>1</v>
      </c>
      <c r="H75" s="361">
        <f>G75*F75</f>
        <v/>
      </c>
      <c r="I75" s="362" t="n">
        <v>11</v>
      </c>
      <c r="J75" s="363">
        <f>H75*E75</f>
        <v/>
      </c>
      <c r="K75" s="375" t="n">
        <v>130</v>
      </c>
      <c r="L75" s="405">
        <f>K75*J75</f>
        <v/>
      </c>
      <c r="M75" s="316" t="n"/>
      <c r="N75" s="461" t="n">
        <v>43185</v>
      </c>
      <c r="O75" s="464" t="n">
        <v>9</v>
      </c>
      <c r="P75" s="449" t="n">
        <v>1</v>
      </c>
      <c r="Q75" s="449" t="n">
        <v>1</v>
      </c>
      <c r="R75" s="449" t="n">
        <v>1</v>
      </c>
      <c r="S75" s="449" t="n">
        <v>1</v>
      </c>
      <c r="T75" s="449" t="n">
        <v>1</v>
      </c>
      <c r="U75" s="449" t="n">
        <v>1</v>
      </c>
      <c r="V75" s="449" t="n">
        <v>1</v>
      </c>
      <c r="W75" s="449" t="n">
        <v>1</v>
      </c>
      <c r="X75" s="449" t="n">
        <v>0</v>
      </c>
      <c r="Y75" s="390">
        <f>COUNTIF(P75:X75,1)</f>
        <v/>
      </c>
      <c r="Z75" s="356">
        <f>Y75/O75</f>
        <v/>
      </c>
      <c r="AA75" s="344" t="s">
        <v>605</v>
      </c>
      <c r="AB75" s="284">
        <f>IF(OR(AND(E75&gt;0,Z75&gt;0),AND(E75=0,Z75=0)),"-","Что-то не так!")</f>
        <v/>
      </c>
      <c r="AD75" s="379" t="n"/>
    </row>
    <row customHeight="1" ht="12.75" r="76" s="265" spans="1:34">
      <c r="A76" s="347" t="n"/>
      <c r="B76" s="348" t="n"/>
      <c r="C76" s="316" t="s">
        <v>1</v>
      </c>
      <c r="D76" s="316" t="s">
        <v>606</v>
      </c>
      <c r="E76" s="458">
        <f>NETWORKDAYS(Итого!C$2,Отчёт!C$2,Итого!C$3)</f>
        <v/>
      </c>
      <c r="F76" s="419" t="n">
        <v>0.583333333333333</v>
      </c>
      <c r="G76" s="415" t="n">
        <v>1</v>
      </c>
      <c r="H76" s="361">
        <f>G76*F76</f>
        <v/>
      </c>
      <c r="I76" s="362" t="n">
        <v>11</v>
      </c>
      <c r="J76" s="363">
        <f>H76*E76</f>
        <v/>
      </c>
      <c r="K76" s="375" t="n">
        <v>130</v>
      </c>
      <c r="L76" s="405">
        <f>K76*J76</f>
        <v/>
      </c>
      <c r="M76" s="316" t="n"/>
      <c r="N76" s="461" t="n">
        <v>43185</v>
      </c>
      <c r="O76" s="464" t="n">
        <v>9</v>
      </c>
      <c r="P76" s="449" t="n">
        <v>0</v>
      </c>
      <c r="Q76" s="449" t="n">
        <v>0</v>
      </c>
      <c r="R76" s="449" t="n">
        <v>0</v>
      </c>
      <c r="S76" s="449" t="n">
        <v>1</v>
      </c>
      <c r="T76" s="449" t="n">
        <v>1</v>
      </c>
      <c r="U76" s="449" t="n">
        <v>1</v>
      </c>
      <c r="V76" s="449" t="n">
        <v>1</v>
      </c>
      <c r="W76" s="449" t="n">
        <v>1</v>
      </c>
      <c r="X76" s="449" t="n">
        <v>1</v>
      </c>
      <c r="Y76" s="390">
        <f>COUNTIF(P76:X76,1)</f>
        <v/>
      </c>
      <c r="Z76" s="356">
        <f>Y76/O76</f>
        <v/>
      </c>
      <c r="AA76" s="344" t="s">
        <v>141</v>
      </c>
      <c r="AB76" s="284">
        <f>IF(OR(AND(E76&gt;0,Z76&gt;0),AND(E76=0,Z76=0)),"-","Что-то не так!")</f>
        <v/>
      </c>
      <c r="AD76" s="379" t="n"/>
    </row>
    <row customHeight="1" ht="12.75" r="77" s="265" spans="1:34">
      <c r="A77" s="347" t="n"/>
      <c r="B77" s="348" t="n"/>
      <c r="C77" s="316" t="s">
        <v>1</v>
      </c>
      <c r="D77" s="316" t="s">
        <v>607</v>
      </c>
      <c r="E77" s="458">
        <f>NETWORKDAYS(Итого!C$2,Отчёт!C$2,Итого!C$3)</f>
        <v/>
      </c>
      <c r="F77" s="419" t="n">
        <v>0.583333333333333</v>
      </c>
      <c r="G77" s="415" t="n">
        <v>1</v>
      </c>
      <c r="H77" s="361">
        <f>G77*F77</f>
        <v/>
      </c>
      <c r="I77" s="362" t="n">
        <v>11</v>
      </c>
      <c r="J77" s="363">
        <f>H77*E77</f>
        <v/>
      </c>
      <c r="K77" s="375" t="n">
        <v>130</v>
      </c>
      <c r="L77" s="405">
        <f>K77*J77</f>
        <v/>
      </c>
      <c r="M77" s="316" t="n"/>
      <c r="N77" s="461" t="n">
        <v>43185</v>
      </c>
      <c r="O77" s="464" t="n">
        <v>9</v>
      </c>
      <c r="P77" s="449" t="n">
        <v>1</v>
      </c>
      <c r="Q77" s="449" t="n">
        <v>1</v>
      </c>
      <c r="R77" s="449" t="n">
        <v>1</v>
      </c>
      <c r="S77" s="449" t="n">
        <v>1</v>
      </c>
      <c r="T77" s="449" t="n">
        <v>1</v>
      </c>
      <c r="U77" s="449" t="n">
        <v>1</v>
      </c>
      <c r="V77" s="449" t="n">
        <v>1</v>
      </c>
      <c r="W77" s="449" t="n">
        <v>1</v>
      </c>
      <c r="X77" s="449" t="n">
        <v>1</v>
      </c>
      <c r="Y77" s="390">
        <f>COUNTIF(P77:X77,1)</f>
        <v/>
      </c>
      <c r="Z77" s="356">
        <f>Y77/O77</f>
        <v/>
      </c>
      <c r="AA77" s="344" t="n"/>
      <c r="AB77" s="284">
        <f>IF(OR(AND(E77&gt;0,Z77&gt;0),AND(E77=0,Z77=0)),"-","Что-то не так!")</f>
        <v/>
      </c>
      <c r="AC77" s="284" t="s">
        <v>165</v>
      </c>
      <c r="AD77" s="379" t="n"/>
    </row>
    <row customHeight="1" ht="12.75" r="78" s="265" spans="1:34">
      <c r="A78" s="347" t="n"/>
      <c r="B78" s="348" t="n"/>
      <c r="C78" s="316" t="s">
        <v>1</v>
      </c>
      <c r="D78" s="316" t="s">
        <v>608</v>
      </c>
      <c r="E78" s="458">
        <f>NETWORKDAYS(Итого!C$2,Отчёт!C$2,Итого!C$3)</f>
        <v/>
      </c>
      <c r="F78" s="419" t="n">
        <v>0.583333333333333</v>
      </c>
      <c r="G78" s="415" t="n">
        <v>1</v>
      </c>
      <c r="H78" s="361">
        <f>G78*F78</f>
        <v/>
      </c>
      <c r="I78" s="362" t="n">
        <v>11</v>
      </c>
      <c r="J78" s="363">
        <f>H78*E78</f>
        <v/>
      </c>
      <c r="K78" s="375" t="n">
        <v>130</v>
      </c>
      <c r="L78" s="405">
        <f>K78*J78</f>
        <v/>
      </c>
      <c r="M78" s="316" t="n"/>
      <c r="N78" s="461" t="n">
        <v>43185</v>
      </c>
      <c r="O78" s="464" t="n">
        <v>9</v>
      </c>
      <c r="P78" s="449" t="n">
        <v>1</v>
      </c>
      <c r="Q78" s="449" t="n">
        <v>1</v>
      </c>
      <c r="R78" s="449" t="n">
        <v>1</v>
      </c>
      <c r="S78" s="449" t="n">
        <v>1</v>
      </c>
      <c r="T78" s="264" t="n">
        <v>1</v>
      </c>
      <c r="U78" s="449" t="n">
        <v>1</v>
      </c>
      <c r="V78" s="449" t="n">
        <v>1</v>
      </c>
      <c r="W78" s="449" t="n">
        <v>1</v>
      </c>
      <c r="X78" s="449" t="n">
        <v>1</v>
      </c>
      <c r="Y78" s="390">
        <f>COUNTIF(P78:X78,1)</f>
        <v/>
      </c>
      <c r="Z78" s="356">
        <f>Y78/O78</f>
        <v/>
      </c>
      <c r="AA78" s="344" t="n"/>
      <c r="AB78" s="284">
        <f>IF(OR(AND(E78&gt;0,Z78&gt;0),AND(E78=0,Z78=0)),"-","Что-то не так!")</f>
        <v/>
      </c>
      <c r="AD78" s="379" t="n"/>
    </row>
    <row customHeight="1" ht="12.75" r="79" s="265" spans="1:34">
      <c r="A79" s="347" t="n"/>
      <c r="B79" s="348" t="n"/>
      <c r="C79" s="316" t="s">
        <v>1</v>
      </c>
      <c r="D79" s="316" t="s">
        <v>609</v>
      </c>
      <c r="E79" s="458">
        <f>NETWORKDAYS(Итого!C$2,Отчёт!C$2,Итого!C$3)</f>
        <v/>
      </c>
      <c r="F79" s="419" t="n">
        <v>0.583333333333333</v>
      </c>
      <c r="G79" s="415" t="n">
        <v>1</v>
      </c>
      <c r="H79" s="361">
        <f>G79*F79</f>
        <v/>
      </c>
      <c r="I79" s="362" t="n">
        <v>11</v>
      </c>
      <c r="J79" s="363">
        <f>H79*E79</f>
        <v/>
      </c>
      <c r="K79" s="375" t="n">
        <v>130</v>
      </c>
      <c r="L79" s="405">
        <f>K79*J79</f>
        <v/>
      </c>
      <c r="M79" s="316" t="n"/>
      <c r="N79" s="461" t="n">
        <v>43185</v>
      </c>
      <c r="O79" s="464" t="n">
        <v>9</v>
      </c>
      <c r="P79" s="449" t="n">
        <v>1</v>
      </c>
      <c r="Q79" s="449" t="n">
        <v>1</v>
      </c>
      <c r="R79" s="449" t="n">
        <v>1</v>
      </c>
      <c r="S79" s="449" t="n">
        <v>1</v>
      </c>
      <c r="T79" s="449" t="n">
        <v>1</v>
      </c>
      <c r="U79" s="449" t="n">
        <v>1</v>
      </c>
      <c r="V79" s="449" t="n">
        <v>1</v>
      </c>
      <c r="W79" s="449" t="n">
        <v>1</v>
      </c>
      <c r="X79" s="449" t="n">
        <v>1</v>
      </c>
      <c r="Y79" s="390">
        <f>COUNTIF(P79:X79,1)</f>
        <v/>
      </c>
      <c r="Z79" s="356">
        <f>Y79/O79</f>
        <v/>
      </c>
      <c r="AA79" s="344" t="n"/>
      <c r="AB79" s="284">
        <f>IF(OR(AND(E79&gt;0,Z79&gt;0),AND(E79=0,Z79=0)),"-","Что-то не так!")</f>
        <v/>
      </c>
      <c r="AD79" s="379" t="n"/>
    </row>
    <row customHeight="1" ht="12.75" r="80" s="265" spans="1:34">
      <c r="A80" s="347" t="n"/>
      <c r="B80" s="348" t="n"/>
      <c r="C80" s="316" t="s">
        <v>1</v>
      </c>
      <c r="D80" s="316" t="s">
        <v>610</v>
      </c>
      <c r="E80" s="458">
        <f>NETWORKDAYS(Итого!C$2,Отчёт!C$2,Итого!C$3)</f>
        <v/>
      </c>
      <c r="F80" s="419" t="n">
        <v>0.583333333333333</v>
      </c>
      <c r="G80" s="415" t="n">
        <v>1</v>
      </c>
      <c r="H80" s="361">
        <f>G80*F80</f>
        <v/>
      </c>
      <c r="I80" s="362" t="n">
        <v>11</v>
      </c>
      <c r="J80" s="363">
        <f>H80*E80</f>
        <v/>
      </c>
      <c r="K80" s="375" t="n">
        <v>130</v>
      </c>
      <c r="L80" s="405">
        <f>K80*J80</f>
        <v/>
      </c>
      <c r="M80" s="316" t="n"/>
      <c r="N80" s="461" t="n">
        <v>43185</v>
      </c>
      <c r="O80" s="464" t="n">
        <v>9</v>
      </c>
      <c r="P80" s="449" t="n">
        <v>1</v>
      </c>
      <c r="Q80" s="449" t="n">
        <v>1</v>
      </c>
      <c r="R80" s="449" t="n">
        <v>1</v>
      </c>
      <c r="S80" s="449" t="n">
        <v>1</v>
      </c>
      <c r="T80" s="449" t="n">
        <v>1</v>
      </c>
      <c r="U80" s="449" t="n">
        <v>1</v>
      </c>
      <c r="V80" s="449" t="n">
        <v>1</v>
      </c>
      <c r="W80" s="449" t="n">
        <v>1</v>
      </c>
      <c r="X80" s="449" t="n">
        <v>1</v>
      </c>
      <c r="Y80" s="390">
        <f>COUNTIF(P80:X80,1)</f>
        <v/>
      </c>
      <c r="Z80" s="356">
        <f>Y80/O80</f>
        <v/>
      </c>
      <c r="AA80" s="344" t="n"/>
      <c r="AB80" s="284">
        <f>IF(OR(AND(E80&gt;0,Z80&gt;0),AND(E80=0,Z80=0)),"-","Что-то не так!")</f>
        <v/>
      </c>
      <c r="AD80" s="379" t="n"/>
    </row>
    <row customHeight="1" ht="12.75" r="81" s="265" spans="1:34">
      <c r="A81" s="347" t="n"/>
      <c r="B81" s="348" t="n"/>
      <c r="C81" s="316" t="s">
        <v>1</v>
      </c>
      <c r="D81" s="316" t="s">
        <v>611</v>
      </c>
      <c r="E81" s="458">
        <f>NETWORKDAYS(Итого!C$2,Отчёт!C$2,Итого!C$3)</f>
        <v/>
      </c>
      <c r="F81" s="419" t="n">
        <v>0.583333333333333</v>
      </c>
      <c r="G81" s="415" t="n">
        <v>1</v>
      </c>
      <c r="H81" s="361">
        <f>G81*F81</f>
        <v/>
      </c>
      <c r="I81" s="362" t="n">
        <v>11</v>
      </c>
      <c r="J81" s="363">
        <f>H81*E81</f>
        <v/>
      </c>
      <c r="K81" s="375" t="n">
        <v>130</v>
      </c>
      <c r="L81" s="405">
        <f>K81*J81</f>
        <v/>
      </c>
      <c r="M81" s="316" t="n"/>
      <c r="N81" s="461" t="n">
        <v>43185</v>
      </c>
      <c r="O81" s="464" t="n">
        <v>9</v>
      </c>
      <c r="P81" s="449" t="n">
        <v>1</v>
      </c>
      <c r="Q81" s="449" t="n">
        <v>1</v>
      </c>
      <c r="R81" s="449" t="n">
        <v>1</v>
      </c>
      <c r="S81" s="449" t="n">
        <v>1</v>
      </c>
      <c r="T81" s="449" t="n">
        <v>1</v>
      </c>
      <c r="U81" s="449" t="n">
        <v>1</v>
      </c>
      <c r="V81" s="449" t="n">
        <v>1</v>
      </c>
      <c r="W81" s="449" t="n">
        <v>1</v>
      </c>
      <c r="X81" s="449" t="n">
        <v>1</v>
      </c>
      <c r="Y81" s="390">
        <f>COUNTIF(P81:X81,1)</f>
        <v/>
      </c>
      <c r="Z81" s="356">
        <f>Y81/O81</f>
        <v/>
      </c>
      <c r="AA81" s="344" t="n"/>
      <c r="AB81" s="284">
        <f>IF(OR(AND(E81&gt;0,Z81&gt;0),AND(E81=0,Z81=0)),"-","Что-то не так!")</f>
        <v/>
      </c>
      <c r="AD81" s="379" t="n"/>
    </row>
    <row customHeight="1" ht="12.75" r="82" s="265" spans="1:34">
      <c r="A82" s="347" t="n"/>
      <c r="B82" s="348" t="n"/>
      <c r="C82" s="316" t="s">
        <v>1</v>
      </c>
      <c r="D82" s="316" t="s">
        <v>612</v>
      </c>
      <c r="E82" s="458">
        <f>NETWORKDAYS(Итого!C$2,Отчёт!C$2,Итого!C$3)</f>
        <v/>
      </c>
      <c r="F82" s="419" t="n">
        <v>0.583333333333333</v>
      </c>
      <c r="G82" s="415" t="n">
        <v>1</v>
      </c>
      <c r="H82" s="361">
        <f>G82*F82</f>
        <v/>
      </c>
      <c r="I82" s="362" t="n">
        <v>11</v>
      </c>
      <c r="J82" s="363">
        <f>H82*E82</f>
        <v/>
      </c>
      <c r="K82" s="375" t="n">
        <v>130</v>
      </c>
      <c r="L82" s="405">
        <f>K82*J82</f>
        <v/>
      </c>
      <c r="M82" s="316" t="n"/>
      <c r="N82" s="461" t="n">
        <v>43185</v>
      </c>
      <c r="O82" s="464" t="n">
        <v>9</v>
      </c>
      <c r="P82" s="449" t="n">
        <v>1</v>
      </c>
      <c r="Q82" s="449" t="n">
        <v>1</v>
      </c>
      <c r="R82" s="449" t="n">
        <v>1</v>
      </c>
      <c r="S82" s="449" t="n">
        <v>1</v>
      </c>
      <c r="T82" s="449" t="n">
        <v>1</v>
      </c>
      <c r="U82" s="449" t="n">
        <v>1</v>
      </c>
      <c r="V82" s="449" t="n">
        <v>1</v>
      </c>
      <c r="W82" s="449" t="n">
        <v>1</v>
      </c>
      <c r="X82" s="449" t="n">
        <v>1</v>
      </c>
      <c r="Y82" s="390">
        <f>COUNTIF(P82:X82,1)</f>
        <v/>
      </c>
      <c r="Z82" s="356">
        <f>Y82/O82</f>
        <v/>
      </c>
      <c r="AA82" s="344" t="n"/>
      <c r="AB82" s="284">
        <f>IF(OR(AND(E82&gt;0,Z82&gt;0),AND(E82=0,Z82=0)),"-","Что-то не так!")</f>
        <v/>
      </c>
      <c r="AD82" s="379" t="n"/>
    </row>
    <row customHeight="1" ht="12.75" r="83" s="265" spans="1:34">
      <c r="A83" s="347" t="n"/>
      <c r="B83" s="348" t="n"/>
      <c r="C83" s="316" t="s">
        <v>1</v>
      </c>
      <c r="D83" s="316" t="s">
        <v>613</v>
      </c>
      <c r="E83" s="458">
        <f>NETWORKDAYS(Итого!C$2,Отчёт!C$2,Итого!C$3)</f>
        <v/>
      </c>
      <c r="F83" s="419" t="n">
        <v>0.583333333333333</v>
      </c>
      <c r="G83" s="415" t="n">
        <v>1</v>
      </c>
      <c r="H83" s="361">
        <f>G83*F83</f>
        <v/>
      </c>
      <c r="I83" s="362" t="n">
        <v>11</v>
      </c>
      <c r="J83" s="363">
        <f>H83*E83</f>
        <v/>
      </c>
      <c r="K83" s="375" t="n">
        <v>130</v>
      </c>
      <c r="L83" s="405">
        <f>K83*J83</f>
        <v/>
      </c>
      <c r="M83" s="316" t="n"/>
      <c r="N83" s="461" t="n">
        <v>43185</v>
      </c>
      <c r="O83" s="464" t="n">
        <v>9</v>
      </c>
      <c r="P83" s="449" t="n">
        <v>1</v>
      </c>
      <c r="Q83" s="449" t="n">
        <v>1</v>
      </c>
      <c r="R83" s="449" t="n">
        <v>1</v>
      </c>
      <c r="S83" s="449" t="n">
        <v>1</v>
      </c>
      <c r="T83" s="449" t="n">
        <v>1</v>
      </c>
      <c r="U83" s="449" t="n">
        <v>1</v>
      </c>
      <c r="V83" s="449" t="n">
        <v>1</v>
      </c>
      <c r="W83" s="449" t="n">
        <v>1</v>
      </c>
      <c r="X83" s="449" t="n">
        <v>1</v>
      </c>
      <c r="Y83" s="390">
        <f>COUNTIF(P83:X83,1)</f>
        <v/>
      </c>
      <c r="Z83" s="356">
        <f>Y83/O83</f>
        <v/>
      </c>
      <c r="AA83" s="344" t="n"/>
      <c r="AB83" s="284">
        <f>IF(OR(AND(E83&gt;0,Z83&gt;0),AND(E83=0,Z83=0)),"-","Что-то не так!")</f>
        <v/>
      </c>
      <c r="AD83" s="379" t="n"/>
    </row>
    <row customHeight="1" ht="12.75" r="84" s="265" spans="1:34">
      <c r="A84" s="347" t="n"/>
      <c r="B84" s="348" t="n"/>
      <c r="C84" s="316" t="s">
        <v>1</v>
      </c>
      <c r="D84" s="316" t="s">
        <v>614</v>
      </c>
      <c r="E84" s="458">
        <f>NETWORKDAYS(Итого!C$2,Отчёт!C$2,Итого!C$3)</f>
        <v/>
      </c>
      <c r="F84" s="419" t="n">
        <v>0.583333333333333</v>
      </c>
      <c r="G84" s="415" t="n">
        <v>1</v>
      </c>
      <c r="H84" s="361">
        <f>G84*F84</f>
        <v/>
      </c>
      <c r="I84" s="362" t="n">
        <v>11</v>
      </c>
      <c r="J84" s="363">
        <f>H84*E84</f>
        <v/>
      </c>
      <c r="K84" s="375" t="n">
        <v>130</v>
      </c>
      <c r="L84" s="405">
        <f>K84*J84</f>
        <v/>
      </c>
      <c r="M84" s="316" t="n"/>
      <c r="N84" s="461" t="n">
        <v>43185</v>
      </c>
      <c r="O84" s="464" t="n">
        <v>9</v>
      </c>
      <c r="P84" s="449" t="n">
        <v>1</v>
      </c>
      <c r="Q84" s="449" t="n">
        <v>1</v>
      </c>
      <c r="R84" s="449" t="n">
        <v>1</v>
      </c>
      <c r="S84" s="449" t="n">
        <v>1</v>
      </c>
      <c r="T84" s="449" t="n">
        <v>1</v>
      </c>
      <c r="U84" s="449" t="n">
        <v>1</v>
      </c>
      <c r="V84" s="449" t="n">
        <v>1</v>
      </c>
      <c r="W84" s="449" t="n">
        <v>1</v>
      </c>
      <c r="X84" s="449" t="n">
        <v>1</v>
      </c>
      <c r="Y84" s="390">
        <f>COUNTIF(P84:X84,1)</f>
        <v/>
      </c>
      <c r="Z84" s="356">
        <f>Y84/O84</f>
        <v/>
      </c>
      <c r="AA84" s="344" t="n"/>
      <c r="AB84" s="284">
        <f>IF(OR(AND(E84&gt;0,Z84&gt;0),AND(E84=0,Z84=0)),"-","Что-то не так!")</f>
        <v/>
      </c>
      <c r="AD84" s="379" t="n"/>
    </row>
    <row customHeight="1" ht="12.75" r="85" s="265" spans="1:34">
      <c r="A85" s="347" t="n"/>
      <c r="B85" s="348" t="n"/>
      <c r="C85" s="316" t="s">
        <v>1</v>
      </c>
      <c r="D85" s="316" t="s">
        <v>615</v>
      </c>
      <c r="E85" s="458">
        <f>NETWORKDAYS(Итого!C$2,Отчёт!C$2,Итого!C$3)</f>
        <v/>
      </c>
      <c r="F85" s="419" t="n">
        <v>0.583333333333333</v>
      </c>
      <c r="G85" s="415" t="n">
        <v>1</v>
      </c>
      <c r="H85" s="361">
        <f>G85*F85</f>
        <v/>
      </c>
      <c r="I85" s="362" t="n">
        <v>11</v>
      </c>
      <c r="J85" s="363">
        <f>H85*E85</f>
        <v/>
      </c>
      <c r="K85" s="375" t="n">
        <v>130</v>
      </c>
      <c r="L85" s="405">
        <f>K85*J85</f>
        <v/>
      </c>
      <c r="M85" s="316" t="n"/>
      <c r="N85" s="461" t="n">
        <v>43185</v>
      </c>
      <c r="O85" s="464" t="n">
        <v>9</v>
      </c>
      <c r="P85" s="449" t="n">
        <v>1</v>
      </c>
      <c r="Q85" s="449" t="n">
        <v>1</v>
      </c>
      <c r="R85" s="449" t="n">
        <v>0</v>
      </c>
      <c r="S85" s="449" t="n">
        <v>0</v>
      </c>
      <c r="T85" s="449" t="n">
        <v>1</v>
      </c>
      <c r="U85" s="449" t="n">
        <v>1</v>
      </c>
      <c r="V85" s="449" t="n">
        <v>0</v>
      </c>
      <c r="W85" s="449" t="n">
        <v>0</v>
      </c>
      <c r="X85" s="449" t="n">
        <v>0</v>
      </c>
      <c r="Y85" s="390">
        <f>COUNTIF(P85:X85,1)</f>
        <v/>
      </c>
      <c r="Z85" s="356">
        <f>Y85/O85</f>
        <v/>
      </c>
      <c r="AA85" s="344" t="s">
        <v>616</v>
      </c>
      <c r="AB85" s="284">
        <f>IF(OR(AND(E85&gt;0,Z85&gt;0),AND(E85=0,Z85=0)),"-","Что-то не так!")</f>
        <v/>
      </c>
      <c r="AD85" s="379" t="n"/>
    </row>
    <row customHeight="1" ht="12.75" r="86" s="265" spans="1:34">
      <c r="A86" s="347" t="n"/>
      <c r="B86" s="348" t="n"/>
      <c r="C86" s="316" t="s">
        <v>1</v>
      </c>
      <c r="D86" s="316" t="s">
        <v>617</v>
      </c>
      <c r="E86" s="458">
        <f>NETWORKDAYS(Итого!C$2,Отчёт!C$2,Итого!C$3)</f>
        <v/>
      </c>
      <c r="F86" s="419" t="n">
        <v>0.583333333333333</v>
      </c>
      <c r="G86" s="415" t="n">
        <v>1</v>
      </c>
      <c r="H86" s="361">
        <f>G86*F86</f>
        <v/>
      </c>
      <c r="I86" s="362" t="n">
        <v>11</v>
      </c>
      <c r="J86" s="363">
        <f>H86*E86</f>
        <v/>
      </c>
      <c r="K86" s="375" t="n">
        <v>130</v>
      </c>
      <c r="L86" s="405">
        <f>K86*J86</f>
        <v/>
      </c>
      <c r="M86" s="316" t="n"/>
      <c r="N86" s="461" t="n">
        <v>43185</v>
      </c>
      <c r="O86" s="464" t="n">
        <v>6</v>
      </c>
      <c r="P86" s="449" t="s">
        <v>74</v>
      </c>
      <c r="Q86" s="449" t="s">
        <v>74</v>
      </c>
      <c r="R86" s="449" t="s">
        <v>74</v>
      </c>
      <c r="S86" s="449" t="n">
        <v>1</v>
      </c>
      <c r="T86" s="449" t="n">
        <v>1</v>
      </c>
      <c r="U86" s="449" t="n">
        <v>1</v>
      </c>
      <c r="V86" s="449" t="n">
        <v>1</v>
      </c>
      <c r="W86" s="449" t="n">
        <v>1</v>
      </c>
      <c r="X86" s="449" t="n">
        <v>1</v>
      </c>
      <c r="Y86" s="390">
        <f>COUNTIF(P86:X86,1)</f>
        <v/>
      </c>
      <c r="Z86" s="356">
        <f>Y86/O86</f>
        <v/>
      </c>
      <c r="AA86" s="344" t="n"/>
      <c r="AB86" s="284">
        <f>IF(OR(AND(E86&gt;0,Z86&gt;0),AND(E86=0,Z86=0)),"-","Что-то не так!")</f>
        <v/>
      </c>
      <c r="AD86" s="379" t="n"/>
    </row>
    <row customHeight="1" ht="12.75" r="87" s="265" spans="1:34">
      <c r="A87" s="347" t="n"/>
      <c r="B87" s="348" t="n"/>
      <c r="C87" s="316" t="s">
        <v>1</v>
      </c>
      <c r="D87" s="316" t="s">
        <v>618</v>
      </c>
      <c r="E87" s="458">
        <f>NETWORKDAYS(Итого!C$2,Отчёт!C$2,Итого!C$3)</f>
        <v/>
      </c>
      <c r="F87" s="419" t="n">
        <v>0.583333333333333</v>
      </c>
      <c r="G87" s="415" t="n">
        <v>1</v>
      </c>
      <c r="H87" s="361">
        <f>G87*F87</f>
        <v/>
      </c>
      <c r="I87" s="362" t="n">
        <v>11</v>
      </c>
      <c r="J87" s="363">
        <f>H87*E87</f>
        <v/>
      </c>
      <c r="K87" s="375" t="n">
        <v>130</v>
      </c>
      <c r="L87" s="405">
        <f>K87*J87</f>
        <v/>
      </c>
      <c r="M87" s="316" t="n"/>
      <c r="N87" s="461" t="n">
        <v>43185</v>
      </c>
      <c r="O87" s="464" t="n">
        <v>9</v>
      </c>
      <c r="P87" s="449" t="n">
        <v>1</v>
      </c>
      <c r="Q87" s="449" t="n">
        <v>1</v>
      </c>
      <c r="R87" s="449" t="n">
        <v>1</v>
      </c>
      <c r="S87" s="449" t="n">
        <v>1</v>
      </c>
      <c r="T87" s="449" t="n">
        <v>1</v>
      </c>
      <c r="U87" s="449" t="n">
        <v>1</v>
      </c>
      <c r="V87" s="449" t="n">
        <v>1</v>
      </c>
      <c r="W87" s="449" t="n">
        <v>1</v>
      </c>
      <c r="X87" s="449" t="n">
        <v>1</v>
      </c>
      <c r="Y87" s="390">
        <f>COUNTIF(P87:X87,1)</f>
        <v/>
      </c>
      <c r="Z87" s="356">
        <f>Y87/O87</f>
        <v/>
      </c>
      <c r="AA87" s="344" t="n"/>
      <c r="AB87" s="284">
        <f>IF(OR(AND(E87&gt;0,Z87&gt;0),AND(E87=0,Z87=0)),"-","Что-то не так!")</f>
        <v/>
      </c>
      <c r="AD87" s="379" t="n"/>
    </row>
    <row customHeight="1" ht="12.75" r="88" s="265" spans="1:34">
      <c r="A88" s="347" t="n"/>
      <c r="B88" s="348" t="n"/>
      <c r="C88" s="316" t="s">
        <v>1</v>
      </c>
      <c r="D88" s="316" t="s">
        <v>619</v>
      </c>
      <c r="E88" s="458">
        <f>NETWORKDAYS(Итого!C$2,Отчёт!C$2,Итого!C$3)</f>
        <v/>
      </c>
      <c r="F88" s="419" t="n">
        <v>0.583333333333333</v>
      </c>
      <c r="G88" s="415" t="n">
        <v>1</v>
      </c>
      <c r="H88" s="361">
        <f>G88*F88</f>
        <v/>
      </c>
      <c r="I88" s="362" t="n">
        <v>11</v>
      </c>
      <c r="J88" s="363">
        <f>H88*E88</f>
        <v/>
      </c>
      <c r="K88" s="375" t="n">
        <v>130</v>
      </c>
      <c r="L88" s="405">
        <f>K88*J88</f>
        <v/>
      </c>
      <c r="M88" s="316" t="n"/>
      <c r="N88" s="461" t="n">
        <v>43185</v>
      </c>
      <c r="O88" s="464" t="n">
        <v>9</v>
      </c>
      <c r="P88" s="449" t="n">
        <v>1</v>
      </c>
      <c r="Q88" s="449" t="n">
        <v>1</v>
      </c>
      <c r="R88" s="449" t="n">
        <v>1</v>
      </c>
      <c r="S88" s="449" t="n">
        <v>1</v>
      </c>
      <c r="T88" s="449" t="n">
        <v>0</v>
      </c>
      <c r="U88" s="449" t="n">
        <v>1</v>
      </c>
      <c r="V88" s="449" t="n">
        <v>1</v>
      </c>
      <c r="W88" s="449" t="n">
        <v>1</v>
      </c>
      <c r="X88" s="449" t="n">
        <v>1</v>
      </c>
      <c r="Y88" s="390">
        <f>COUNTIF(P88:X88,1)</f>
        <v/>
      </c>
      <c r="Z88" s="356">
        <f>Y88/O88</f>
        <v/>
      </c>
      <c r="AA88" s="344" t="s">
        <v>620</v>
      </c>
      <c r="AB88" s="284">
        <f>IF(OR(AND(E88&gt;0,Z88&gt;0),AND(E88=0,Z88=0)),"-","Что-то не так!")</f>
        <v/>
      </c>
      <c r="AC88" s="284" t="s">
        <v>165</v>
      </c>
      <c r="AD88" s="379" t="n"/>
    </row>
    <row customHeight="1" ht="12.75" r="89" s="265" spans="1:34">
      <c r="A89" s="347" t="n"/>
      <c r="B89" s="348" t="n"/>
      <c r="C89" s="316" t="s">
        <v>1</v>
      </c>
      <c r="D89" s="316" t="s">
        <v>621</v>
      </c>
      <c r="E89" s="458">
        <f>NETWORKDAYS(Итого!C$2,Отчёт!C$2,Итого!C$3)</f>
        <v/>
      </c>
      <c r="F89" s="419" t="n">
        <v>0.583333333333333</v>
      </c>
      <c r="G89" s="415" t="n">
        <v>1</v>
      </c>
      <c r="H89" s="361">
        <f>G89*F89</f>
        <v/>
      </c>
      <c r="I89" s="362" t="n">
        <v>11</v>
      </c>
      <c r="J89" s="363">
        <f>H89*E89</f>
        <v/>
      </c>
      <c r="K89" s="375" t="n">
        <v>130</v>
      </c>
      <c r="L89" s="405">
        <f>K89*J89</f>
        <v/>
      </c>
      <c r="M89" s="316" t="n"/>
      <c r="N89" s="461" t="n">
        <v>43185</v>
      </c>
      <c r="O89" s="464" t="n">
        <v>9</v>
      </c>
      <c r="P89" s="449" t="n">
        <v>1</v>
      </c>
      <c r="Q89" s="449" t="n">
        <v>1</v>
      </c>
      <c r="R89" s="449" t="n">
        <v>1</v>
      </c>
      <c r="S89" s="449" t="n">
        <v>1</v>
      </c>
      <c r="T89" s="449" t="n">
        <v>1</v>
      </c>
      <c r="U89" s="449" t="n">
        <v>1</v>
      </c>
      <c r="V89" s="449" t="n">
        <v>1</v>
      </c>
      <c r="W89" s="449" t="n">
        <v>1</v>
      </c>
      <c r="X89" s="449" t="n">
        <v>0</v>
      </c>
      <c r="Y89" s="390">
        <f>COUNTIF(P89:X89,1)</f>
        <v/>
      </c>
      <c r="Z89" s="356">
        <f>Y89/O89</f>
        <v/>
      </c>
      <c r="AA89" s="344" t="s">
        <v>141</v>
      </c>
      <c r="AB89" s="284">
        <f>IF(OR(AND(E89&gt;0,Z89&gt;0),AND(E89=0,Z89=0)),"-","Что-то не так!")</f>
        <v/>
      </c>
      <c r="AC89" s="284" t="s">
        <v>165</v>
      </c>
      <c r="AD89" s="379" t="n"/>
    </row>
    <row customHeight="1" ht="12.75" r="90" s="265" spans="1:34">
      <c r="A90" s="347" t="n"/>
      <c r="B90" s="348" t="n"/>
      <c r="C90" s="316" t="s">
        <v>1</v>
      </c>
      <c r="D90" s="316" t="s">
        <v>622</v>
      </c>
      <c r="E90" s="458">
        <f>NETWORKDAYS(Итого!C$2,Отчёт!C$2,Итого!C$3)</f>
        <v/>
      </c>
      <c r="F90" s="419" t="n">
        <v>0.583333333333333</v>
      </c>
      <c r="G90" s="415" t="n">
        <v>1</v>
      </c>
      <c r="H90" s="361">
        <f>G90*F90</f>
        <v/>
      </c>
      <c r="I90" s="362" t="n">
        <v>11</v>
      </c>
      <c r="J90" s="363">
        <f>H90*E90</f>
        <v/>
      </c>
      <c r="K90" s="375" t="n">
        <v>130</v>
      </c>
      <c r="L90" s="405">
        <f>K90*J90</f>
        <v/>
      </c>
      <c r="M90" s="316" t="n"/>
      <c r="N90" s="461" t="n">
        <v>43185</v>
      </c>
      <c r="O90" s="464" t="n">
        <v>9</v>
      </c>
      <c r="P90" s="449" t="n">
        <v>1</v>
      </c>
      <c r="Q90" s="449" t="n">
        <v>1</v>
      </c>
      <c r="R90" s="449" t="n">
        <v>1</v>
      </c>
      <c r="S90" s="449" t="n">
        <v>1</v>
      </c>
      <c r="T90" s="449" t="n">
        <v>1</v>
      </c>
      <c r="U90" s="449" t="n">
        <v>1</v>
      </c>
      <c r="V90" s="449" t="n">
        <v>1</v>
      </c>
      <c r="W90" s="449" t="n">
        <v>1</v>
      </c>
      <c r="X90" s="449" t="n">
        <v>0</v>
      </c>
      <c r="Y90" s="390">
        <f>COUNTIF(P90:X90,1)</f>
        <v/>
      </c>
      <c r="Z90" s="356">
        <f>Y90/O90</f>
        <v/>
      </c>
      <c r="AA90" s="344" t="s">
        <v>262</v>
      </c>
      <c r="AB90" s="284">
        <f>IF(OR(AND(E90&gt;0,Z90&gt;0),AND(E90=0,Z90=0)),"-","Что-то не так!")</f>
        <v/>
      </c>
      <c r="AC90" s="284" t="s">
        <v>165</v>
      </c>
      <c r="AD90" s="379" t="n"/>
    </row>
    <row customHeight="1" ht="12.75" r="91" s="265" spans="1:34">
      <c r="A91" s="347" t="n"/>
      <c r="B91" s="348" t="n"/>
      <c r="C91" s="316" t="s">
        <v>1</v>
      </c>
      <c r="D91" s="316" t="s">
        <v>623</v>
      </c>
      <c r="E91" s="458">
        <f>NETWORKDAYS(Итого!C$2,Отчёт!C$2,Итого!C$3)</f>
        <v/>
      </c>
      <c r="F91" s="419" t="n">
        <v>0.583333333333333</v>
      </c>
      <c r="G91" s="415" t="n">
        <v>1</v>
      </c>
      <c r="H91" s="361">
        <f>G91*F91</f>
        <v/>
      </c>
      <c r="I91" s="362" t="n">
        <v>11</v>
      </c>
      <c r="J91" s="363">
        <f>H91*E91</f>
        <v/>
      </c>
      <c r="K91" s="375" t="n">
        <v>130</v>
      </c>
      <c r="L91" s="405">
        <f>K91*J91</f>
        <v/>
      </c>
      <c r="M91" s="316" t="n"/>
      <c r="N91" s="461" t="n">
        <v>43185</v>
      </c>
      <c r="O91" s="464" t="n">
        <v>9</v>
      </c>
      <c r="P91" s="449" t="n">
        <v>1</v>
      </c>
      <c r="Q91" s="449" t="n">
        <v>0</v>
      </c>
      <c r="R91" s="449" t="n">
        <v>1</v>
      </c>
      <c r="S91" s="449" t="n">
        <v>1</v>
      </c>
      <c r="T91" s="449" t="n">
        <v>1</v>
      </c>
      <c r="U91" s="449" t="n">
        <v>1</v>
      </c>
      <c r="V91" s="449" t="n">
        <v>1</v>
      </c>
      <c r="W91" s="449" t="n">
        <v>1</v>
      </c>
      <c r="X91" s="449" t="n">
        <v>1</v>
      </c>
      <c r="Y91" s="390">
        <f>COUNTIF(P91:X91,1)</f>
        <v/>
      </c>
      <c r="Z91" s="356">
        <f>Y91/O91</f>
        <v/>
      </c>
      <c r="AA91" s="344" t="s">
        <v>374</v>
      </c>
      <c r="AB91" s="284">
        <f>IF(OR(AND(E91&gt;0,Z91&gt;0),AND(E91=0,Z91=0)),"-","Что-то не так!")</f>
        <v/>
      </c>
      <c r="AD91" s="379" t="n"/>
    </row>
    <row customHeight="1" ht="12.75" r="92" s="265" spans="1:34">
      <c r="A92" s="347" t="n"/>
      <c r="B92" s="348" t="n"/>
      <c r="C92" s="316" t="s">
        <v>1</v>
      </c>
      <c r="D92" s="316" t="s">
        <v>624</v>
      </c>
      <c r="E92" s="458">
        <f>NETWORKDAYS(Итого!C$2,Отчёт!C$2,Итого!C$3)</f>
        <v/>
      </c>
      <c r="F92" s="419" t="n">
        <v>0.583333333333333</v>
      </c>
      <c r="G92" s="415" t="n">
        <v>1</v>
      </c>
      <c r="H92" s="361">
        <f>G92*F92</f>
        <v/>
      </c>
      <c r="I92" s="362" t="n">
        <v>11</v>
      </c>
      <c r="J92" s="363">
        <f>H92*E92</f>
        <v/>
      </c>
      <c r="K92" s="375" t="n">
        <v>130</v>
      </c>
      <c r="L92" s="405">
        <f>K92*J92</f>
        <v/>
      </c>
      <c r="M92" s="316" t="n"/>
      <c r="N92" s="461" t="n">
        <v>43185</v>
      </c>
      <c r="O92" s="464" t="n">
        <v>9</v>
      </c>
      <c r="P92" s="449" t="n">
        <v>1</v>
      </c>
      <c r="Q92" s="449" t="n">
        <v>1</v>
      </c>
      <c r="R92" s="449" t="n">
        <v>1</v>
      </c>
      <c r="S92" s="449" t="n">
        <v>1</v>
      </c>
      <c r="T92" s="449" t="n">
        <v>1</v>
      </c>
      <c r="U92" s="449" t="n">
        <v>1</v>
      </c>
      <c r="V92" s="449" t="n">
        <v>1</v>
      </c>
      <c r="W92" s="449" t="n">
        <v>1</v>
      </c>
      <c r="X92" s="449" t="n">
        <v>1</v>
      </c>
      <c r="Y92" s="390">
        <f>COUNTIF(P92:X92,1)</f>
        <v/>
      </c>
      <c r="Z92" s="356">
        <f>Y92/O92</f>
        <v/>
      </c>
      <c r="AA92" s="344" t="n"/>
      <c r="AB92" s="284">
        <f>IF(OR(AND(E92&gt;0,Z92&gt;0),AND(E92=0,Z92=0)),"-","Что-то не так!")</f>
        <v/>
      </c>
      <c r="AD92" s="379" t="n"/>
    </row>
    <row customHeight="1" ht="12.75" r="93" s="265" spans="1:34">
      <c r="A93" s="347" t="n"/>
      <c r="B93" s="348" t="n"/>
      <c r="C93" s="316" t="s">
        <v>1</v>
      </c>
      <c r="D93" s="316" t="s">
        <v>625</v>
      </c>
      <c r="E93" s="458">
        <f>NETWORKDAYS(Итого!C$2,Отчёт!C$2,Итого!C$3)</f>
        <v/>
      </c>
      <c r="F93" s="419" t="n">
        <v>0.583333333333333</v>
      </c>
      <c r="G93" s="415" t="n">
        <v>1</v>
      </c>
      <c r="H93" s="361">
        <f>G93*F93</f>
        <v/>
      </c>
      <c r="I93" s="362" t="n">
        <v>11</v>
      </c>
      <c r="J93" s="363">
        <f>H93*E93</f>
        <v/>
      </c>
      <c r="K93" s="375" t="n">
        <v>130</v>
      </c>
      <c r="L93" s="405">
        <f>K93*J93</f>
        <v/>
      </c>
      <c r="M93" s="316" t="n"/>
      <c r="N93" s="461" t="n">
        <v>43185</v>
      </c>
      <c r="O93" s="464" t="n">
        <v>9</v>
      </c>
      <c r="P93" s="449" t="n">
        <v>1</v>
      </c>
      <c r="Q93" s="449" t="n">
        <v>1</v>
      </c>
      <c r="R93" s="449" t="n">
        <v>1</v>
      </c>
      <c r="S93" s="449" t="n">
        <v>1</v>
      </c>
      <c r="T93" s="449" t="n">
        <v>1</v>
      </c>
      <c r="U93" s="449" t="n">
        <v>1</v>
      </c>
      <c r="V93" s="449" t="n">
        <v>1</v>
      </c>
      <c r="W93" s="449" t="n">
        <v>1</v>
      </c>
      <c r="X93" s="449" t="n">
        <v>1</v>
      </c>
      <c r="Y93" s="390">
        <f>COUNTIF(P93:X93,1)</f>
        <v/>
      </c>
      <c r="Z93" s="356">
        <f>Y93/O93</f>
        <v/>
      </c>
      <c r="AA93" s="368" t="n"/>
      <c r="AB93" s="284">
        <f>IF(OR(AND(E93&gt;0,Z93&gt;0),AND(E93=0,Z93=0)),"-","Что-то не так!")</f>
        <v/>
      </c>
      <c r="AD93" s="379" t="n"/>
    </row>
    <row customHeight="1" ht="12.75" r="94" s="265" spans="1:34">
      <c r="A94" s="347" t="n"/>
      <c r="B94" s="348" t="n"/>
      <c r="C94" s="316" t="s">
        <v>1</v>
      </c>
      <c r="D94" s="316" t="s">
        <v>626</v>
      </c>
      <c r="E94" s="458">
        <f>NETWORKDAYS(Итого!C$2,Отчёт!C$2,Итого!C$3)</f>
        <v/>
      </c>
      <c r="F94" s="419" t="n">
        <v>0.583333333333333</v>
      </c>
      <c r="G94" s="415" t="n">
        <v>1</v>
      </c>
      <c r="H94" s="361">
        <f>G94*F94</f>
        <v/>
      </c>
      <c r="I94" s="362" t="n">
        <v>11</v>
      </c>
      <c r="J94" s="363">
        <f>H94*E94</f>
        <v/>
      </c>
      <c r="K94" s="375" t="n">
        <v>130</v>
      </c>
      <c r="L94" s="405">
        <f>K94*J94</f>
        <v/>
      </c>
      <c r="M94" s="316" t="n"/>
      <c r="N94" s="461" t="n">
        <v>43185</v>
      </c>
      <c r="O94" s="464" t="n">
        <v>9</v>
      </c>
      <c r="P94" s="449" t="n">
        <v>1</v>
      </c>
      <c r="Q94" s="449" t="n">
        <v>1</v>
      </c>
      <c r="R94" s="449" t="n">
        <v>1</v>
      </c>
      <c r="S94" s="449" t="n">
        <v>1</v>
      </c>
      <c r="T94" s="449" t="n">
        <v>0</v>
      </c>
      <c r="U94" s="449" t="n">
        <v>1</v>
      </c>
      <c r="V94" s="449" t="n">
        <v>1</v>
      </c>
      <c r="W94" s="449" t="n">
        <v>1</v>
      </c>
      <c r="X94" s="449" t="n">
        <v>1</v>
      </c>
      <c r="Y94" s="390">
        <f>COUNTIF(P94:X94,1)</f>
        <v/>
      </c>
      <c r="Z94" s="356">
        <f>Y94/O94</f>
        <v/>
      </c>
      <c r="AA94" s="368" t="s">
        <v>141</v>
      </c>
      <c r="AB94" s="284">
        <f>IF(OR(AND(E94&gt;0,Z94&gt;0),AND(E94=0,Z94=0)),"-","Что-то не так!")</f>
        <v/>
      </c>
      <c r="AC94" s="284" t="s">
        <v>165</v>
      </c>
      <c r="AD94" s="379" t="n"/>
    </row>
    <row customHeight="1" ht="12.75" r="95" s="265" spans="1:34">
      <c r="A95" s="347" t="n"/>
      <c r="B95" s="348" t="n"/>
      <c r="C95" s="316" t="s">
        <v>1</v>
      </c>
      <c r="D95" s="316" t="s">
        <v>627</v>
      </c>
      <c r="E95" s="458">
        <f>NETWORKDAYS(Итого!C$2,Отчёт!C$2,Итого!C$3)</f>
        <v/>
      </c>
      <c r="F95" s="419" t="n">
        <v>0.583333333333333</v>
      </c>
      <c r="G95" s="415" t="n">
        <v>1</v>
      </c>
      <c r="H95" s="361">
        <f>G95*F95</f>
        <v/>
      </c>
      <c r="I95" s="362" t="n">
        <v>11</v>
      </c>
      <c r="J95" s="363">
        <f>H95*E95</f>
        <v/>
      </c>
      <c r="K95" s="375" t="n">
        <v>130</v>
      </c>
      <c r="L95" s="405">
        <f>K95*J95</f>
        <v/>
      </c>
      <c r="M95" s="316" t="n"/>
      <c r="N95" s="461" t="n">
        <v>43185</v>
      </c>
      <c r="O95" s="464" t="n">
        <v>9</v>
      </c>
      <c r="P95" s="449" t="n">
        <v>1</v>
      </c>
      <c r="Q95" s="449" t="n">
        <v>1</v>
      </c>
      <c r="R95" s="449" t="n">
        <v>1</v>
      </c>
      <c r="S95" s="449" t="n">
        <v>0</v>
      </c>
      <c r="T95" s="449" t="n">
        <v>0</v>
      </c>
      <c r="U95" s="449" t="n">
        <v>1</v>
      </c>
      <c r="V95" s="449" t="n">
        <v>1</v>
      </c>
      <c r="W95" s="449" t="n">
        <v>1</v>
      </c>
      <c r="X95" s="449" t="n">
        <v>1</v>
      </c>
      <c r="Y95" s="390">
        <f>COUNTIF(P95:X95,1)</f>
        <v/>
      </c>
      <c r="Z95" s="356">
        <f>Y95/O95</f>
        <v/>
      </c>
      <c r="AA95" s="344" t="s">
        <v>628</v>
      </c>
      <c r="AB95" s="284">
        <f>IF(OR(AND(E95&gt;0,Z95&gt;0),AND(E95=0,Z95=0)),"-","Что-то не так!")</f>
        <v/>
      </c>
      <c r="AD95" s="379" t="n"/>
    </row>
    <row customHeight="1" ht="12.75" r="96" s="265" spans="1:34">
      <c r="A96" s="347" t="n"/>
      <c r="B96" s="348" t="n"/>
      <c r="C96" s="316" t="s">
        <v>1</v>
      </c>
      <c r="D96" s="316" t="s">
        <v>629</v>
      </c>
      <c r="E96" s="458">
        <f>NETWORKDAYS(Итого!C$2,Отчёт!C$2,Итого!C$3)</f>
        <v/>
      </c>
      <c r="F96" s="419" t="n">
        <v>0.583333333333333</v>
      </c>
      <c r="G96" s="415" t="n">
        <v>1</v>
      </c>
      <c r="H96" s="361">
        <f>G96*F96</f>
        <v/>
      </c>
      <c r="I96" s="362" t="n">
        <v>11</v>
      </c>
      <c r="J96" s="363">
        <f>H96*E96</f>
        <v/>
      </c>
      <c r="K96" s="375" t="n">
        <v>130</v>
      </c>
      <c r="L96" s="405">
        <f>K96*J96</f>
        <v/>
      </c>
      <c r="M96" s="316" t="n"/>
      <c r="N96" s="461" t="n">
        <v>43185</v>
      </c>
      <c r="O96" s="464" t="n">
        <v>9</v>
      </c>
      <c r="P96" s="449" t="n">
        <v>1</v>
      </c>
      <c r="Q96" s="449" t="n">
        <v>1</v>
      </c>
      <c r="R96" s="449" t="n">
        <v>1</v>
      </c>
      <c r="S96" s="449" t="n">
        <v>0</v>
      </c>
      <c r="T96" s="449" t="n">
        <v>1</v>
      </c>
      <c r="U96" s="449" t="n">
        <v>1</v>
      </c>
      <c r="V96" s="449" t="n">
        <v>1</v>
      </c>
      <c r="W96" s="449" t="n">
        <v>1</v>
      </c>
      <c r="X96" s="449" t="n">
        <v>1</v>
      </c>
      <c r="Y96" s="390">
        <f>COUNTIF(P96:X96,1)</f>
        <v/>
      </c>
      <c r="Z96" s="356">
        <f>Y96/O96</f>
        <v/>
      </c>
      <c r="AA96" s="344" t="s">
        <v>630</v>
      </c>
      <c r="AB96" s="284">
        <f>IF(OR(AND(E96&gt;0,Z96&gt;0),AND(E96=0,Z96=0)),"-","Что-то не так!")</f>
        <v/>
      </c>
      <c r="AD96" s="379" t="n"/>
    </row>
    <row customHeight="1" ht="12.75" r="97" s="265" spans="1:34">
      <c r="A97" s="347" t="n"/>
      <c r="B97" s="348" t="n"/>
      <c r="C97" s="316" t="s">
        <v>1</v>
      </c>
      <c r="D97" s="316" t="s">
        <v>631</v>
      </c>
      <c r="E97" s="458">
        <f>NETWORKDAYS(Итого!C$2,Отчёт!C$2,Итого!C$3)</f>
        <v/>
      </c>
      <c r="F97" s="419" t="n">
        <v>0.583333333333333</v>
      </c>
      <c r="G97" s="415" t="n">
        <v>1</v>
      </c>
      <c r="H97" s="361">
        <f>G97*F97</f>
        <v/>
      </c>
      <c r="I97" s="362" t="n">
        <v>11</v>
      </c>
      <c r="J97" s="363">
        <f>H97*E97</f>
        <v/>
      </c>
      <c r="K97" s="375" t="n">
        <v>130</v>
      </c>
      <c r="L97" s="405">
        <f>K97*J97</f>
        <v/>
      </c>
      <c r="M97" s="316" t="n"/>
      <c r="N97" s="461" t="n">
        <v>43185</v>
      </c>
      <c r="O97" s="464" t="n">
        <v>9</v>
      </c>
      <c r="P97" s="449" t="n">
        <v>1</v>
      </c>
      <c r="Q97" s="449" t="n">
        <v>1</v>
      </c>
      <c r="R97" s="449" t="n">
        <v>1</v>
      </c>
      <c r="S97" s="449" t="n">
        <v>1</v>
      </c>
      <c r="T97" s="449" t="n">
        <v>1</v>
      </c>
      <c r="U97" s="449" t="n">
        <v>1</v>
      </c>
      <c r="V97" s="449" t="n">
        <v>1</v>
      </c>
      <c r="W97" s="449" t="n">
        <v>1</v>
      </c>
      <c r="X97" s="449" t="n">
        <v>1</v>
      </c>
      <c r="Y97" s="390">
        <f>COUNTIF(P97:X97,1)</f>
        <v/>
      </c>
      <c r="Z97" s="356">
        <f>Y97/O97</f>
        <v/>
      </c>
      <c r="AA97" s="344" t="n"/>
      <c r="AB97" s="284">
        <f>IF(OR(AND(E97&gt;0,Z97&gt;0),AND(E97=0,Z97=0)),"-","Что-то не так!")</f>
        <v/>
      </c>
      <c r="AD97" s="379" t="n"/>
    </row>
    <row customHeight="1" ht="12.75" r="98" s="265" spans="1:34">
      <c r="A98" s="347" t="n"/>
      <c r="B98" s="348" t="n"/>
      <c r="C98" s="316" t="s">
        <v>1</v>
      </c>
      <c r="D98" s="316" t="s">
        <v>632</v>
      </c>
      <c r="E98" s="458">
        <f>NETWORKDAYS(Итого!C$2,Отчёт!C$2,Итого!C$3)</f>
        <v/>
      </c>
      <c r="F98" s="419" t="n">
        <v>0.583333333333333</v>
      </c>
      <c r="G98" s="415" t="n">
        <v>1</v>
      </c>
      <c r="H98" s="361">
        <f>G98*F98</f>
        <v/>
      </c>
      <c r="I98" s="362" t="n">
        <v>11</v>
      </c>
      <c r="J98" s="363">
        <f>H98*E98</f>
        <v/>
      </c>
      <c r="K98" s="375" t="n">
        <v>130</v>
      </c>
      <c r="L98" s="405">
        <f>K98*J98</f>
        <v/>
      </c>
      <c r="M98" s="316" t="n"/>
      <c r="N98" s="461" t="n">
        <v>43185</v>
      </c>
      <c r="O98" s="464" t="n">
        <v>9</v>
      </c>
      <c r="P98" s="449" t="n">
        <v>1</v>
      </c>
      <c r="Q98" s="449" t="n">
        <v>1</v>
      </c>
      <c r="R98" s="449" t="n">
        <v>1</v>
      </c>
      <c r="S98" s="449" t="n">
        <v>1</v>
      </c>
      <c r="T98" s="449" t="n">
        <v>1</v>
      </c>
      <c r="U98" s="449" t="n">
        <v>1</v>
      </c>
      <c r="V98" s="449" t="n">
        <v>1</v>
      </c>
      <c r="W98" s="449" t="n">
        <v>1</v>
      </c>
      <c r="X98" s="449" t="n">
        <v>1</v>
      </c>
      <c r="Y98" s="390">
        <f>COUNTIF(P98:X98,1)</f>
        <v/>
      </c>
      <c r="Z98" s="356">
        <f>Y98/O98</f>
        <v/>
      </c>
      <c r="AA98" s="344" t="n"/>
      <c r="AB98" s="284">
        <f>IF(OR(AND(E98&gt;0,Z98&gt;0),AND(E98=0,Z98=0)),"-","Что-то не так!")</f>
        <v/>
      </c>
      <c r="AD98" s="379" t="n"/>
    </row>
    <row customHeight="1" ht="12.75" r="99" s="265" spans="1:34">
      <c r="A99" s="347" t="n"/>
      <c r="B99" s="348" t="n"/>
      <c r="C99" s="316" t="s">
        <v>1</v>
      </c>
      <c r="D99" s="316" t="s">
        <v>633</v>
      </c>
      <c r="E99" s="458">
        <f>NETWORKDAYS(Итого!C$2,Отчёт!C$2,Итого!C$3)</f>
        <v/>
      </c>
      <c r="F99" s="419" t="n">
        <v>0.583333333333333</v>
      </c>
      <c r="G99" s="415" t="n">
        <v>1</v>
      </c>
      <c r="H99" s="361">
        <f>G99*F99</f>
        <v/>
      </c>
      <c r="I99" s="362" t="n">
        <v>11</v>
      </c>
      <c r="J99" s="363">
        <f>H99*E99</f>
        <v/>
      </c>
      <c r="K99" s="375" t="n">
        <v>130</v>
      </c>
      <c r="L99" s="405">
        <f>K99*J99</f>
        <v/>
      </c>
      <c r="M99" s="316" t="n"/>
      <c r="N99" s="461" t="n">
        <v>43185</v>
      </c>
      <c r="O99" s="464" t="n">
        <v>9</v>
      </c>
      <c r="P99" s="449" t="n">
        <v>1</v>
      </c>
      <c r="Q99" s="449" t="n">
        <v>1</v>
      </c>
      <c r="R99" s="449" t="n">
        <v>1</v>
      </c>
      <c r="S99" s="449" t="n">
        <v>1</v>
      </c>
      <c r="T99" s="449" t="n">
        <v>1</v>
      </c>
      <c r="U99" s="449" t="n">
        <v>1</v>
      </c>
      <c r="V99" s="449" t="n">
        <v>1</v>
      </c>
      <c r="W99" s="449" t="n">
        <v>1</v>
      </c>
      <c r="X99" s="449" t="n">
        <v>1</v>
      </c>
      <c r="Y99" s="390">
        <f>COUNTIF(P99:X99,1)</f>
        <v/>
      </c>
      <c r="Z99" s="356">
        <f>Y99/O99</f>
        <v/>
      </c>
      <c r="AA99" s="344" t="n"/>
      <c r="AB99" s="284">
        <f>IF(OR(AND(E99&gt;0,Z99&gt;0),AND(E99=0,Z99=0)),"-","Что-то не так!")</f>
        <v/>
      </c>
      <c r="AC99" s="284" t="s">
        <v>165</v>
      </c>
      <c r="AD99" s="379" t="n"/>
    </row>
    <row customHeight="1" ht="12.75" r="100" s="265" spans="1:34">
      <c r="A100" s="347" t="n"/>
      <c r="B100" s="348" t="n"/>
      <c r="C100" s="316" t="s">
        <v>1</v>
      </c>
      <c r="D100" s="316" t="s">
        <v>634</v>
      </c>
      <c r="E100" s="458">
        <f>NETWORKDAYS(Итого!C$2,Отчёт!C$2,Итого!C$3)-6</f>
        <v/>
      </c>
      <c r="F100" s="419" t="n">
        <v>0.583333333333333</v>
      </c>
      <c r="G100" s="415" t="n">
        <v>1</v>
      </c>
      <c r="H100" s="361">
        <f>G100*F100</f>
        <v/>
      </c>
      <c r="I100" s="362" t="n">
        <v>11</v>
      </c>
      <c r="J100" s="363">
        <f>H100*E100</f>
        <v/>
      </c>
      <c r="K100" s="375" t="n">
        <v>130</v>
      </c>
      <c r="L100" s="405">
        <f>K100*J100</f>
        <v/>
      </c>
      <c r="M100" s="316" t="n"/>
      <c r="N100" s="461" t="n">
        <v>43185</v>
      </c>
      <c r="O100" s="464" t="n">
        <v>9</v>
      </c>
      <c r="P100" s="449" t="n">
        <v>1</v>
      </c>
      <c r="Q100" s="449" t="n">
        <v>1</v>
      </c>
      <c r="R100" s="449" t="n">
        <v>1</v>
      </c>
      <c r="S100" s="449" t="n">
        <v>1</v>
      </c>
      <c r="T100" s="449" t="n">
        <v>1</v>
      </c>
      <c r="U100" s="449" t="n">
        <v>0</v>
      </c>
      <c r="V100" s="449" t="n">
        <v>1</v>
      </c>
      <c r="W100" s="449" t="n">
        <v>1</v>
      </c>
      <c r="X100" s="449" t="n">
        <v>1</v>
      </c>
      <c r="Y100" s="390">
        <f>COUNTIF(P100:X100,1)</f>
        <v/>
      </c>
      <c r="Z100" s="356">
        <f>Y100/O100</f>
        <v/>
      </c>
      <c r="AA100" s="344" t="s">
        <v>141</v>
      </c>
      <c r="AB100" s="284">
        <f>IF(OR(AND(E100&gt;0,Z100&gt;0),AND(E100=0,Z100=0)),"-","Что-то не так!")</f>
        <v/>
      </c>
      <c r="AD100" s="379" t="n"/>
    </row>
    <row customHeight="1" ht="12.75" r="101" s="265" spans="1:34">
      <c r="A101" s="347" t="n"/>
      <c r="B101" s="348" t="n"/>
      <c r="C101" s="316" t="s">
        <v>1</v>
      </c>
      <c r="D101" s="316" t="s">
        <v>635</v>
      </c>
      <c r="E101" s="458">
        <f>NETWORKDAYS(Итого!C$2,Отчёт!C$2,Итого!C$3)</f>
        <v/>
      </c>
      <c r="F101" s="419" t="n">
        <v>0.583333333333333</v>
      </c>
      <c r="G101" s="415" t="n">
        <v>1</v>
      </c>
      <c r="H101" s="361">
        <f>G101*F101</f>
        <v/>
      </c>
      <c r="I101" s="362" t="n">
        <v>11</v>
      </c>
      <c r="J101" s="363">
        <f>H101*E101</f>
        <v/>
      </c>
      <c r="K101" s="375" t="n">
        <v>130</v>
      </c>
      <c r="L101" s="405">
        <f>K101*J101</f>
        <v/>
      </c>
      <c r="M101" s="316" t="n"/>
      <c r="N101" s="461" t="n">
        <v>43185</v>
      </c>
      <c r="O101" s="464" t="n">
        <v>9</v>
      </c>
      <c r="P101" s="449" t="n">
        <v>1</v>
      </c>
      <c r="Q101" s="449" t="n">
        <v>1</v>
      </c>
      <c r="R101" s="449" t="n">
        <v>1</v>
      </c>
      <c r="S101" s="449" t="n">
        <v>1</v>
      </c>
      <c r="T101" s="449" t="n">
        <v>1</v>
      </c>
      <c r="U101" s="449" t="n">
        <v>1</v>
      </c>
      <c r="V101" s="449" t="n">
        <v>1</v>
      </c>
      <c r="W101" s="449" t="n">
        <v>1</v>
      </c>
      <c r="X101" s="449" t="n">
        <v>1</v>
      </c>
      <c r="Y101" s="390">
        <f>COUNTIF(P101:X101,1)</f>
        <v/>
      </c>
      <c r="Z101" s="356">
        <f>Y101/O101</f>
        <v/>
      </c>
      <c r="AA101" s="344" t="n"/>
      <c r="AB101" s="284">
        <f>IF(OR(AND(E101&gt;0,Z101&gt;0),AND(E101=0,Z101=0)),"-","Что-то не так!")</f>
        <v/>
      </c>
      <c r="AC101" s="284" t="s">
        <v>165</v>
      </c>
      <c r="AD101" s="379" t="n"/>
    </row>
    <row customHeight="1" ht="12.75" r="102" s="265" spans="1:34">
      <c r="A102" s="347" t="n"/>
      <c r="B102" s="348" t="n"/>
      <c r="C102" s="316" t="s">
        <v>1</v>
      </c>
      <c r="D102" s="316" t="s">
        <v>636</v>
      </c>
      <c r="E102" s="458">
        <f>NETWORKDAYS(Итого!C$2,Отчёт!C$2,Итого!C$3)</f>
        <v/>
      </c>
      <c r="F102" s="419" t="n">
        <v>0.583333333333333</v>
      </c>
      <c r="G102" s="415" t="n">
        <v>1</v>
      </c>
      <c r="H102" s="361">
        <f>G102*F102</f>
        <v/>
      </c>
      <c r="I102" s="362" t="n">
        <v>11</v>
      </c>
      <c r="J102" s="363">
        <f>H102*E102</f>
        <v/>
      </c>
      <c r="K102" s="375" t="n">
        <v>130</v>
      </c>
      <c r="L102" s="405">
        <f>K102*J102</f>
        <v/>
      </c>
      <c r="M102" s="316" t="n"/>
      <c r="N102" s="461" t="n">
        <v>43185</v>
      </c>
      <c r="O102" s="464" t="n">
        <v>9</v>
      </c>
      <c r="P102" s="449" t="n">
        <v>1</v>
      </c>
      <c r="Q102" s="449" t="n">
        <v>1</v>
      </c>
      <c r="R102" s="449" t="n">
        <v>1</v>
      </c>
      <c r="S102" s="449" t="n">
        <v>1</v>
      </c>
      <c r="T102" s="449" t="n">
        <v>1</v>
      </c>
      <c r="U102" s="449" t="n">
        <v>1</v>
      </c>
      <c r="V102" s="449" t="n">
        <v>1</v>
      </c>
      <c r="W102" s="449" t="n">
        <v>1</v>
      </c>
      <c r="X102" s="449" t="n">
        <v>1</v>
      </c>
      <c r="Y102" s="390">
        <f>COUNTIF(P102:X102,1)</f>
        <v/>
      </c>
      <c r="Z102" s="356">
        <f>Y102/O102</f>
        <v/>
      </c>
      <c r="AA102" s="344" t="n"/>
      <c r="AB102" s="284">
        <f>IF(OR(AND(E102&gt;0,Z102&gt;0),AND(E102=0,Z102=0)),"-","Что-то не так!")</f>
        <v/>
      </c>
      <c r="AD102" s="379" t="n"/>
    </row>
    <row customHeight="1" ht="12.75" r="103" s="265" spans="1:34">
      <c r="A103" s="347" t="n"/>
      <c r="B103" s="348" t="n"/>
      <c r="C103" s="316" t="s">
        <v>1</v>
      </c>
      <c r="D103" s="316" t="s">
        <v>637</v>
      </c>
      <c r="E103" s="458">
        <f>NETWORKDAYS(Итого!C$2,Отчёт!C$2,Итого!C$3)</f>
        <v/>
      </c>
      <c r="F103" s="419" t="n">
        <v>0.583333333333333</v>
      </c>
      <c r="G103" s="415" t="n">
        <v>1</v>
      </c>
      <c r="H103" s="361">
        <f>G103*F103</f>
        <v/>
      </c>
      <c r="I103" s="362" t="n">
        <v>11</v>
      </c>
      <c r="J103" s="363">
        <f>H103*E103</f>
        <v/>
      </c>
      <c r="K103" s="375" t="n">
        <v>130</v>
      </c>
      <c r="L103" s="405">
        <f>K103*J103</f>
        <v/>
      </c>
      <c r="M103" s="316" t="n"/>
      <c r="N103" s="461" t="n">
        <v>43185</v>
      </c>
      <c r="O103" s="464" t="n">
        <v>9</v>
      </c>
      <c r="P103" s="449" t="n">
        <v>1</v>
      </c>
      <c r="Q103" s="449" t="n">
        <v>1</v>
      </c>
      <c r="R103" s="449" t="n">
        <v>1</v>
      </c>
      <c r="S103" s="449" t="n">
        <v>1</v>
      </c>
      <c r="T103" s="449" t="n">
        <v>1</v>
      </c>
      <c r="U103" s="449" t="n">
        <v>1</v>
      </c>
      <c r="V103" s="449" t="n">
        <v>1</v>
      </c>
      <c r="W103" s="449" t="n">
        <v>1</v>
      </c>
      <c r="X103" s="449" t="n">
        <v>1</v>
      </c>
      <c r="Y103" s="390">
        <f>COUNTIF(P103:X103,1)</f>
        <v/>
      </c>
      <c r="Z103" s="356">
        <f>Y103/O103</f>
        <v/>
      </c>
      <c r="AA103" s="344" t="n"/>
      <c r="AB103" s="284">
        <f>IF(OR(AND(E103&gt;0,Z103&gt;0),AND(E103=0,Z103=0)),"-","Что-то не так!")</f>
        <v/>
      </c>
      <c r="AD103" s="379" t="n"/>
    </row>
    <row customHeight="1" ht="12.75" r="104" s="265" spans="1:34">
      <c r="A104" s="347" t="n"/>
      <c r="B104" s="348" t="n"/>
      <c r="C104" s="316" t="s">
        <v>1</v>
      </c>
      <c r="D104" s="316" t="s">
        <v>638</v>
      </c>
      <c r="E104" s="458">
        <f>NETWORKDAYS(Итого!C$2,Отчёт!C$2,Итого!C$3)</f>
        <v/>
      </c>
      <c r="F104" s="419" t="n">
        <v>0.583333333333333</v>
      </c>
      <c r="G104" s="415" t="n">
        <v>1</v>
      </c>
      <c r="H104" s="361">
        <f>G104*F104</f>
        <v/>
      </c>
      <c r="I104" s="362" t="n">
        <v>11</v>
      </c>
      <c r="J104" s="363">
        <f>H104*E104</f>
        <v/>
      </c>
      <c r="K104" s="375" t="n">
        <v>130</v>
      </c>
      <c r="L104" s="405">
        <f>K104*J104</f>
        <v/>
      </c>
      <c r="M104" s="316" t="n"/>
      <c r="N104" s="461" t="n">
        <v>43185</v>
      </c>
      <c r="O104" s="464" t="n">
        <v>9</v>
      </c>
      <c r="P104" s="449" t="n">
        <v>1</v>
      </c>
      <c r="Q104" s="449" t="n">
        <v>1</v>
      </c>
      <c r="R104" s="449" t="n">
        <v>1</v>
      </c>
      <c r="S104" s="449" t="n">
        <v>1</v>
      </c>
      <c r="T104" s="449" t="n">
        <v>1</v>
      </c>
      <c r="U104" s="449" t="n">
        <v>1</v>
      </c>
      <c r="V104" s="449" t="n">
        <v>1</v>
      </c>
      <c r="W104" s="449" t="n">
        <v>1</v>
      </c>
      <c r="X104" s="449" t="n">
        <v>1</v>
      </c>
      <c r="Y104" s="390">
        <f>COUNTIF(P104:X104,1)</f>
        <v/>
      </c>
      <c r="Z104" s="356">
        <f>Y104/O104</f>
        <v/>
      </c>
      <c r="AA104" s="368" t="n"/>
      <c r="AB104" s="284">
        <f>IF(OR(AND(E104&gt;0,Z104&gt;0),AND(E104=0,Z104=0)),"-","Что-то не так!")</f>
        <v/>
      </c>
      <c r="AD104" s="379" t="n"/>
    </row>
    <row customHeight="1" ht="12.75" r="105" s="265" spans="1:34">
      <c r="A105" s="347" t="n"/>
      <c r="B105" s="348" t="n"/>
      <c r="C105" s="316" t="s">
        <v>1</v>
      </c>
      <c r="D105" s="316" t="s">
        <v>639</v>
      </c>
      <c r="E105" s="458">
        <f>NETWORKDAYS(Итого!C$2,Отчёт!C$2,Итого!C$3)</f>
        <v/>
      </c>
      <c r="F105" s="419" t="n">
        <v>0.583333333333333</v>
      </c>
      <c r="G105" s="415" t="n">
        <v>1</v>
      </c>
      <c r="H105" s="361">
        <f>G105*F105</f>
        <v/>
      </c>
      <c r="I105" s="362" t="n">
        <v>11</v>
      </c>
      <c r="J105" s="363">
        <f>H105*E105</f>
        <v/>
      </c>
      <c r="K105" s="375" t="n">
        <v>130</v>
      </c>
      <c r="L105" s="405">
        <f>K105*J105</f>
        <v/>
      </c>
      <c r="M105" s="316" t="n"/>
      <c r="N105" s="461" t="n">
        <v>43185</v>
      </c>
      <c r="O105" s="464" t="n">
        <v>9</v>
      </c>
      <c r="P105" s="449" t="n">
        <v>1</v>
      </c>
      <c r="Q105" s="449" t="n">
        <v>1</v>
      </c>
      <c r="R105" s="449" t="n">
        <v>1</v>
      </c>
      <c r="S105" s="449" t="n">
        <v>1</v>
      </c>
      <c r="T105" s="449" t="n">
        <v>1</v>
      </c>
      <c r="U105" s="449" t="n">
        <v>1</v>
      </c>
      <c r="V105" s="449" t="n">
        <v>1</v>
      </c>
      <c r="W105" s="449" t="n">
        <v>1</v>
      </c>
      <c r="X105" s="449" t="n">
        <v>1</v>
      </c>
      <c r="Y105" s="390">
        <f>COUNTIF(P105:X105,1)</f>
        <v/>
      </c>
      <c r="Z105" s="356">
        <f>Y105/O105</f>
        <v/>
      </c>
      <c r="AA105" s="344" t="n"/>
      <c r="AB105" s="284">
        <f>IF(OR(AND(E105&gt;0,Z105&gt;0),AND(E105=0,Z105=0)),"-","Что-то не так!")</f>
        <v/>
      </c>
      <c r="AD105" s="379" t="n"/>
    </row>
    <row customHeight="1" ht="12.75" r="106" s="265" spans="1:34">
      <c r="A106" s="347" t="n"/>
      <c r="B106" s="348" t="n"/>
      <c r="C106" s="316" t="s">
        <v>1</v>
      </c>
      <c r="D106" s="316" t="s">
        <v>640</v>
      </c>
      <c r="E106" s="458">
        <f>NETWORKDAYS(Итого!C$2,Отчёт!C$2,Итого!C$3)</f>
        <v/>
      </c>
      <c r="F106" s="419" t="n">
        <v>0.583333333333333</v>
      </c>
      <c r="G106" s="415" t="n">
        <v>1</v>
      </c>
      <c r="H106" s="361">
        <f>G106*F106</f>
        <v/>
      </c>
      <c r="I106" s="362" t="n">
        <v>11</v>
      </c>
      <c r="J106" s="363">
        <f>H106*E106</f>
        <v/>
      </c>
      <c r="K106" s="375" t="n">
        <v>130</v>
      </c>
      <c r="L106" s="405">
        <f>K106*J106</f>
        <v/>
      </c>
      <c r="M106" s="316" t="n"/>
      <c r="N106" s="461" t="n">
        <v>43185</v>
      </c>
      <c r="O106" s="464" t="n">
        <v>9</v>
      </c>
      <c r="P106" s="449" t="n">
        <v>1</v>
      </c>
      <c r="Q106" s="449" t="n">
        <v>1</v>
      </c>
      <c r="R106" s="449" t="n">
        <v>1</v>
      </c>
      <c r="S106" s="449" t="n">
        <v>1</v>
      </c>
      <c r="T106" s="449" t="n">
        <v>1</v>
      </c>
      <c r="U106" s="449" t="n">
        <v>1</v>
      </c>
      <c r="V106" s="449" t="n">
        <v>0</v>
      </c>
      <c r="W106" s="449" t="n">
        <v>1</v>
      </c>
      <c r="X106" s="449" t="n">
        <v>1</v>
      </c>
      <c r="Y106" s="390">
        <f>COUNTIF(P106:X106,1)</f>
        <v/>
      </c>
      <c r="Z106" s="356">
        <f>Y106/O106</f>
        <v/>
      </c>
      <c r="AA106" s="344" t="s">
        <v>374</v>
      </c>
      <c r="AB106" s="284">
        <f>IF(OR(AND(E106&gt;0,Z106&gt;0),AND(E106=0,Z106=0)),"-","Что-то не так!")</f>
        <v/>
      </c>
      <c r="AD106" s="379" t="n"/>
    </row>
    <row customHeight="1" ht="12.75" r="107" s="265" spans="1:34">
      <c r="A107" s="347" t="n"/>
      <c r="B107" s="348" t="n"/>
      <c r="C107" s="316" t="s">
        <v>1</v>
      </c>
      <c r="D107" s="316" t="s">
        <v>641</v>
      </c>
      <c r="E107" s="458">
        <f>NETWORKDAYS(Итого!C$2,Отчёт!C$2,Итого!C$3)</f>
        <v/>
      </c>
      <c r="F107" s="419" t="n">
        <v>0.583333333333333</v>
      </c>
      <c r="G107" s="415" t="n">
        <v>1</v>
      </c>
      <c r="H107" s="361">
        <f>G107*F107</f>
        <v/>
      </c>
      <c r="I107" s="362" t="n">
        <v>11</v>
      </c>
      <c r="J107" s="363">
        <f>H107*E107</f>
        <v/>
      </c>
      <c r="K107" s="375" t="n">
        <v>130</v>
      </c>
      <c r="L107" s="405">
        <f>K107*J107</f>
        <v/>
      </c>
      <c r="M107" s="316" t="n"/>
      <c r="N107" s="461" t="n">
        <v>43185</v>
      </c>
      <c r="O107" s="464" t="n">
        <v>9</v>
      </c>
      <c r="P107" s="341" t="n">
        <v>1</v>
      </c>
      <c r="Q107" s="341" t="n">
        <v>1</v>
      </c>
      <c r="R107" s="341" t="n">
        <v>1</v>
      </c>
      <c r="S107" s="341" t="n">
        <v>1</v>
      </c>
      <c r="T107" s="341" t="n">
        <v>1</v>
      </c>
      <c r="U107" s="341" t="n">
        <v>1</v>
      </c>
      <c r="V107" s="341" t="n">
        <v>1</v>
      </c>
      <c r="W107" s="341" t="n">
        <v>1</v>
      </c>
      <c r="X107" s="341" t="n">
        <v>1</v>
      </c>
      <c r="Y107" s="390">
        <f>COUNTIF(P107:X107,1)</f>
        <v/>
      </c>
      <c r="Z107" s="356">
        <f>Y107/O107</f>
        <v/>
      </c>
      <c r="AA107" s="344" t="n"/>
      <c r="AB107" s="284">
        <f>IF(OR(AND(E107&gt;0,Z107&gt;0),AND(E107=0,Z107=0)),"-","Что-то не так!")</f>
        <v/>
      </c>
      <c r="AD107" s="379" t="n"/>
    </row>
    <row customHeight="1" ht="12.75" r="108" s="265" spans="1:34">
      <c r="A108" s="347" t="n"/>
      <c r="B108" s="348" t="n"/>
      <c r="C108" s="316" t="s">
        <v>1</v>
      </c>
      <c r="D108" s="316" t="s">
        <v>642</v>
      </c>
      <c r="E108" s="458">
        <f>NETWORKDAYS(Итого!C$2,Отчёт!C$2,Итого!C$3)</f>
        <v/>
      </c>
      <c r="F108" s="419" t="n">
        <v>0.583333333333333</v>
      </c>
      <c r="G108" s="415" t="n">
        <v>1</v>
      </c>
      <c r="H108" s="361">
        <f>G108*F108</f>
        <v/>
      </c>
      <c r="I108" s="362" t="n">
        <v>11</v>
      </c>
      <c r="J108" s="363">
        <f>H108*E108</f>
        <v/>
      </c>
      <c r="K108" s="375" t="n">
        <v>130</v>
      </c>
      <c r="L108" s="405">
        <f>K108*J108</f>
        <v/>
      </c>
      <c r="M108" s="316" t="n"/>
      <c r="N108" s="461" t="n">
        <v>43185</v>
      </c>
      <c r="O108" s="464" t="n">
        <v>9</v>
      </c>
      <c r="P108" s="341" t="n">
        <v>1</v>
      </c>
      <c r="Q108" s="341" t="n">
        <v>1</v>
      </c>
      <c r="R108" s="341" t="n">
        <v>1</v>
      </c>
      <c r="S108" s="341" t="n">
        <v>1</v>
      </c>
      <c r="T108" s="341" t="n">
        <v>1</v>
      </c>
      <c r="U108" s="341" t="n">
        <v>1</v>
      </c>
      <c r="V108" s="341" t="n">
        <v>1</v>
      </c>
      <c r="W108" s="341" t="n">
        <v>0</v>
      </c>
      <c r="X108" s="341" t="n">
        <v>1</v>
      </c>
      <c r="Y108" s="390">
        <f>COUNTIF(P108:X108,1)</f>
        <v/>
      </c>
      <c r="Z108" s="356">
        <f>Y108/O108</f>
        <v/>
      </c>
      <c r="AA108" s="368" t="s">
        <v>471</v>
      </c>
      <c r="AB108" s="284">
        <f>IF(OR(AND(E108&gt;0,Z108&gt;0),AND(E108=0,Z108=0)),"-","Что-то не так!")</f>
        <v/>
      </c>
      <c r="AD108" s="379" t="n"/>
    </row>
    <row customHeight="1" ht="12.75" r="109" s="265" spans="1:34">
      <c r="A109" s="347" t="n"/>
      <c r="B109" s="348" t="n"/>
      <c r="C109" s="316" t="s">
        <v>1</v>
      </c>
      <c r="D109" s="316" t="s">
        <v>643</v>
      </c>
      <c r="E109" s="458">
        <f>NETWORKDAYS(Итого!C$2,Отчёт!C$2,Итого!C$3)</f>
        <v/>
      </c>
      <c r="F109" s="419" t="n">
        <v>0.583333333333333</v>
      </c>
      <c r="G109" s="415" t="n">
        <v>1</v>
      </c>
      <c r="H109" s="361">
        <f>G109*F109</f>
        <v/>
      </c>
      <c r="I109" s="362" t="n">
        <v>11</v>
      </c>
      <c r="J109" s="363">
        <f>H109*E109</f>
        <v/>
      </c>
      <c r="K109" s="375" t="n">
        <v>130</v>
      </c>
      <c r="L109" s="405">
        <f>K109*J109</f>
        <v/>
      </c>
      <c r="M109" s="316" t="n"/>
      <c r="N109" s="461" t="n">
        <v>43185</v>
      </c>
      <c r="O109" s="464" t="n">
        <v>9</v>
      </c>
      <c r="P109" s="341" t="n">
        <v>1</v>
      </c>
      <c r="Q109" s="341" t="n">
        <v>1</v>
      </c>
      <c r="R109" s="341" t="n">
        <v>1</v>
      </c>
      <c r="S109" s="341" t="n">
        <v>1</v>
      </c>
      <c r="T109" s="341" t="n">
        <v>1</v>
      </c>
      <c r="U109" s="341" t="n">
        <v>1</v>
      </c>
      <c r="V109" s="341" t="n">
        <v>1</v>
      </c>
      <c r="W109" s="341" t="n">
        <v>1</v>
      </c>
      <c r="X109" s="341" t="n">
        <v>1</v>
      </c>
      <c r="Y109" s="390">
        <f>COUNTIF(P109:X109,1)</f>
        <v/>
      </c>
      <c r="Z109" s="356">
        <f>Y109/O109</f>
        <v/>
      </c>
      <c r="AA109" s="368" t="n"/>
      <c r="AB109" s="284">
        <f>IF(OR(AND(E109&gt;0,Z109&gt;0),AND(E109=0,Z109=0)),"-","Что-то не так!")</f>
        <v/>
      </c>
      <c r="AD109" s="379" t="n"/>
    </row>
    <row customHeight="1" ht="12.75" r="110" s="265" spans="1:34">
      <c r="A110" s="347" t="n"/>
      <c r="B110" s="348" t="n"/>
      <c r="C110" s="316" t="s">
        <v>1</v>
      </c>
      <c r="D110" s="316" t="s">
        <v>644</v>
      </c>
      <c r="E110" s="458">
        <f>NETWORKDAYS(Итого!C$2,Отчёт!C$2,Итого!C$3)</f>
        <v/>
      </c>
      <c r="F110" s="419" t="n">
        <v>0.583333333333333</v>
      </c>
      <c r="G110" s="415" t="n">
        <v>1</v>
      </c>
      <c r="H110" s="361">
        <f>G110*F110</f>
        <v/>
      </c>
      <c r="I110" s="362" t="n">
        <v>11</v>
      </c>
      <c r="J110" s="363">
        <f>H110*E110</f>
        <v/>
      </c>
      <c r="K110" s="375" t="n">
        <v>130</v>
      </c>
      <c r="L110" s="405">
        <f>K110*J110</f>
        <v/>
      </c>
      <c r="M110" s="316" t="n"/>
      <c r="N110" s="461" t="n">
        <v>43185</v>
      </c>
      <c r="O110" s="464" t="n">
        <v>9</v>
      </c>
      <c r="P110" s="341" t="n">
        <v>1</v>
      </c>
      <c r="Q110" s="341" t="n">
        <v>1</v>
      </c>
      <c r="R110" s="341" t="n">
        <v>1</v>
      </c>
      <c r="S110" s="341" t="n">
        <v>1</v>
      </c>
      <c r="T110" s="341" t="n">
        <v>1</v>
      </c>
      <c r="U110" s="341" t="n">
        <v>1</v>
      </c>
      <c r="V110" s="341" t="n">
        <v>1</v>
      </c>
      <c r="W110" s="341" t="n">
        <v>1</v>
      </c>
      <c r="X110" s="341" t="n">
        <v>0</v>
      </c>
      <c r="Y110" s="390">
        <f>COUNTIF(P110:X110,1)</f>
        <v/>
      </c>
      <c r="Z110" s="356">
        <f>Y110/O110</f>
        <v/>
      </c>
      <c r="AA110" s="368" t="s">
        <v>90</v>
      </c>
      <c r="AB110" s="284">
        <f>IF(OR(AND(E110&gt;0,Z110&gt;0),AND(E110=0,Z110=0)),"-","Что-то не так!")</f>
        <v/>
      </c>
      <c r="AC110" s="284" t="s">
        <v>165</v>
      </c>
      <c r="AD110" s="379" t="n"/>
    </row>
    <row customHeight="1" ht="12.75" r="111" s="265" spans="1:34">
      <c r="A111" s="347" t="n"/>
      <c r="B111" s="348" t="n"/>
      <c r="C111" s="316" t="s">
        <v>1</v>
      </c>
      <c r="D111" s="316" t="s">
        <v>645</v>
      </c>
      <c r="E111" s="458">
        <f>NETWORKDAYS(Итого!C$2,Отчёт!C$2,Итого!C$3)</f>
        <v/>
      </c>
      <c r="F111" s="419" t="n">
        <v>0.583333333333333</v>
      </c>
      <c r="G111" s="415" t="n">
        <v>1</v>
      </c>
      <c r="H111" s="361">
        <f>G111*F111</f>
        <v/>
      </c>
      <c r="I111" s="362" t="n">
        <v>11</v>
      </c>
      <c r="J111" s="363">
        <f>H111*E111</f>
        <v/>
      </c>
      <c r="K111" s="375" t="n">
        <v>130</v>
      </c>
      <c r="L111" s="405">
        <f>K111*J111</f>
        <v/>
      </c>
      <c r="M111" s="316" t="n"/>
      <c r="N111" s="461" t="n">
        <v>43185</v>
      </c>
      <c r="O111" s="464" t="n">
        <v>9</v>
      </c>
      <c r="P111" s="341" t="n">
        <v>1</v>
      </c>
      <c r="Q111" s="341" t="n">
        <v>1</v>
      </c>
      <c r="R111" s="341" t="n">
        <v>1</v>
      </c>
      <c r="S111" s="341" t="n">
        <v>1</v>
      </c>
      <c r="T111" s="341" t="n">
        <v>1</v>
      </c>
      <c r="U111" s="341" t="n">
        <v>1</v>
      </c>
      <c r="V111" s="341" t="n">
        <v>1</v>
      </c>
      <c r="W111" s="341" t="n">
        <v>1</v>
      </c>
      <c r="X111" s="341" t="n">
        <v>1</v>
      </c>
      <c r="Y111" s="390">
        <f>COUNTIF(P111:X111,1)</f>
        <v/>
      </c>
      <c r="Z111" s="356">
        <f>Y111/O111</f>
        <v/>
      </c>
      <c r="AA111" s="344" t="n"/>
      <c r="AB111" s="284">
        <f>IF(OR(AND(E111&gt;0,Z111&gt;0),AND(E111=0,Z111=0)),"-","Что-то не так!")</f>
        <v/>
      </c>
      <c r="AD111" s="379" t="n"/>
    </row>
    <row customHeight="1" ht="12.75" r="112" s="265" spans="1:34">
      <c r="A112" s="347" t="n"/>
      <c r="B112" s="348" t="n"/>
      <c r="C112" s="316" t="s">
        <v>1</v>
      </c>
      <c r="D112" s="316" t="s">
        <v>646</v>
      </c>
      <c r="E112" s="458">
        <f>NETWORKDAYS(Итого!C$2,Отчёт!C$2,Итого!C$3)</f>
        <v/>
      </c>
      <c r="F112" s="419" t="n">
        <v>0.583333333333333</v>
      </c>
      <c r="G112" s="415" t="n">
        <v>1</v>
      </c>
      <c r="H112" s="361">
        <f>G112*F112</f>
        <v/>
      </c>
      <c r="I112" s="362" t="n">
        <v>11</v>
      </c>
      <c r="J112" s="363">
        <f>H112*E112</f>
        <v/>
      </c>
      <c r="K112" s="375" t="n">
        <v>130</v>
      </c>
      <c r="L112" s="405">
        <f>K112*J112</f>
        <v/>
      </c>
      <c r="M112" s="316" t="n"/>
      <c r="N112" s="461" t="n">
        <v>43185</v>
      </c>
      <c r="O112" s="464" t="n">
        <v>6</v>
      </c>
      <c r="P112" s="341" t="s">
        <v>74</v>
      </c>
      <c r="Q112" s="341" t="s">
        <v>74</v>
      </c>
      <c r="R112" s="341" t="s">
        <v>74</v>
      </c>
      <c r="S112" s="341" t="n">
        <v>1</v>
      </c>
      <c r="T112" s="341" t="n">
        <v>1</v>
      </c>
      <c r="U112" s="341" t="n">
        <v>1</v>
      </c>
      <c r="V112" s="341" t="n">
        <v>1</v>
      </c>
      <c r="W112" s="341" t="n">
        <v>1</v>
      </c>
      <c r="X112" s="341" t="n">
        <v>1</v>
      </c>
      <c r="Y112" s="390">
        <f>COUNTIF(P112:X112,1)</f>
        <v/>
      </c>
      <c r="Z112" s="356">
        <f>Y112/O112</f>
        <v/>
      </c>
      <c r="AA112" s="368" t="s">
        <v>647</v>
      </c>
      <c r="AB112" s="284">
        <f>IF(OR(AND(E112&gt;0,Z112&gt;0),AND(E112=0,Z112=0)),"-","Что-то не так!")</f>
        <v/>
      </c>
      <c r="AD112" s="379" t="n"/>
    </row>
    <row customHeight="1" ht="12.75" r="113" s="265" spans="1:34">
      <c r="A113" s="347" t="n"/>
      <c r="B113" s="348" t="n"/>
      <c r="C113" s="316" t="s">
        <v>1</v>
      </c>
      <c r="D113" s="316" t="s">
        <v>648</v>
      </c>
      <c r="E113" s="458">
        <f>NETWORKDAYS(Итого!C$2,Отчёт!C$2,Итого!C$3)</f>
        <v/>
      </c>
      <c r="F113" s="419" t="n">
        <v>0.583333333333333</v>
      </c>
      <c r="G113" s="415" t="n">
        <v>1</v>
      </c>
      <c r="H113" s="361">
        <f>G113*F113</f>
        <v/>
      </c>
      <c r="I113" s="362" t="n">
        <v>11</v>
      </c>
      <c r="J113" s="363">
        <f>H113*E113</f>
        <v/>
      </c>
      <c r="K113" s="375" t="n">
        <v>130</v>
      </c>
      <c r="L113" s="405">
        <f>K113*J113</f>
        <v/>
      </c>
      <c r="M113" s="316" t="n"/>
      <c r="N113" s="461" t="n">
        <v>43185</v>
      </c>
      <c r="O113" s="464" t="n">
        <v>9</v>
      </c>
      <c r="P113" s="341" t="n">
        <v>1</v>
      </c>
      <c r="Q113" s="341" t="n">
        <v>1</v>
      </c>
      <c r="R113" s="341" t="n">
        <v>1</v>
      </c>
      <c r="S113" s="341" t="n">
        <v>1</v>
      </c>
      <c r="T113" s="341" t="n">
        <v>1</v>
      </c>
      <c r="U113" s="341" t="n">
        <v>1</v>
      </c>
      <c r="V113" s="341" t="n">
        <v>1</v>
      </c>
      <c r="W113" s="341" t="n">
        <v>1</v>
      </c>
      <c r="X113" s="341" t="n">
        <v>1</v>
      </c>
      <c r="Y113" s="390">
        <f>COUNTIF(P113:X113,1)</f>
        <v/>
      </c>
      <c r="Z113" s="356">
        <f>Y113/O113</f>
        <v/>
      </c>
      <c r="AA113" s="368" t="n"/>
      <c r="AB113" s="284">
        <f>IF(OR(AND(E113&gt;0,Z113&gt;0),AND(E113=0,Z113=0)),"-","Что-то не так!")</f>
        <v/>
      </c>
      <c r="AC113" s="284" t="s">
        <v>165</v>
      </c>
      <c r="AD113" s="379" t="n"/>
    </row>
    <row customHeight="1" ht="12.75" r="114" s="265" spans="1:34">
      <c r="A114" s="347" t="n"/>
      <c r="B114" s="348" t="n"/>
      <c r="C114" s="316" t="s">
        <v>1</v>
      </c>
      <c r="D114" s="316" t="s">
        <v>649</v>
      </c>
      <c r="E114" s="458">
        <f>NETWORKDAYS(Итого!C$2,Отчёт!C$2,Итого!C$3)</f>
        <v/>
      </c>
      <c r="F114" s="419" t="n">
        <v>0.583333333333333</v>
      </c>
      <c r="G114" s="415" t="n">
        <v>1</v>
      </c>
      <c r="H114" s="361">
        <f>G114*F114</f>
        <v/>
      </c>
      <c r="I114" s="362" t="n">
        <v>11</v>
      </c>
      <c r="J114" s="363">
        <f>H114*E114</f>
        <v/>
      </c>
      <c r="K114" s="375" t="n">
        <v>130</v>
      </c>
      <c r="L114" s="405">
        <f>K114*J114</f>
        <v/>
      </c>
      <c r="M114" s="316" t="n"/>
      <c r="N114" s="461" t="n">
        <v>43185</v>
      </c>
      <c r="O114" s="464" t="n">
        <v>9</v>
      </c>
      <c r="P114" s="341" t="n">
        <v>1</v>
      </c>
      <c r="Q114" s="341" t="n">
        <v>1</v>
      </c>
      <c r="R114" s="341" t="n">
        <v>1</v>
      </c>
      <c r="S114" s="341" t="n">
        <v>1</v>
      </c>
      <c r="T114" s="341" t="n">
        <v>1</v>
      </c>
      <c r="U114" s="341" t="n">
        <v>1</v>
      </c>
      <c r="V114" s="341" t="n">
        <v>1</v>
      </c>
      <c r="W114" s="341" t="n">
        <v>1</v>
      </c>
      <c r="X114" s="341" t="n">
        <v>1</v>
      </c>
      <c r="Y114" s="390">
        <f>COUNTIF(P114:X114,1)</f>
        <v/>
      </c>
      <c r="Z114" s="356">
        <f>Y114/O114</f>
        <v/>
      </c>
      <c r="AA114" s="344" t="n"/>
      <c r="AB114" s="284">
        <f>IF(OR(AND(E114&gt;0,Z114&gt;0),AND(E114=0,Z114=0)),"-","Что-то не так!")</f>
        <v/>
      </c>
      <c r="AD114" s="379" t="n"/>
    </row>
    <row customHeight="1" ht="12.75" r="115" s="265" spans="1:34">
      <c r="A115" s="347" t="n"/>
      <c r="B115" s="348" t="n"/>
      <c r="C115" s="316" t="s">
        <v>1</v>
      </c>
      <c r="D115" s="316" t="s">
        <v>650</v>
      </c>
      <c r="E115" s="458">
        <f>NETWORKDAYS(Итого!C$2,Отчёт!C$2,Итого!C$3)</f>
        <v/>
      </c>
      <c r="F115" s="419" t="n">
        <v>0.583333333333333</v>
      </c>
      <c r="G115" s="415" t="n">
        <v>1</v>
      </c>
      <c r="H115" s="361">
        <f>G115*F115</f>
        <v/>
      </c>
      <c r="I115" s="362" t="n">
        <v>11</v>
      </c>
      <c r="J115" s="363">
        <f>H115*E115</f>
        <v/>
      </c>
      <c r="K115" s="375" t="n">
        <v>130</v>
      </c>
      <c r="L115" s="405">
        <f>K115*J115</f>
        <v/>
      </c>
      <c r="M115" s="316" t="n"/>
      <c r="N115" s="461" t="n">
        <v>43185</v>
      </c>
      <c r="O115" s="464" t="n">
        <v>9</v>
      </c>
      <c r="P115" s="341" t="n">
        <v>1</v>
      </c>
      <c r="Q115" s="341" t="n">
        <v>1</v>
      </c>
      <c r="R115" s="341" t="n">
        <v>1</v>
      </c>
      <c r="S115" s="341" t="n">
        <v>1</v>
      </c>
      <c r="T115" s="341" t="n">
        <v>1</v>
      </c>
      <c r="U115" s="341" t="n">
        <v>1</v>
      </c>
      <c r="V115" s="341" t="n">
        <v>1</v>
      </c>
      <c r="W115" s="341" t="n">
        <v>1</v>
      </c>
      <c r="X115" s="341" t="n">
        <v>1</v>
      </c>
      <c r="Y115" s="390">
        <f>COUNTIF(P115:X115,1)</f>
        <v/>
      </c>
      <c r="Z115" s="356">
        <f>Y115/O115</f>
        <v/>
      </c>
      <c r="AA115" s="368" t="n"/>
      <c r="AB115" s="284">
        <f>IF(OR(AND(E115&gt;0,Z115&gt;0),AND(E115=0,Z115=0)),"-","Что-то не так!")</f>
        <v/>
      </c>
      <c r="AD115" s="379" t="n"/>
    </row>
    <row customHeight="1" ht="12.75" r="116" s="265" spans="1:34">
      <c r="A116" s="347" t="n"/>
      <c r="B116" s="348" t="n"/>
      <c r="C116" s="316" t="s">
        <v>1</v>
      </c>
      <c r="D116" s="316" t="s">
        <v>651</v>
      </c>
      <c r="E116" s="458">
        <f>NETWORKDAYS(Итого!C$2,Отчёт!C$2,Итого!C$3)</f>
        <v/>
      </c>
      <c r="F116" s="419" t="n">
        <v>0.583333333333333</v>
      </c>
      <c r="G116" s="415" t="n">
        <v>1</v>
      </c>
      <c r="H116" s="361">
        <f>G116*F116</f>
        <v/>
      </c>
      <c r="I116" s="362" t="n">
        <v>11</v>
      </c>
      <c r="J116" s="363">
        <f>H116*E116</f>
        <v/>
      </c>
      <c r="K116" s="375" t="n">
        <v>130</v>
      </c>
      <c r="L116" s="405">
        <f>K116*J116</f>
        <v/>
      </c>
      <c r="M116" s="316" t="n"/>
      <c r="N116" s="461" t="n">
        <v>43185</v>
      </c>
      <c r="O116" s="464" t="n">
        <v>9</v>
      </c>
      <c r="P116" s="341" t="n">
        <v>1</v>
      </c>
      <c r="Q116" s="341" t="n">
        <v>1</v>
      </c>
      <c r="R116" s="341" t="n">
        <v>1</v>
      </c>
      <c r="S116" s="341" t="n">
        <v>1</v>
      </c>
      <c r="T116" s="341" t="n">
        <v>1</v>
      </c>
      <c r="U116" s="341" t="n">
        <v>1</v>
      </c>
      <c r="V116" s="341" t="n">
        <v>1</v>
      </c>
      <c r="W116" s="341" t="n">
        <v>1</v>
      </c>
      <c r="X116" s="341" t="n">
        <v>1</v>
      </c>
      <c r="Y116" s="390">
        <f>COUNTIF(P116:X116,1)</f>
        <v/>
      </c>
      <c r="Z116" s="356">
        <f>Y116/O116</f>
        <v/>
      </c>
      <c r="AA116" s="344" t="n"/>
      <c r="AB116" s="284">
        <f>IF(OR(AND(E116&gt;0,Z116&gt;0),AND(E116=0,Z116=0)),"-","Что-то не так!")</f>
        <v/>
      </c>
      <c r="AD116" s="379" t="n"/>
    </row>
    <row customHeight="1" ht="12.75" r="117" s="265" spans="1:34">
      <c r="A117" s="347" t="n"/>
      <c r="B117" s="348" t="n"/>
      <c r="C117" s="316" t="s">
        <v>1</v>
      </c>
      <c r="D117" s="316" t="s">
        <v>652</v>
      </c>
      <c r="E117" s="458">
        <f>NETWORKDAYS(Итого!C$2,Отчёт!C$2,Итого!C$3)</f>
        <v/>
      </c>
      <c r="F117" s="419" t="n">
        <v>0.583333333333333</v>
      </c>
      <c r="G117" s="415" t="n">
        <v>1</v>
      </c>
      <c r="H117" s="361">
        <f>G117*F117</f>
        <v/>
      </c>
      <c r="I117" s="362" t="n">
        <v>11</v>
      </c>
      <c r="J117" s="363">
        <f>H117*E117</f>
        <v/>
      </c>
      <c r="K117" s="375" t="n">
        <v>130</v>
      </c>
      <c r="L117" s="405">
        <f>K117*J117</f>
        <v/>
      </c>
      <c r="M117" s="316" t="n"/>
      <c r="N117" s="461" t="n">
        <v>43185</v>
      </c>
      <c r="O117" s="464" t="n">
        <v>9</v>
      </c>
      <c r="P117" s="341" t="n">
        <v>1</v>
      </c>
      <c r="Q117" s="341" t="n">
        <v>1</v>
      </c>
      <c r="R117" s="341" t="n">
        <v>1</v>
      </c>
      <c r="S117" s="341" t="n">
        <v>1</v>
      </c>
      <c r="T117" s="341" t="n">
        <v>1</v>
      </c>
      <c r="U117" s="341" t="n">
        <v>1</v>
      </c>
      <c r="V117" s="341" t="n">
        <v>1</v>
      </c>
      <c r="W117" s="341" t="n">
        <v>1</v>
      </c>
      <c r="X117" s="341" t="n">
        <v>1</v>
      </c>
      <c r="Y117" s="390">
        <f>COUNTIF(P117:X117,1)</f>
        <v/>
      </c>
      <c r="Z117" s="356">
        <f>Y117/O117</f>
        <v/>
      </c>
      <c r="AA117" s="344" t="n"/>
      <c r="AB117" s="284">
        <f>IF(OR(AND(E117&gt;0,Z117&gt;0),AND(E117=0,Z117=0)),"-","Что-то не так!")</f>
        <v/>
      </c>
      <c r="AD117" s="379" t="n"/>
    </row>
    <row customHeight="1" ht="12.75" r="118" s="265" spans="1:34">
      <c r="A118" s="347" t="n"/>
      <c r="B118" s="348" t="n"/>
      <c r="C118" s="316" t="s">
        <v>1</v>
      </c>
      <c r="D118" s="316" t="s">
        <v>653</v>
      </c>
      <c r="E118" s="458">
        <f>NETWORKDAYS(Итого!C$2,Отчёт!C$2,Итого!C$3)</f>
        <v/>
      </c>
      <c r="F118" s="419" t="n">
        <v>0.583333333333333</v>
      </c>
      <c r="G118" s="415" t="n">
        <v>1</v>
      </c>
      <c r="H118" s="361">
        <f>G118*F118</f>
        <v/>
      </c>
      <c r="I118" s="362" t="n">
        <v>11</v>
      </c>
      <c r="J118" s="363">
        <f>H118*E118</f>
        <v/>
      </c>
      <c r="K118" s="375" t="n">
        <v>130</v>
      </c>
      <c r="L118" s="405">
        <f>K118*J118</f>
        <v/>
      </c>
      <c r="M118" s="316" t="n"/>
      <c r="N118" s="461" t="n">
        <v>43185</v>
      </c>
      <c r="O118" s="464" t="n">
        <v>9</v>
      </c>
      <c r="P118" s="341" t="n">
        <v>1</v>
      </c>
      <c r="Q118" s="341" t="n">
        <v>1</v>
      </c>
      <c r="R118" s="341" t="n">
        <v>1</v>
      </c>
      <c r="S118" s="341" t="n">
        <v>1</v>
      </c>
      <c r="T118" s="341" t="n">
        <v>1</v>
      </c>
      <c r="U118" s="341" t="n">
        <v>1</v>
      </c>
      <c r="V118" s="341" t="n">
        <v>1</v>
      </c>
      <c r="W118" s="341" t="n">
        <v>1</v>
      </c>
      <c r="X118" s="341" t="n">
        <v>1</v>
      </c>
      <c r="Y118" s="390">
        <f>COUNTIF(P118:X118,1)</f>
        <v/>
      </c>
      <c r="Z118" s="356">
        <f>Y118/O118</f>
        <v/>
      </c>
      <c r="AA118" s="344" t="n"/>
      <c r="AB118" s="284">
        <f>IF(OR(AND(E118&gt;0,Z118&gt;0),AND(E118=0,Z118=0)),"-","Что-то не так!")</f>
        <v/>
      </c>
      <c r="AD118" s="379" t="n"/>
    </row>
    <row customHeight="1" ht="12.75" r="119" s="265" spans="1:34">
      <c r="A119" s="347" t="n"/>
      <c r="B119" s="348" t="n"/>
      <c r="C119" s="316" t="s">
        <v>1</v>
      </c>
      <c r="D119" s="316" t="s">
        <v>654</v>
      </c>
      <c r="E119" s="458">
        <f>NETWORKDAYS(Итого!C$2,Отчёт!C$2,Итого!C$3)</f>
        <v/>
      </c>
      <c r="F119" s="419" t="n">
        <v>0.583333333333333</v>
      </c>
      <c r="G119" s="415" t="n">
        <v>1</v>
      </c>
      <c r="H119" s="361">
        <f>G119*F119</f>
        <v/>
      </c>
      <c r="I119" s="362" t="n">
        <v>11</v>
      </c>
      <c r="J119" s="363">
        <f>H119*E119</f>
        <v/>
      </c>
      <c r="K119" s="375" t="n">
        <v>130</v>
      </c>
      <c r="L119" s="405">
        <f>K119*J119</f>
        <v/>
      </c>
      <c r="M119" s="316" t="n"/>
      <c r="N119" s="461" t="n">
        <v>43185</v>
      </c>
      <c r="O119" s="464" t="n">
        <v>9</v>
      </c>
      <c r="P119" s="341" t="n">
        <v>1</v>
      </c>
      <c r="Q119" s="341" t="n">
        <v>1</v>
      </c>
      <c r="R119" s="341" t="n">
        <v>1</v>
      </c>
      <c r="S119" s="341" t="n">
        <v>1</v>
      </c>
      <c r="T119" s="341" t="n">
        <v>1</v>
      </c>
      <c r="U119" s="341" t="n">
        <v>1</v>
      </c>
      <c r="V119" s="341" t="n">
        <v>0</v>
      </c>
      <c r="W119" s="341" t="n">
        <v>1</v>
      </c>
      <c r="X119" s="341" t="n">
        <v>1</v>
      </c>
      <c r="Y119" s="390">
        <f>COUNTIF(P119:X119,1)</f>
        <v/>
      </c>
      <c r="Z119" s="356">
        <f>Y119/O119</f>
        <v/>
      </c>
      <c r="AA119" s="358" t="s">
        <v>557</v>
      </c>
      <c r="AB119" s="284">
        <f>IF(OR(AND(E119&gt;0,Z119&gt;0),AND(E119=0,Z119=0)),"-","Что-то не так!")</f>
        <v/>
      </c>
      <c r="AD119" s="379" t="n"/>
    </row>
    <row customHeight="1" ht="12.75" r="120" s="265" spans="1:34">
      <c r="A120" s="347" t="n"/>
      <c r="B120" s="348" t="n"/>
      <c r="C120" s="316" t="s">
        <v>1</v>
      </c>
      <c r="D120" s="316" t="s">
        <v>655</v>
      </c>
      <c r="E120" s="458">
        <f>NETWORKDAYS(Итого!C$2,Отчёт!C$2,Итого!C$3)</f>
        <v/>
      </c>
      <c r="F120" s="419" t="n">
        <v>0.583333333333333</v>
      </c>
      <c r="G120" s="415" t="n">
        <v>1</v>
      </c>
      <c r="H120" s="361">
        <f>G120*F120</f>
        <v/>
      </c>
      <c r="I120" s="362" t="n">
        <v>11</v>
      </c>
      <c r="J120" s="363">
        <f>H120*E120</f>
        <v/>
      </c>
      <c r="K120" s="375" t="n">
        <v>130</v>
      </c>
      <c r="L120" s="405">
        <f>K120*J120</f>
        <v/>
      </c>
      <c r="M120" s="316" t="n"/>
      <c r="N120" s="461" t="n">
        <v>43185</v>
      </c>
      <c r="O120" s="464" t="n">
        <v>9</v>
      </c>
      <c r="P120" s="341" t="n">
        <v>0</v>
      </c>
      <c r="Q120" s="341" t="n">
        <v>1</v>
      </c>
      <c r="R120" s="341" t="n">
        <v>1</v>
      </c>
      <c r="S120" s="341" t="n">
        <v>1</v>
      </c>
      <c r="T120" s="341" t="n">
        <v>0</v>
      </c>
      <c r="U120" s="341" t="n">
        <v>1</v>
      </c>
      <c r="V120" s="341" t="n">
        <v>0</v>
      </c>
      <c r="W120" s="341" t="n">
        <v>1</v>
      </c>
      <c r="X120" s="341" t="n">
        <v>1</v>
      </c>
      <c r="Y120" s="390">
        <f>COUNTIF(P120:X120,1)</f>
        <v/>
      </c>
      <c r="Z120" s="356">
        <f>Y120/O120</f>
        <v/>
      </c>
      <c r="AA120" s="344" t="s">
        <v>480</v>
      </c>
      <c r="AB120" s="284">
        <f>IF(OR(AND(E120&gt;0,Z120&gt;0),AND(E120=0,Z120=0)),"-","Что-то не так!")</f>
        <v/>
      </c>
      <c r="AD120" s="379" t="n"/>
    </row>
    <row customHeight="1" ht="12.75" r="121" s="265" spans="1:34">
      <c r="A121" s="347" t="n"/>
      <c r="B121" s="348" t="n"/>
      <c r="C121" s="316" t="s">
        <v>1</v>
      </c>
      <c r="D121" s="316" t="s">
        <v>656</v>
      </c>
      <c r="E121" s="458">
        <f>NETWORKDAYS(Итого!C$2,Отчёт!C$2,Итого!C$3)</f>
        <v/>
      </c>
      <c r="F121" s="419" t="n">
        <v>0.583333333333333</v>
      </c>
      <c r="G121" s="415" t="n">
        <v>1</v>
      </c>
      <c r="H121" s="361">
        <f>G121*F121</f>
        <v/>
      </c>
      <c r="I121" s="362" t="n">
        <v>11</v>
      </c>
      <c r="J121" s="363">
        <f>H121*E121</f>
        <v/>
      </c>
      <c r="K121" s="375" t="n">
        <v>130</v>
      </c>
      <c r="L121" s="405">
        <f>K121*J121</f>
        <v/>
      </c>
      <c r="M121" s="316" t="n"/>
      <c r="N121" s="461" t="n">
        <v>43185</v>
      </c>
      <c r="O121" s="464" t="n">
        <v>9</v>
      </c>
      <c r="P121" s="341" t="n">
        <v>1</v>
      </c>
      <c r="Q121" s="341" t="n">
        <v>1</v>
      </c>
      <c r="R121" s="341" t="n">
        <v>1</v>
      </c>
      <c r="S121" s="341" t="n">
        <v>1</v>
      </c>
      <c r="T121" s="341" t="n">
        <v>1</v>
      </c>
      <c r="U121" s="341" t="n">
        <v>1</v>
      </c>
      <c r="V121" s="341" t="n">
        <v>1</v>
      </c>
      <c r="W121" s="341" t="n">
        <v>1</v>
      </c>
      <c r="X121" s="341" t="n">
        <v>1</v>
      </c>
      <c r="Y121" s="390">
        <f>COUNTIF(P121:X121,1)</f>
        <v/>
      </c>
      <c r="Z121" s="356">
        <f>Y121/O121</f>
        <v/>
      </c>
      <c r="AA121" s="344" t="n"/>
      <c r="AB121" s="284">
        <f>IF(OR(AND(E121&gt;0,Z121&gt;0),AND(E121=0,Z121=0)),"-","Что-то не так!")</f>
        <v/>
      </c>
      <c r="AD121" s="379" t="n"/>
    </row>
    <row customHeight="1" ht="12.75" r="122" s="265" spans="1:34">
      <c r="A122" s="347" t="n"/>
      <c r="B122" s="348" t="n"/>
      <c r="C122" s="316" t="s">
        <v>1</v>
      </c>
      <c r="D122" s="316" t="s">
        <v>657</v>
      </c>
      <c r="E122" s="458">
        <f>NETWORKDAYS(Итого!C$2,Отчёт!C$2,Итого!C$3)</f>
        <v/>
      </c>
      <c r="F122" s="419" t="n">
        <v>0.583333333333333</v>
      </c>
      <c r="G122" s="415" t="n">
        <v>1</v>
      </c>
      <c r="H122" s="361">
        <f>G122*F122</f>
        <v/>
      </c>
      <c r="I122" s="362" t="n">
        <v>12</v>
      </c>
      <c r="J122" s="363">
        <f>H122*E122</f>
        <v/>
      </c>
      <c r="K122" s="375" t="n">
        <v>130</v>
      </c>
      <c r="L122" s="405">
        <f>K122*J122</f>
        <v/>
      </c>
      <c r="M122" s="316" t="n"/>
      <c r="N122" s="461" t="n">
        <v>43185</v>
      </c>
      <c r="O122" s="464" t="n">
        <v>9</v>
      </c>
      <c r="P122" s="341" t="n">
        <v>1</v>
      </c>
      <c r="Q122" s="341" t="n">
        <v>1</v>
      </c>
      <c r="R122" s="341" t="n">
        <v>1</v>
      </c>
      <c r="S122" s="341" t="n">
        <v>1</v>
      </c>
      <c r="T122" s="341" t="n">
        <v>1</v>
      </c>
      <c r="U122" s="341" t="n">
        <v>1</v>
      </c>
      <c r="V122" s="341" t="n">
        <v>1</v>
      </c>
      <c r="W122" s="341" t="n">
        <v>1</v>
      </c>
      <c r="X122" s="341" t="n">
        <v>1</v>
      </c>
      <c r="Y122" s="390">
        <f>COUNTIF(P122:X122,1)</f>
        <v/>
      </c>
      <c r="Z122" s="356">
        <f>Y122/O122</f>
        <v/>
      </c>
      <c r="AA122" s="344" t="n"/>
      <c r="AB122" s="284">
        <f>IF(OR(AND(E122&gt;0,Z122&gt;0),AND(E122=0,Z122=0)),"-","Что-то не так!")</f>
        <v/>
      </c>
      <c r="AD122" s="379" t="n"/>
    </row>
    <row customHeight="1" ht="12.75" r="123" s="265" spans="1:34">
      <c r="A123" s="347" t="n"/>
      <c r="B123" s="348" t="n"/>
      <c r="C123" s="316" t="s">
        <v>1</v>
      </c>
      <c r="D123" s="316" t="s">
        <v>658</v>
      </c>
      <c r="E123" s="458">
        <f>NETWORKDAYS(Итого!C$2,Отчёт!C$2,Итого!C$3)-2</f>
        <v/>
      </c>
      <c r="F123" s="419" t="n">
        <v>0.583333333333333</v>
      </c>
      <c r="G123" s="415" t="n">
        <v>1</v>
      </c>
      <c r="H123" s="361">
        <f>G123*F123</f>
        <v/>
      </c>
      <c r="I123" s="362" t="n">
        <v>13</v>
      </c>
      <c r="J123" s="363">
        <f>H123*E123</f>
        <v/>
      </c>
      <c r="K123" s="375" t="n">
        <v>130</v>
      </c>
      <c r="L123" s="405">
        <f>K123*J123</f>
        <v/>
      </c>
      <c r="M123" s="316" t="n"/>
      <c r="N123" s="461" t="n">
        <v>43185</v>
      </c>
      <c r="O123" s="464" t="n">
        <v>9</v>
      </c>
      <c r="P123" s="341" t="n">
        <v>1</v>
      </c>
      <c r="Q123" s="341" t="n">
        <v>1</v>
      </c>
      <c r="R123" s="341" t="n">
        <v>1</v>
      </c>
      <c r="S123" s="341" t="n">
        <v>1</v>
      </c>
      <c r="T123" s="341" t="n">
        <v>1</v>
      </c>
      <c r="U123" s="341" t="n">
        <v>1</v>
      </c>
      <c r="V123" s="341" t="n">
        <v>1</v>
      </c>
      <c r="W123" s="341" t="n">
        <v>1</v>
      </c>
      <c r="X123" s="341" t="n">
        <v>1</v>
      </c>
      <c r="Y123" s="390">
        <f>COUNTIF(P123:X123,1)</f>
        <v/>
      </c>
      <c r="Z123" s="356">
        <f>Y123/O123</f>
        <v/>
      </c>
      <c r="AA123" s="344" t="n"/>
      <c r="AB123" s="284">
        <f>IF(OR(AND(E123&gt;0,Z123&gt;0),AND(E123=0,Z123=0)),"-","Что-то не так!")</f>
        <v/>
      </c>
      <c r="AD123" s="379" t="n"/>
    </row>
    <row customHeight="1" ht="12.75" r="124" s="265" spans="1:34">
      <c r="D124" s="310" t="n"/>
      <c r="X124" s="284" t="s">
        <v>32</v>
      </c>
      <c r="Y124" s="465">
        <f>COUNT(N3:N18)</f>
        <v/>
      </c>
      <c r="AA124" s="314" t="n"/>
    </row>
    <row customHeight="1" ht="12.75" r="125" s="265" spans="1:34">
      <c r="D125" s="310" t="n"/>
      <c r="X125" s="284" t="s">
        <v>659</v>
      </c>
      <c r="Y125" s="465">
        <f>COUNT(N19:N123)</f>
        <v/>
      </c>
      <c r="AA125" s="314" t="n"/>
    </row>
    <row customHeight="1" ht="12.75" r="126" s="265" spans="1:34">
      <c r="D126" s="310" t="n"/>
      <c r="X126" s="284" t="s">
        <v>206</v>
      </c>
      <c r="Y126" s="466">
        <f>COUNTIF(N3:N123, "=26.03.18")</f>
        <v/>
      </c>
      <c r="AA126" s="314" t="n"/>
    </row>
  </sheetData>
  <autoFilter ref="A2:AA118"/>
  <mergeCells count="1">
    <mergeCell ref="AE1:AH1"/>
  </mergeCells>
  <conditionalFormatting sqref="Z3:Z119">
    <cfRule aboveAverage="0" bottom="0" dxfId="0" equalAverage="0" operator="greaterThan" percent="0" priority="2" rank="0" text="" type="cellIs">
      <formula>1</formula>
    </cfRule>
  </conditionalFormatting>
  <conditionalFormatting sqref="Z120:Z123">
    <cfRule aboveAverage="0" bottom="0" dxfId="1" equalAverage="0" operator="greaterThan" percent="0" priority="3" rank="0" text="" type="cellIs">
      <formula>1</formula>
    </cfRule>
  </conditionalFormatting>
  <conditionalFormatting sqref="P107:W121">
    <cfRule aboveAverage="0" bottom="0" dxfId="1" equalAverage="0" operator="equal" percent="0" priority="4" rank="0" text="" type="cellIs">
      <formula>1</formula>
    </cfRule>
  </conditionalFormatting>
  <conditionalFormatting sqref="X107:X121">
    <cfRule aboveAverage="0" bottom="0" dxfId="1" equalAverage="0" operator="equal" percent="0" priority="5" rank="0" text="" type="cellIs">
      <formula>1</formula>
    </cfRule>
  </conditionalFormatting>
  <conditionalFormatting sqref="P122:W122">
    <cfRule aboveAverage="0" bottom="0" dxfId="1" equalAverage="0" operator="equal" percent="0" priority="6" rank="0" text="" type="cellIs">
      <formula>1</formula>
    </cfRule>
  </conditionalFormatting>
  <conditionalFormatting sqref="X122">
    <cfRule aboveAverage="0" bottom="0" dxfId="1" equalAverage="0" operator="equal" percent="0" priority="7" rank="0" text="" type="cellIs">
      <formula>1</formula>
    </cfRule>
  </conditionalFormatting>
  <conditionalFormatting sqref="P123:W123">
    <cfRule aboveAverage="0" bottom="0" dxfId="0" equalAverage="0" operator="equal" percent="0" priority="8" rank="0" text="" type="cellIs">
      <formula>1</formula>
    </cfRule>
  </conditionalFormatting>
  <conditionalFormatting sqref="X123">
    <cfRule aboveAverage="0" bottom="0" dxfId="1" equalAverage="0" operator="equal" percent="0" priority="9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AG39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bottomRight" state="frozen" topLeftCell="J18" xSplit="4" ySplit="2"/>
      <selection activeCell="A1" activeCellId="0" pane="topLeft" sqref="A1"/>
      <selection activeCell="J1" activeCellId="0" pane="topRight" sqref="J1"/>
      <selection activeCell="A18" activeCellId="0" pane="bottomLeft" sqref="A18"/>
      <selection activeCell="AA7" activeCellId="1" pane="bottomRight" sqref="O3:O62 AA7"/>
    </sheetView>
  </sheetViews>
  <sheetFormatPr baseColWidth="8" defaultRowHeight="15" outlineLevelCol="0"/>
  <cols>
    <col customWidth="1" max="3" min="1" style="264" width="6.0765306122449"/>
    <col customWidth="1" max="4" min="4" style="264" width="39.280612244898"/>
    <col customWidth="1" max="12" min="5" style="264" width="8.36734693877551"/>
    <col customWidth="1" max="13" min="13" style="264" width="11.0714285714286"/>
    <col customWidth="1" max="14" min="14" style="264" width="8.505102040816331"/>
    <col customWidth="1" max="15" min="15" style="264" width="8.36734693877551"/>
    <col customWidth="1" max="16" min="16" style="264" width="10.8010204081633"/>
    <col customWidth="1" max="17" min="17" style="264" width="9.719387755102041"/>
    <col customWidth="1" max="19" min="18" style="264" width="9.178571428571431"/>
    <col customWidth="1" max="20" min="20" style="264" width="10.6632653061225"/>
    <col customWidth="1" max="21" min="21" style="264" width="11.3418367346939"/>
    <col customWidth="1" max="22" min="22" style="264" width="10.1224489795918"/>
    <col customWidth="1" max="23" min="23" style="264" width="11.0714285714286"/>
    <col customWidth="1" max="24" min="24" style="264" width="12.2857142857143"/>
    <col customWidth="1" max="25" min="25" style="264" width="8.36734693877551"/>
    <col customWidth="1" max="26" min="26" style="264" width="8.102040816326531"/>
    <col customWidth="1" max="27" min="27" style="264" width="41.5765306122449"/>
    <col customWidth="1" max="28" min="28" style="264" width="8.102040816326531"/>
    <col customWidth="1" max="29" min="29" style="264" width="2.15816326530612"/>
    <col customWidth="1" max="1025" min="30" style="264" width="13.3622448979592"/>
  </cols>
  <sheetData>
    <row customHeight="1" ht="12.75" r="1" s="265" spans="1:33">
      <c r="B1" s="292" t="n"/>
      <c r="D1" s="310" t="n"/>
      <c r="L1" s="311">
        <f>SUM(L3:L36)</f>
        <v/>
      </c>
      <c r="M1" s="371" t="n"/>
      <c r="N1" s="371" t="n"/>
      <c r="Z1" s="399" t="n"/>
      <c r="AA1" s="310" t="n"/>
      <c r="AD1" s="315" t="s">
        <v>35</v>
      </c>
    </row>
    <row customHeight="1" ht="136.5" r="2" s="265" spans="1:33">
      <c r="A2" s="316" t="s">
        <v>36</v>
      </c>
      <c r="B2" s="274" t="s">
        <v>37</v>
      </c>
      <c r="C2" s="467" t="s">
        <v>38</v>
      </c>
      <c r="D2" s="468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469" t="s">
        <v>31</v>
      </c>
      <c r="N2" s="469" t="s">
        <v>48</v>
      </c>
      <c r="O2" s="470" t="s">
        <v>49</v>
      </c>
      <c r="P2" s="471" t="s">
        <v>496</v>
      </c>
      <c r="Q2" s="471" t="s">
        <v>53</v>
      </c>
      <c r="R2" s="471" t="s">
        <v>54</v>
      </c>
      <c r="S2" s="471" t="s">
        <v>55</v>
      </c>
      <c r="T2" s="471" t="s">
        <v>56</v>
      </c>
      <c r="U2" s="471" t="s">
        <v>57</v>
      </c>
      <c r="V2" s="472" t="s">
        <v>660</v>
      </c>
      <c r="W2" s="472" t="s">
        <v>286</v>
      </c>
      <c r="X2" s="471" t="s">
        <v>62</v>
      </c>
      <c r="Y2" s="470" t="s">
        <v>64</v>
      </c>
      <c r="Z2" s="473" t="s">
        <v>5</v>
      </c>
      <c r="AA2" s="474" t="s">
        <v>65</v>
      </c>
      <c r="AB2" s="310" t="s">
        <v>66</v>
      </c>
      <c r="AC2" s="379" t="n"/>
      <c r="AD2" s="380" t="s">
        <v>67</v>
      </c>
      <c r="AE2" s="381" t="s">
        <v>68</v>
      </c>
      <c r="AF2" s="380" t="s">
        <v>69</v>
      </c>
      <c r="AG2" s="382" t="s">
        <v>70</v>
      </c>
    </row>
    <row customHeight="1" ht="12.75" r="3" s="265" spans="1:33">
      <c r="A3" s="414" t="n">
        <v>140</v>
      </c>
      <c r="B3" s="448" t="s">
        <v>501</v>
      </c>
      <c r="C3" s="475" t="s">
        <v>661</v>
      </c>
      <c r="D3" s="476" t="s">
        <v>662</v>
      </c>
      <c r="E3" s="477">
        <f>NETWORKDAYS(Итого!C$2,Отчёт!C$2,Итого!C$3)</f>
        <v/>
      </c>
      <c r="F3" s="478" t="n">
        <v>0.5</v>
      </c>
      <c r="G3" s="477" t="n">
        <v>2</v>
      </c>
      <c r="H3" s="479">
        <f>G3*F3</f>
        <v/>
      </c>
      <c r="I3" s="480" t="n">
        <v>9</v>
      </c>
      <c r="J3" s="481">
        <f>H3*E3</f>
        <v/>
      </c>
      <c r="K3" s="482" t="n">
        <v>130</v>
      </c>
      <c r="L3" s="483">
        <f>K3*J3</f>
        <v/>
      </c>
      <c r="M3" s="438" t="n">
        <v>43185</v>
      </c>
      <c r="N3" s="414" t="n"/>
      <c r="O3" s="484">
        <f>9-COUNTIF(P3:X3,"х")</f>
        <v/>
      </c>
      <c r="P3" s="341" t="n">
        <v>1</v>
      </c>
      <c r="Q3" s="341" t="n">
        <v>1</v>
      </c>
      <c r="R3" s="341" t="n">
        <v>1</v>
      </c>
      <c r="S3" s="341" t="n">
        <v>1</v>
      </c>
      <c r="T3" s="341" t="n">
        <v>1</v>
      </c>
      <c r="U3" s="341" t="n">
        <v>1</v>
      </c>
      <c r="V3" s="341" t="n">
        <v>1</v>
      </c>
      <c r="W3" s="341" t="n">
        <v>1</v>
      </c>
      <c r="X3" s="341" t="n">
        <v>1</v>
      </c>
      <c r="Y3" s="485">
        <f>COUNTIF(P3:X3, "=1")</f>
        <v/>
      </c>
      <c r="Z3" s="486">
        <f>Y3/O3</f>
        <v/>
      </c>
      <c r="AA3" s="487" t="n"/>
      <c r="AB3" s="284">
        <f>IF(OR(AND(E3&gt;0,Z3&gt;0),AND(E3=0,Z3=0)),"-","Что-то не так!")</f>
        <v/>
      </c>
      <c r="AC3" s="379" t="n"/>
    </row>
    <row customHeight="1" ht="12.75" r="4" s="265" spans="1:33">
      <c r="A4" s="316" t="n">
        <v>141</v>
      </c>
      <c r="B4" s="274" t="s">
        <v>501</v>
      </c>
      <c r="C4" s="467" t="s">
        <v>663</v>
      </c>
      <c r="D4" s="488" t="s">
        <v>664</v>
      </c>
      <c r="E4" s="489">
        <f>NETWORKDAYS(Итого!C$2,Отчёт!C$2,Итого!C$3)</f>
        <v/>
      </c>
      <c r="F4" s="478" t="n">
        <v>0.5</v>
      </c>
      <c r="G4" s="489" t="n">
        <v>2</v>
      </c>
      <c r="H4" s="490">
        <f>G4*F4</f>
        <v/>
      </c>
      <c r="I4" s="491" t="n">
        <v>9</v>
      </c>
      <c r="J4" s="492">
        <f>H4*E4</f>
        <v/>
      </c>
      <c r="K4" s="493" t="n">
        <v>130</v>
      </c>
      <c r="L4" s="494">
        <f>K4*J4</f>
        <v/>
      </c>
      <c r="M4" s="438" t="n">
        <v>43185</v>
      </c>
      <c r="N4" s="316" t="n"/>
      <c r="O4" s="484">
        <f>9-COUNTIF(P4:X4,"х")</f>
        <v/>
      </c>
      <c r="P4" s="341" t="n">
        <v>1</v>
      </c>
      <c r="Q4" s="341" t="n">
        <v>1</v>
      </c>
      <c r="R4" s="341" t="n">
        <v>1</v>
      </c>
      <c r="S4" s="341" t="n">
        <v>1</v>
      </c>
      <c r="T4" s="341" t="n">
        <v>1</v>
      </c>
      <c r="U4" s="341" t="n">
        <v>1</v>
      </c>
      <c r="V4" s="341" t="n">
        <v>1</v>
      </c>
      <c r="W4" s="341" t="n">
        <v>1</v>
      </c>
      <c r="X4" s="341" t="n">
        <v>0</v>
      </c>
      <c r="Y4" s="495">
        <f>COUNTIF(P4:X4, "=1")</f>
        <v/>
      </c>
      <c r="Z4" s="496">
        <f>Y4/O4</f>
        <v/>
      </c>
      <c r="AA4" s="497" t="s">
        <v>104</v>
      </c>
      <c r="AB4" s="284">
        <f>IF(OR(AND(E4&gt;0,Z4&gt;0),AND(E4=0,Z4=0)),"-","Что-то не так!")</f>
        <v/>
      </c>
      <c r="AC4" s="379" t="n"/>
    </row>
    <row customHeight="1" ht="12.75" r="5" s="265" spans="1:33">
      <c r="A5" s="316" t="n">
        <v>142</v>
      </c>
      <c r="B5" s="274" t="s">
        <v>501</v>
      </c>
      <c r="C5" s="467" t="s">
        <v>665</v>
      </c>
      <c r="D5" s="488" t="s">
        <v>666</v>
      </c>
      <c r="E5" s="489">
        <f>NETWORKDAYS(Итого!C$2,Отчёт!C$2,Итого!C$3)</f>
        <v/>
      </c>
      <c r="F5" s="478" t="n">
        <v>0.5</v>
      </c>
      <c r="G5" s="489" t="n">
        <v>2</v>
      </c>
      <c r="H5" s="490">
        <f>G5*F5</f>
        <v/>
      </c>
      <c r="I5" s="491" t="n">
        <v>9</v>
      </c>
      <c r="J5" s="492">
        <f>H5*E5</f>
        <v/>
      </c>
      <c r="K5" s="493" t="n">
        <v>130</v>
      </c>
      <c r="L5" s="494">
        <f>K5*J5</f>
        <v/>
      </c>
      <c r="M5" s="438" t="n">
        <v>43185</v>
      </c>
      <c r="N5" s="316" t="n"/>
      <c r="O5" s="484">
        <f>9-COUNTIF(P5:X5,"х")</f>
        <v/>
      </c>
      <c r="P5" s="341" t="n">
        <v>1</v>
      </c>
      <c r="Q5" s="341" t="n">
        <v>1</v>
      </c>
      <c r="R5" s="341" t="n">
        <v>1</v>
      </c>
      <c r="S5" s="341" t="n">
        <v>1</v>
      </c>
      <c r="T5" s="341" t="n">
        <v>1</v>
      </c>
      <c r="U5" s="341" t="n">
        <v>1</v>
      </c>
      <c r="V5" s="341" t="n">
        <v>1</v>
      </c>
      <c r="W5" s="341" t="n">
        <v>1</v>
      </c>
      <c r="X5" s="341" t="n">
        <v>1</v>
      </c>
      <c r="Y5" s="495">
        <f>COUNTIF(P5:X5, "=1")</f>
        <v/>
      </c>
      <c r="Z5" s="496">
        <f>Y5/O5</f>
        <v/>
      </c>
      <c r="AA5" s="497" t="n"/>
      <c r="AB5" s="284">
        <f>IF(OR(AND(E5&gt;0,Z5&gt;0),AND(E5=0,Z5=0)),"-","Что-то не так!")</f>
        <v/>
      </c>
      <c r="AC5" s="379" t="n"/>
    </row>
    <row customHeight="1" ht="12.75" r="6" s="265" spans="1:33">
      <c r="A6" s="316" t="n">
        <v>143</v>
      </c>
      <c r="B6" s="274" t="s">
        <v>501</v>
      </c>
      <c r="C6" s="467" t="s">
        <v>667</v>
      </c>
      <c r="D6" s="488" t="s">
        <v>668</v>
      </c>
      <c r="E6" s="489">
        <f>NETWORKDAYS(Итого!C$2,Отчёт!C$2,Итого!C$3)</f>
        <v/>
      </c>
      <c r="F6" s="478" t="n">
        <v>0.5</v>
      </c>
      <c r="G6" s="489" t="n">
        <v>2</v>
      </c>
      <c r="H6" s="490">
        <f>G6*F6</f>
        <v/>
      </c>
      <c r="I6" s="491" t="n">
        <v>9</v>
      </c>
      <c r="J6" s="492">
        <f>H6*E6</f>
        <v/>
      </c>
      <c r="K6" s="493" t="n">
        <v>130</v>
      </c>
      <c r="L6" s="494">
        <f>K6*J6</f>
        <v/>
      </c>
      <c r="M6" s="438" t="n">
        <v>43185</v>
      </c>
      <c r="N6" s="316" t="n"/>
      <c r="O6" s="484">
        <f>9-COUNTIF(P6:X6,"х")</f>
        <v/>
      </c>
      <c r="P6" s="341" t="n">
        <v>1</v>
      </c>
      <c r="Q6" s="341" t="n">
        <v>1</v>
      </c>
      <c r="R6" s="341" t="n">
        <v>1</v>
      </c>
      <c r="S6" s="341" t="n">
        <v>1</v>
      </c>
      <c r="T6" s="341" t="n">
        <v>1</v>
      </c>
      <c r="U6" s="341" t="n">
        <v>1</v>
      </c>
      <c r="V6" s="341" t="n">
        <v>1</v>
      </c>
      <c r="W6" s="341" t="n">
        <v>1</v>
      </c>
      <c r="X6" s="341" t="n">
        <v>1</v>
      </c>
      <c r="Y6" s="495">
        <f>COUNTIF(P6:X6, "=1")</f>
        <v/>
      </c>
      <c r="Z6" s="496">
        <f>Y6/O6</f>
        <v/>
      </c>
      <c r="AA6" s="497" t="n"/>
      <c r="AB6" s="284">
        <f>IF(OR(AND(E6&gt;0,Z6&gt;0),AND(E6=0,Z6=0)),"-","Что-то не так!")</f>
        <v/>
      </c>
      <c r="AC6" s="379" t="n"/>
    </row>
    <row customHeight="1" ht="12.75" r="7" s="265" spans="1:33">
      <c r="A7" s="316" t="n">
        <v>144</v>
      </c>
      <c r="B7" s="274" t="s">
        <v>501</v>
      </c>
      <c r="C7" s="467" t="s">
        <v>669</v>
      </c>
      <c r="D7" s="488" t="s">
        <v>670</v>
      </c>
      <c r="E7" s="489">
        <f>NETWORKDAYS(Итого!C$2,Отчёт!C$2,Итого!C$3)</f>
        <v/>
      </c>
      <c r="F7" s="478" t="n">
        <v>0.5</v>
      </c>
      <c r="G7" s="489" t="n">
        <v>2</v>
      </c>
      <c r="H7" s="490">
        <f>G7*F7</f>
        <v/>
      </c>
      <c r="I7" s="491" t="n">
        <v>9</v>
      </c>
      <c r="J7" s="492">
        <f>H7*E7</f>
        <v/>
      </c>
      <c r="K7" s="493" t="n">
        <v>130</v>
      </c>
      <c r="L7" s="494">
        <f>K7*J7</f>
        <v/>
      </c>
      <c r="M7" s="438" t="n">
        <v>43185</v>
      </c>
      <c r="N7" s="316" t="n"/>
      <c r="O7" s="484">
        <f>9-COUNTIF(P7:X7,"х")</f>
        <v/>
      </c>
      <c r="P7" s="341" t="n">
        <v>1</v>
      </c>
      <c r="Q7" s="341" t="n">
        <v>1</v>
      </c>
      <c r="R7" s="341" t="n">
        <v>1</v>
      </c>
      <c r="S7" s="341" t="n">
        <v>1</v>
      </c>
      <c r="T7" s="341" t="n">
        <v>1</v>
      </c>
      <c r="U7" s="341" t="n">
        <v>1</v>
      </c>
      <c r="V7" s="341" t="n">
        <v>1</v>
      </c>
      <c r="W7" s="341" t="n">
        <v>1</v>
      </c>
      <c r="X7" s="341" t="n">
        <v>1</v>
      </c>
      <c r="Y7" s="495">
        <f>COUNTIF(P7:X7, "=1")</f>
        <v/>
      </c>
      <c r="Z7" s="496">
        <f>Y7/O7</f>
        <v/>
      </c>
      <c r="AA7" s="497" t="n"/>
      <c r="AB7" s="284">
        <f>IF(OR(AND(E7&gt;0,Z7&gt;0),AND(E7=0,Z7=0)),"-","Что-то не так!")</f>
        <v/>
      </c>
      <c r="AC7" s="379" t="n"/>
    </row>
    <row customHeight="1" ht="12.75" r="8" s="265" spans="1:33">
      <c r="A8" s="316" t="n">
        <v>145</v>
      </c>
      <c r="B8" s="274" t="s">
        <v>501</v>
      </c>
      <c r="C8" s="467" t="s">
        <v>671</v>
      </c>
      <c r="D8" s="488" t="s">
        <v>672</v>
      </c>
      <c r="E8" s="489">
        <f>NETWORKDAYS(Итого!C$2,Отчёт!C$2,Итого!C$3)</f>
        <v/>
      </c>
      <c r="F8" s="478" t="n">
        <v>0.5</v>
      </c>
      <c r="G8" s="489" t="n">
        <v>2</v>
      </c>
      <c r="H8" s="490">
        <f>G8*F8</f>
        <v/>
      </c>
      <c r="I8" s="491" t="n">
        <v>9</v>
      </c>
      <c r="J8" s="492">
        <f>H8*E8</f>
        <v/>
      </c>
      <c r="K8" s="493" t="n">
        <v>130</v>
      </c>
      <c r="L8" s="494">
        <f>K8*J8</f>
        <v/>
      </c>
      <c r="M8" s="438" t="n">
        <v>43185</v>
      </c>
      <c r="N8" s="316" t="n"/>
      <c r="O8" s="484">
        <f>9-COUNTIF(P8:X8,"х")</f>
        <v/>
      </c>
      <c r="P8" s="341" t="n">
        <v>0</v>
      </c>
      <c r="Q8" s="341" t="n">
        <v>1</v>
      </c>
      <c r="R8" s="341" t="n">
        <v>1</v>
      </c>
      <c r="S8" s="341" t="n">
        <v>1</v>
      </c>
      <c r="T8" s="341" t="n">
        <v>1</v>
      </c>
      <c r="U8" s="341" t="n">
        <v>1</v>
      </c>
      <c r="V8" s="341" t="n">
        <v>1</v>
      </c>
      <c r="W8" s="341" t="n">
        <v>1</v>
      </c>
      <c r="X8" s="341" t="n">
        <v>1</v>
      </c>
      <c r="Y8" s="495">
        <f>COUNTIF(P8:X8, "=1")</f>
        <v/>
      </c>
      <c r="Z8" s="496">
        <f>Y8/O8</f>
        <v/>
      </c>
      <c r="AA8" s="497" t="s">
        <v>141</v>
      </c>
      <c r="AB8" s="284">
        <f>IF(OR(AND(E8&gt;0,Z8&gt;0),AND(E8=0,Z8=0)),"-","Что-то не так!")</f>
        <v/>
      </c>
      <c r="AC8" s="379" t="n"/>
    </row>
    <row customHeight="1" ht="12.75" r="9" s="265" spans="1:33">
      <c r="A9" s="316" t="n">
        <v>146</v>
      </c>
      <c r="B9" s="274" t="s">
        <v>501</v>
      </c>
      <c r="C9" s="467" t="s">
        <v>673</v>
      </c>
      <c r="D9" s="488" t="s">
        <v>674</v>
      </c>
      <c r="E9" s="489">
        <f>NETWORKDAYS(Итого!C$2,Отчёт!C$2,Итого!C$3)</f>
        <v/>
      </c>
      <c r="F9" s="478" t="n">
        <v>0.5</v>
      </c>
      <c r="G9" s="489" t="n">
        <v>2</v>
      </c>
      <c r="H9" s="490">
        <f>G9*F9</f>
        <v/>
      </c>
      <c r="I9" s="491" t="n">
        <v>9</v>
      </c>
      <c r="J9" s="492">
        <f>H9*E9</f>
        <v/>
      </c>
      <c r="K9" s="493" t="n">
        <v>130</v>
      </c>
      <c r="L9" s="494">
        <f>K9*J9</f>
        <v/>
      </c>
      <c r="M9" s="438" t="n">
        <v>43185</v>
      </c>
      <c r="N9" s="316" t="n"/>
      <c r="O9" s="484">
        <f>9-COUNTIF(P9:X9,"х")</f>
        <v/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1</v>
      </c>
      <c r="U9" s="341" t="n">
        <v>1</v>
      </c>
      <c r="V9" s="341" t="n">
        <v>1</v>
      </c>
      <c r="W9" s="341" t="n">
        <v>1</v>
      </c>
      <c r="X9" s="341" t="n">
        <v>1</v>
      </c>
      <c r="Y9" s="495">
        <f>COUNTIF(P9:X9, "=1")</f>
        <v/>
      </c>
      <c r="Z9" s="496">
        <f>Y9/O9</f>
        <v/>
      </c>
      <c r="AA9" s="497" t="n"/>
      <c r="AB9" s="284">
        <f>IF(OR(AND(E9&gt;0,Z9&gt;0),AND(E9=0,Z9=0)),"-","Что-то не так!")</f>
        <v/>
      </c>
      <c r="AC9" s="379" t="n"/>
    </row>
    <row customHeight="1" ht="12.75" r="10" s="265" spans="1:33">
      <c r="A10" s="316" t="n">
        <v>147</v>
      </c>
      <c r="B10" s="274" t="s">
        <v>501</v>
      </c>
      <c r="C10" s="467" t="s">
        <v>675</v>
      </c>
      <c r="D10" s="488" t="s">
        <v>676</v>
      </c>
      <c r="E10" s="489">
        <f>NETWORKDAYS(Итого!C$2,Отчёт!C$2,Итого!C$3)</f>
        <v/>
      </c>
      <c r="F10" s="478" t="n">
        <v>0.5</v>
      </c>
      <c r="G10" s="489" t="n">
        <v>2</v>
      </c>
      <c r="H10" s="490">
        <f>G10*F10</f>
        <v/>
      </c>
      <c r="I10" s="491" t="n">
        <v>7</v>
      </c>
      <c r="J10" s="492">
        <f>H10*E10</f>
        <v/>
      </c>
      <c r="K10" s="493" t="n">
        <v>130</v>
      </c>
      <c r="L10" s="494">
        <f>K10*J10</f>
        <v/>
      </c>
      <c r="M10" s="438" t="n">
        <v>43185</v>
      </c>
      <c r="N10" s="316" t="n"/>
      <c r="O10" s="484">
        <f>9-COUNTIF(P10:X10,"х")</f>
        <v/>
      </c>
      <c r="P10" s="341" t="n">
        <v>1</v>
      </c>
      <c r="Q10" s="341" t="n">
        <v>1</v>
      </c>
      <c r="R10" s="341" t="n">
        <v>1</v>
      </c>
      <c r="S10" s="341" t="n">
        <v>1</v>
      </c>
      <c r="T10" s="341" t="n">
        <v>1</v>
      </c>
      <c r="U10" s="341" t="n">
        <v>1</v>
      </c>
      <c r="V10" s="341" t="n">
        <v>1</v>
      </c>
      <c r="W10" s="341" t="n">
        <v>1</v>
      </c>
      <c r="X10" s="341" t="n">
        <v>1</v>
      </c>
      <c r="Y10" s="495">
        <f>COUNTIF(P10:X10, "=1")</f>
        <v/>
      </c>
      <c r="Z10" s="496">
        <f>Y10/O10</f>
        <v/>
      </c>
      <c r="AA10" s="497" t="n"/>
      <c r="AB10" s="284">
        <f>IF(OR(AND(E10&gt;0,Z10&gt;0),AND(E10=0,Z10=0)),"-","Что-то не так!")</f>
        <v/>
      </c>
      <c r="AC10" s="379" t="n"/>
    </row>
    <row customHeight="1" ht="12.75" r="11" s="265" spans="1:33">
      <c r="A11" s="316" t="n">
        <v>148</v>
      </c>
      <c r="B11" s="274" t="s">
        <v>501</v>
      </c>
      <c r="C11" s="467" t="s">
        <v>677</v>
      </c>
      <c r="D11" s="488" t="s">
        <v>678</v>
      </c>
      <c r="E11" s="489">
        <f>NETWORKDAYS(Итого!C$2,Отчёт!C$2,Итого!C$3)</f>
        <v/>
      </c>
      <c r="F11" s="478" t="n">
        <v>0.5</v>
      </c>
      <c r="G11" s="489" t="n">
        <v>2</v>
      </c>
      <c r="H11" s="490">
        <f>G11*F11</f>
        <v/>
      </c>
      <c r="I11" s="491" t="n">
        <v>9</v>
      </c>
      <c r="J11" s="492">
        <f>H11*E11</f>
        <v/>
      </c>
      <c r="K11" s="493" t="n">
        <v>130</v>
      </c>
      <c r="L11" s="494">
        <f>K11*J11</f>
        <v/>
      </c>
      <c r="M11" s="438" t="n">
        <v>43185</v>
      </c>
      <c r="N11" s="316" t="n"/>
      <c r="O11" s="484">
        <f>9-COUNTIF(P11:X11,"х")</f>
        <v/>
      </c>
      <c r="P11" s="341" t="n">
        <v>1</v>
      </c>
      <c r="Q11" s="341" t="n">
        <v>1</v>
      </c>
      <c r="R11" s="341" t="n">
        <v>1</v>
      </c>
      <c r="S11" s="341" t="n">
        <v>1</v>
      </c>
      <c r="T11" s="341" t="n">
        <v>1</v>
      </c>
      <c r="U11" s="341" t="n">
        <v>1</v>
      </c>
      <c r="V11" s="341" t="n">
        <v>1</v>
      </c>
      <c r="W11" s="341" t="n">
        <v>1</v>
      </c>
      <c r="X11" s="341" t="n">
        <v>1</v>
      </c>
      <c r="Y11" s="495">
        <f>COUNTIF(P11:X11, "=1")</f>
        <v/>
      </c>
      <c r="Z11" s="496">
        <f>Y11/O11</f>
        <v/>
      </c>
      <c r="AA11" s="497" t="n"/>
      <c r="AB11" s="284">
        <f>IF(OR(AND(E11&gt;0,Z11&gt;0),AND(E11=0,Z11=0)),"-","Что-то не так!")</f>
        <v/>
      </c>
      <c r="AC11" s="379" t="n"/>
    </row>
    <row customHeight="1" ht="12.75" r="12" s="265" spans="1:33">
      <c r="A12" s="316" t="n">
        <v>149</v>
      </c>
      <c r="B12" s="274" t="s">
        <v>501</v>
      </c>
      <c r="C12" s="467" t="s">
        <v>679</v>
      </c>
      <c r="D12" s="488" t="s">
        <v>680</v>
      </c>
      <c r="E12" s="489">
        <f>NETWORKDAYS(Итого!C$2,Отчёт!C$2,Итого!C$3)</f>
        <v/>
      </c>
      <c r="F12" s="478" t="n">
        <v>0.5</v>
      </c>
      <c r="G12" s="489" t="n">
        <v>2</v>
      </c>
      <c r="H12" s="490">
        <f>G12*F12</f>
        <v/>
      </c>
      <c r="I12" s="491" t="n">
        <v>9</v>
      </c>
      <c r="J12" s="492">
        <f>H12*E12</f>
        <v/>
      </c>
      <c r="K12" s="493" t="n">
        <v>130</v>
      </c>
      <c r="L12" s="494">
        <f>K12*J12</f>
        <v/>
      </c>
      <c r="M12" s="438" t="n">
        <v>43185</v>
      </c>
      <c r="N12" s="316" t="n"/>
      <c r="O12" s="484">
        <f>9-COUNTIF(P12:X12,"х")</f>
        <v/>
      </c>
      <c r="P12" s="341" t="n">
        <v>1</v>
      </c>
      <c r="Q12" s="341" t="n">
        <v>1</v>
      </c>
      <c r="R12" s="341" t="n">
        <v>1</v>
      </c>
      <c r="S12" s="341" t="n">
        <v>1</v>
      </c>
      <c r="T12" s="341" t="n">
        <v>1</v>
      </c>
      <c r="U12" s="341" t="n">
        <v>1</v>
      </c>
      <c r="V12" s="341" t="n">
        <v>1</v>
      </c>
      <c r="W12" s="341" t="n">
        <v>1</v>
      </c>
      <c r="X12" s="341" t="n">
        <v>1</v>
      </c>
      <c r="Y12" s="495">
        <f>COUNTIF(P12:X12, "=1")</f>
        <v/>
      </c>
      <c r="Z12" s="496">
        <f>Y12/O12</f>
        <v/>
      </c>
      <c r="AA12" s="497" t="n"/>
      <c r="AB12" s="284">
        <f>IF(OR(AND(E12&gt;0,Z12&gt;0),AND(E12=0,Z12=0)),"-","Что-то не так!")</f>
        <v/>
      </c>
      <c r="AC12" s="379" t="n"/>
    </row>
    <row customHeight="1" ht="12.75" r="13" s="265" spans="1:33">
      <c r="A13" s="316" t="n">
        <v>150</v>
      </c>
      <c r="B13" s="274" t="s">
        <v>501</v>
      </c>
      <c r="C13" s="467" t="s">
        <v>681</v>
      </c>
      <c r="D13" s="488" t="s">
        <v>682</v>
      </c>
      <c r="E13" s="489">
        <f>NETWORKDAYS(Итого!C$2,Отчёт!C$2,Итого!C$3)</f>
        <v/>
      </c>
      <c r="F13" s="478" t="n">
        <v>0.5</v>
      </c>
      <c r="G13" s="489" t="n">
        <v>2</v>
      </c>
      <c r="H13" s="490">
        <f>G13*F13</f>
        <v/>
      </c>
      <c r="I13" s="491" t="n">
        <v>9</v>
      </c>
      <c r="J13" s="492">
        <f>H13*E13</f>
        <v/>
      </c>
      <c r="K13" s="493" t="n">
        <v>130</v>
      </c>
      <c r="L13" s="494">
        <f>K13*J13</f>
        <v/>
      </c>
      <c r="M13" s="438" t="n">
        <v>43185</v>
      </c>
      <c r="N13" s="316" t="n"/>
      <c r="O13" s="484">
        <f>9-COUNTIF(P13:X13,"х")</f>
        <v/>
      </c>
      <c r="P13" s="341" t="n">
        <v>1</v>
      </c>
      <c r="Q13" s="341" t="n">
        <v>1</v>
      </c>
      <c r="R13" s="341" t="n">
        <v>1</v>
      </c>
      <c r="S13" s="341" t="n">
        <v>1</v>
      </c>
      <c r="T13" s="341" t="n">
        <v>1</v>
      </c>
      <c r="U13" s="341" t="n">
        <v>1</v>
      </c>
      <c r="V13" s="341" t="n">
        <v>1</v>
      </c>
      <c r="W13" s="341" t="n">
        <v>1</v>
      </c>
      <c r="X13" s="341" t="n">
        <v>1</v>
      </c>
      <c r="Y13" s="495">
        <f>COUNTIF(P13:X13, "=1")</f>
        <v/>
      </c>
      <c r="Z13" s="496">
        <f>Y13/O13</f>
        <v/>
      </c>
      <c r="AA13" s="497" t="n"/>
      <c r="AB13" s="284">
        <f>IF(OR(AND(E13&gt;0,Z13&gt;0),AND(E13=0,Z13=0)),"-","Что-то не так!")</f>
        <v/>
      </c>
      <c r="AC13" s="379" t="n"/>
    </row>
    <row customHeight="1" ht="12.75" r="14" s="265" spans="1:33">
      <c r="A14" s="316" t="n">
        <v>151</v>
      </c>
      <c r="B14" s="274" t="s">
        <v>501</v>
      </c>
      <c r="C14" s="467" t="s">
        <v>683</v>
      </c>
      <c r="D14" s="488" t="s">
        <v>684</v>
      </c>
      <c r="E14" s="489">
        <f>NETWORKDAYS(Итого!C$2,Отчёт!C$2,Итого!C$3)</f>
        <v/>
      </c>
      <c r="F14" s="478" t="n">
        <v>0.5</v>
      </c>
      <c r="G14" s="489" t="n">
        <v>2</v>
      </c>
      <c r="H14" s="490">
        <f>G14*F14</f>
        <v/>
      </c>
      <c r="I14" s="491" t="n">
        <v>9</v>
      </c>
      <c r="J14" s="492">
        <f>H14*E14</f>
        <v/>
      </c>
      <c r="K14" s="493" t="n">
        <v>130</v>
      </c>
      <c r="L14" s="494">
        <f>K14*J14</f>
        <v/>
      </c>
      <c r="M14" s="438" t="n">
        <v>43185</v>
      </c>
      <c r="N14" s="316" t="n"/>
      <c r="O14" s="484">
        <f>9-COUNTIF(P14:X14,"х")</f>
        <v/>
      </c>
      <c r="P14" s="341" t="n">
        <v>1</v>
      </c>
      <c r="Q14" s="341" t="n">
        <v>1</v>
      </c>
      <c r="R14" s="341" t="n">
        <v>1</v>
      </c>
      <c r="S14" s="341" t="n">
        <v>1</v>
      </c>
      <c r="T14" s="341" t="n">
        <v>1</v>
      </c>
      <c r="U14" s="341" t="n">
        <v>0</v>
      </c>
      <c r="V14" s="341" t="n">
        <v>1</v>
      </c>
      <c r="W14" s="341" t="n">
        <v>1</v>
      </c>
      <c r="X14" s="341" t="n">
        <v>1</v>
      </c>
      <c r="Y14" s="495">
        <f>COUNTIF(P14:X14, "=1")</f>
        <v/>
      </c>
      <c r="Z14" s="496">
        <f>Y14/O14</f>
        <v/>
      </c>
      <c r="AA14" s="497" t="s">
        <v>104</v>
      </c>
      <c r="AB14" s="284">
        <f>IF(OR(AND(E14&gt;0,Z14&gt;0),AND(E14=0,Z14=0)),"-","Что-то не так!")</f>
        <v/>
      </c>
      <c r="AC14" s="379" t="n"/>
    </row>
    <row customHeight="1" ht="12.75" r="15" s="265" spans="1:33">
      <c r="A15" s="316" t="n">
        <v>152</v>
      </c>
      <c r="B15" s="274" t="s">
        <v>501</v>
      </c>
      <c r="C15" s="467" t="s">
        <v>685</v>
      </c>
      <c r="D15" s="488" t="s">
        <v>686</v>
      </c>
      <c r="E15" s="489">
        <f>NETWORKDAYS(Итого!C$2,Отчёт!C$2,Итого!C$3)</f>
        <v/>
      </c>
      <c r="F15" s="478" t="n">
        <v>0.5</v>
      </c>
      <c r="G15" s="489" t="n">
        <v>2</v>
      </c>
      <c r="H15" s="490">
        <f>G15*F15</f>
        <v/>
      </c>
      <c r="I15" s="491" t="n">
        <v>9</v>
      </c>
      <c r="J15" s="492">
        <f>H15*E15</f>
        <v/>
      </c>
      <c r="K15" s="493" t="n">
        <v>130</v>
      </c>
      <c r="L15" s="494">
        <f>K15*J15</f>
        <v/>
      </c>
      <c r="M15" s="438" t="n">
        <v>43185</v>
      </c>
      <c r="N15" s="316" t="n"/>
      <c r="O15" s="484">
        <f>9-COUNTIF(P15:X15,"х")</f>
        <v/>
      </c>
      <c r="P15" s="341" t="n">
        <v>1</v>
      </c>
      <c r="Q15" s="341" t="n">
        <v>1</v>
      </c>
      <c r="R15" s="341" t="n">
        <v>1</v>
      </c>
      <c r="S15" s="341" t="n">
        <v>1</v>
      </c>
      <c r="T15" s="341" t="n">
        <v>1</v>
      </c>
      <c r="U15" s="341" t="n">
        <v>1</v>
      </c>
      <c r="V15" s="341" t="n">
        <v>1</v>
      </c>
      <c r="W15" s="341" t="n">
        <v>1</v>
      </c>
      <c r="X15" s="341" t="n">
        <v>1</v>
      </c>
      <c r="Y15" s="495">
        <f>COUNTIF(P15:X15, "=1")</f>
        <v/>
      </c>
      <c r="Z15" s="496">
        <f>Y15/O15</f>
        <v/>
      </c>
      <c r="AA15" s="497" t="n"/>
      <c r="AB15" s="284">
        <f>IF(OR(AND(E15&gt;0,Z15&gt;0),AND(E15=0,Z15=0)),"-","Что-то не так!")</f>
        <v/>
      </c>
      <c r="AC15" s="379" t="n"/>
    </row>
    <row customHeight="1" ht="12.75" r="16" s="265" spans="1:33">
      <c r="A16" s="316" t="n">
        <v>153</v>
      </c>
      <c r="B16" s="274" t="s">
        <v>501</v>
      </c>
      <c r="C16" s="467" t="s">
        <v>687</v>
      </c>
      <c r="D16" s="488" t="s">
        <v>688</v>
      </c>
      <c r="E16" s="489">
        <f>NETWORKDAYS(Итого!C$2,Отчёт!C$2,Итого!C$3)</f>
        <v/>
      </c>
      <c r="F16" s="478" t="n">
        <v>0.5</v>
      </c>
      <c r="G16" s="489" t="n">
        <v>2</v>
      </c>
      <c r="H16" s="490">
        <f>G16*F16</f>
        <v/>
      </c>
      <c r="I16" s="491" t="n">
        <v>9</v>
      </c>
      <c r="J16" s="492">
        <f>H16*E16</f>
        <v/>
      </c>
      <c r="K16" s="493" t="n">
        <v>130</v>
      </c>
      <c r="L16" s="494">
        <f>K16*J16</f>
        <v/>
      </c>
      <c r="M16" s="438" t="n">
        <v>43185</v>
      </c>
      <c r="N16" s="316" t="n"/>
      <c r="O16" s="484">
        <f>9-COUNTIF(P16:X16,"х")</f>
        <v/>
      </c>
      <c r="P16" s="341" t="n">
        <v>1</v>
      </c>
      <c r="Q16" s="341" t="n">
        <v>1</v>
      </c>
      <c r="R16" s="341" t="n">
        <v>1</v>
      </c>
      <c r="S16" s="341" t="n">
        <v>1</v>
      </c>
      <c r="T16" s="341" t="n">
        <v>1</v>
      </c>
      <c r="U16" s="341" t="n">
        <v>1</v>
      </c>
      <c r="V16" s="341" t="n">
        <v>1</v>
      </c>
      <c r="W16" s="341" t="n">
        <v>1</v>
      </c>
      <c r="X16" s="341" t="n">
        <v>1</v>
      </c>
      <c r="Y16" s="495">
        <f>COUNTIF(P16:X16, "=1")</f>
        <v/>
      </c>
      <c r="Z16" s="496">
        <f>Y16/O16</f>
        <v/>
      </c>
      <c r="AA16" s="497" t="n"/>
      <c r="AB16" s="284">
        <f>IF(OR(AND(E16&gt;0,Z16&gt;0),AND(E16=0,Z16=0)),"-","Что-то не так!")</f>
        <v/>
      </c>
      <c r="AC16" s="379" t="n"/>
    </row>
    <row customHeight="1" ht="12.75" r="17" s="265" spans="1:33">
      <c r="A17" s="316" t="n">
        <v>154</v>
      </c>
      <c r="B17" s="274" t="s">
        <v>501</v>
      </c>
      <c r="C17" s="467" t="s">
        <v>689</v>
      </c>
      <c r="D17" s="488" t="s">
        <v>690</v>
      </c>
      <c r="E17" s="489">
        <f>NETWORKDAYS(Итого!C$2,Отчёт!C$2,Итого!C$3)</f>
        <v/>
      </c>
      <c r="F17" s="478" t="n">
        <v>0.5</v>
      </c>
      <c r="G17" s="489" t="n">
        <v>2</v>
      </c>
      <c r="H17" s="490">
        <f>G17*F17</f>
        <v/>
      </c>
      <c r="I17" s="491" t="n">
        <v>9</v>
      </c>
      <c r="J17" s="492">
        <f>H17*E17</f>
        <v/>
      </c>
      <c r="K17" s="493" t="n">
        <v>130</v>
      </c>
      <c r="L17" s="494">
        <f>K17*J17</f>
        <v/>
      </c>
      <c r="M17" s="438" t="n">
        <v>43185</v>
      </c>
      <c r="N17" s="316" t="n"/>
      <c r="O17" s="484">
        <f>9-COUNTIF(P17:X17,"х")</f>
        <v/>
      </c>
      <c r="P17" s="341" t="n">
        <v>1</v>
      </c>
      <c r="Q17" s="341" t="n">
        <v>1</v>
      </c>
      <c r="R17" s="341" t="n">
        <v>1</v>
      </c>
      <c r="S17" s="341" t="n">
        <v>1</v>
      </c>
      <c r="T17" s="341" t="n">
        <v>1</v>
      </c>
      <c r="U17" s="341" t="n">
        <v>1</v>
      </c>
      <c r="V17" s="341" t="n">
        <v>1</v>
      </c>
      <c r="W17" s="341" t="n">
        <v>1</v>
      </c>
      <c r="X17" s="341" t="n">
        <v>1</v>
      </c>
      <c r="Y17" s="495">
        <f>COUNTIF(P17:X17, "=1")</f>
        <v/>
      </c>
      <c r="Z17" s="496">
        <f>Y17/O17</f>
        <v/>
      </c>
      <c r="AA17" s="497" t="n"/>
      <c r="AB17" s="284">
        <f>IF(OR(AND(E17&gt;0,Z17&gt;0),AND(E17=0,Z17=0)),"-","Что-то не так!")</f>
        <v/>
      </c>
      <c r="AC17" s="379" t="n"/>
    </row>
    <row customHeight="1" ht="12.75" r="18" s="265" spans="1:33">
      <c r="A18" s="316" t="n">
        <v>155</v>
      </c>
      <c r="B18" s="274" t="s">
        <v>501</v>
      </c>
      <c r="C18" s="467" t="s">
        <v>691</v>
      </c>
      <c r="D18" s="488" t="s">
        <v>692</v>
      </c>
      <c r="E18" s="489">
        <f>NETWORKDAYS(Итого!C$2,Отчёт!C$2,Итого!C$3)</f>
        <v/>
      </c>
      <c r="F18" s="478" t="n">
        <v>0.5</v>
      </c>
      <c r="G18" s="489" t="n">
        <v>2</v>
      </c>
      <c r="H18" s="490">
        <f>G18*F18</f>
        <v/>
      </c>
      <c r="I18" s="491" t="n">
        <v>9</v>
      </c>
      <c r="J18" s="492">
        <f>H18*E18</f>
        <v/>
      </c>
      <c r="K18" s="493" t="n">
        <v>130</v>
      </c>
      <c r="L18" s="494">
        <f>K18*J18</f>
        <v/>
      </c>
      <c r="M18" s="438" t="n">
        <v>43185</v>
      </c>
      <c r="N18" s="316" t="n"/>
      <c r="O18" s="484">
        <f>9-COUNTIF(P18:X18,"х")</f>
        <v/>
      </c>
      <c r="P18" s="341" t="n">
        <v>1</v>
      </c>
      <c r="Q18" s="341" t="n">
        <v>1</v>
      </c>
      <c r="R18" s="341" t="n">
        <v>1</v>
      </c>
      <c r="S18" s="341" t="n">
        <v>1</v>
      </c>
      <c r="T18" s="341" t="n">
        <v>1</v>
      </c>
      <c r="U18" s="341" t="n">
        <v>1</v>
      </c>
      <c r="V18" s="341" t="n">
        <v>1</v>
      </c>
      <c r="W18" s="341" t="n">
        <v>1</v>
      </c>
      <c r="X18" s="341" t="n">
        <v>1</v>
      </c>
      <c r="Y18" s="495">
        <f>COUNTIF(P18:X18, "=1")</f>
        <v/>
      </c>
      <c r="Z18" s="496">
        <f>Y18/O18</f>
        <v/>
      </c>
      <c r="AA18" s="497" t="n"/>
      <c r="AB18" s="284">
        <f>IF(OR(AND(E18&gt;0,Z18&gt;0),AND(E18=0,Z18=0)),"-","Что-то не так!")</f>
        <v/>
      </c>
      <c r="AC18" s="379" t="n"/>
    </row>
    <row customHeight="1" ht="12.75" r="19" s="265" spans="1:33">
      <c r="A19" s="316" t="n">
        <v>156</v>
      </c>
      <c r="B19" s="274" t="s">
        <v>693</v>
      </c>
      <c r="C19" s="467" t="s">
        <v>694</v>
      </c>
      <c r="D19" s="488" t="s">
        <v>695</v>
      </c>
      <c r="E19" s="489">
        <f>NETWORKDAYS(Итого!C$2,Отчёт!C$2,Итого!C$3)</f>
        <v/>
      </c>
      <c r="F19" s="478">
        <f>7/12</f>
        <v/>
      </c>
      <c r="G19" s="489" t="n">
        <v>1</v>
      </c>
      <c r="H19" s="490">
        <f>G19*F19</f>
        <v/>
      </c>
      <c r="I19" s="491" t="n">
        <v>6</v>
      </c>
      <c r="J19" s="492">
        <f>H19*E19</f>
        <v/>
      </c>
      <c r="K19" s="493" t="n">
        <v>130</v>
      </c>
      <c r="L19" s="494">
        <f>K19*J19</f>
        <v/>
      </c>
      <c r="M19" s="438" t="n">
        <v>43185</v>
      </c>
      <c r="N19" s="316" t="n"/>
      <c r="O19" s="484">
        <f>9-COUNTIF(P19:X19,"х")</f>
        <v/>
      </c>
      <c r="P19" s="341" t="s">
        <v>74</v>
      </c>
      <c r="Q19" s="341" t="n">
        <v>1</v>
      </c>
      <c r="R19" s="341" t="n">
        <v>1</v>
      </c>
      <c r="S19" s="341" t="s">
        <v>74</v>
      </c>
      <c r="T19" s="341" t="n">
        <v>1</v>
      </c>
      <c r="U19" s="341" t="n">
        <v>1</v>
      </c>
      <c r="V19" s="341" t="s">
        <v>74</v>
      </c>
      <c r="W19" s="341" t="n">
        <v>1</v>
      </c>
      <c r="X19" s="341" t="n">
        <v>1</v>
      </c>
      <c r="Y19" s="495">
        <f>COUNTIF(P19:X19, "=1")</f>
        <v/>
      </c>
      <c r="Z19" s="496">
        <f>Y19/O19</f>
        <v/>
      </c>
      <c r="AA19" s="497" t="n"/>
      <c r="AB19" s="284">
        <f>IF(OR(AND(E19&gt;0,Z19&gt;0),AND(E19=0,Z19=0)),"-","Что-то не так!")</f>
        <v/>
      </c>
      <c r="AC19" s="379" t="n"/>
    </row>
    <row customHeight="1" ht="12.75" r="20" s="265" spans="1:33">
      <c r="A20" s="316" t="n">
        <v>157</v>
      </c>
      <c r="B20" s="274" t="s">
        <v>693</v>
      </c>
      <c r="C20" s="467" t="s">
        <v>696</v>
      </c>
      <c r="D20" s="488" t="s">
        <v>697</v>
      </c>
      <c r="E20" s="489">
        <f>NETWORKDAYS(Итого!C$2,Отчёт!C$2,Итого!C$3)</f>
        <v/>
      </c>
      <c r="F20" s="478">
        <f>7/12</f>
        <v/>
      </c>
      <c r="G20" s="489" t="n">
        <v>1</v>
      </c>
      <c r="H20" s="490">
        <f>G20*F20</f>
        <v/>
      </c>
      <c r="I20" s="491" t="n">
        <v>6</v>
      </c>
      <c r="J20" s="492">
        <f>H20*E20</f>
        <v/>
      </c>
      <c r="K20" s="493" t="n">
        <v>130</v>
      </c>
      <c r="L20" s="494">
        <f>K20*J20</f>
        <v/>
      </c>
      <c r="M20" s="438" t="n">
        <v>43185</v>
      </c>
      <c r="N20" s="316" t="n"/>
      <c r="O20" s="484">
        <f>9-COUNTIF(P20:X20,"х")</f>
        <v/>
      </c>
      <c r="P20" s="341" t="n">
        <v>1</v>
      </c>
      <c r="Q20" s="341" t="n">
        <v>1</v>
      </c>
      <c r="R20" s="341" t="n">
        <v>1</v>
      </c>
      <c r="S20" s="341" t="n">
        <v>1</v>
      </c>
      <c r="T20" s="341" t="n">
        <v>1</v>
      </c>
      <c r="U20" s="341" t="n">
        <v>1</v>
      </c>
      <c r="V20" s="341" t="n">
        <v>1</v>
      </c>
      <c r="W20" s="341" t="n">
        <v>1</v>
      </c>
      <c r="X20" s="341" t="n">
        <v>1</v>
      </c>
      <c r="Y20" s="495">
        <f>COUNTIF(P20:X20, "=1")</f>
        <v/>
      </c>
      <c r="Z20" s="496">
        <f>Y20/O20</f>
        <v/>
      </c>
      <c r="AA20" s="497" t="n"/>
      <c r="AB20" s="284">
        <f>IF(OR(AND(E20&gt;0,Z20&gt;0),AND(E20=0,Z20=0)),"-","Что-то не так!")</f>
        <v/>
      </c>
      <c r="AC20" s="379" t="n"/>
    </row>
    <row customHeight="1" ht="12.75" r="21" s="265" spans="1:33">
      <c r="A21" s="316" t="n">
        <v>158</v>
      </c>
      <c r="B21" s="274" t="s">
        <v>693</v>
      </c>
      <c r="C21" s="467" t="s">
        <v>698</v>
      </c>
      <c r="D21" s="488" t="s">
        <v>699</v>
      </c>
      <c r="E21" s="489" t="n">
        <v>6</v>
      </c>
      <c r="F21" s="478">
        <f>7/12</f>
        <v/>
      </c>
      <c r="G21" s="489" t="n">
        <v>1</v>
      </c>
      <c r="H21" s="490">
        <f>G21*F21</f>
        <v/>
      </c>
      <c r="I21" s="491" t="n">
        <v>6</v>
      </c>
      <c r="J21" s="492">
        <f>H21*E21</f>
        <v/>
      </c>
      <c r="K21" s="493" t="n">
        <v>130</v>
      </c>
      <c r="L21" s="494">
        <f>K21*J21</f>
        <v/>
      </c>
      <c r="M21" s="438" t="n">
        <v>43171</v>
      </c>
      <c r="N21" s="316" t="n"/>
      <c r="O21" s="484">
        <f>9-COUNTIF(P21:X21,"х")</f>
        <v/>
      </c>
      <c r="P21" s="341" t="n">
        <v>0</v>
      </c>
      <c r="Q21" s="341" t="n">
        <v>0</v>
      </c>
      <c r="R21" s="341" t="n">
        <v>0</v>
      </c>
      <c r="S21" s="341" t="n">
        <v>0</v>
      </c>
      <c r="T21" s="341" t="n">
        <v>0</v>
      </c>
      <c r="U21" s="341" t="n">
        <v>0</v>
      </c>
      <c r="V21" s="341" t="n">
        <v>0</v>
      </c>
      <c r="W21" s="341" t="n">
        <v>0</v>
      </c>
      <c r="X21" s="341" t="n">
        <v>0</v>
      </c>
      <c r="Y21" s="495">
        <f>COUNTIF(P21:X21, "=1")</f>
        <v/>
      </c>
      <c r="Z21" s="496">
        <f>Y21/O21</f>
        <v/>
      </c>
      <c r="AA21" s="497" t="s">
        <v>700</v>
      </c>
      <c r="AB21" s="284">
        <f>IF(OR(AND(E21&gt;0,Z21&gt;0),AND(E21=0,Z21=0)),"-","Что-то не так!")</f>
        <v/>
      </c>
      <c r="AC21" s="379" t="n"/>
    </row>
    <row customHeight="1" ht="12.75" r="22" s="265" spans="1:33">
      <c r="A22" s="316" t="n">
        <v>159</v>
      </c>
      <c r="B22" s="274" t="s">
        <v>693</v>
      </c>
      <c r="C22" s="467" t="s">
        <v>701</v>
      </c>
      <c r="D22" s="488" t="s">
        <v>702</v>
      </c>
      <c r="E22" s="489">
        <f>NETWORKDAYS(Итого!C$2,Отчёт!C$2,Итого!C$3)</f>
        <v/>
      </c>
      <c r="F22" s="478">
        <f>7/12</f>
        <v/>
      </c>
      <c r="G22" s="489" t="n">
        <v>1</v>
      </c>
      <c r="H22" s="490">
        <f>G22*F22</f>
        <v/>
      </c>
      <c r="I22" s="491" t="n">
        <v>4</v>
      </c>
      <c r="J22" s="492">
        <f>H22*E22</f>
        <v/>
      </c>
      <c r="K22" s="493" t="n">
        <v>130</v>
      </c>
      <c r="L22" s="494">
        <f>K22*J22</f>
        <v/>
      </c>
      <c r="M22" s="438" t="n">
        <v>43185</v>
      </c>
      <c r="N22" s="316" t="n"/>
      <c r="O22" s="484">
        <f>9-COUNTIF(P22:X22,"х")</f>
        <v/>
      </c>
      <c r="P22" s="341" t="s">
        <v>74</v>
      </c>
      <c r="Q22" s="341" t="n">
        <v>1</v>
      </c>
      <c r="R22" s="341" t="n">
        <v>1</v>
      </c>
      <c r="S22" s="341" t="s">
        <v>74</v>
      </c>
      <c r="T22" s="341" t="n">
        <v>1</v>
      </c>
      <c r="U22" s="341" t="n">
        <v>0</v>
      </c>
      <c r="V22" s="341" t="s">
        <v>74</v>
      </c>
      <c r="W22" s="341" t="n">
        <v>1</v>
      </c>
      <c r="X22" s="341" t="n">
        <v>1</v>
      </c>
      <c r="Y22" s="495">
        <f>COUNTIF(P22:X22, "=1")</f>
        <v/>
      </c>
      <c r="Z22" s="496">
        <f>Y22/O22</f>
        <v/>
      </c>
      <c r="AA22" s="497" t="s">
        <v>141</v>
      </c>
      <c r="AB22" s="284">
        <f>IF(OR(AND(E22&gt;0,Z22&gt;0),AND(E22=0,Z22=0)),"-","Что-то не так!")</f>
        <v/>
      </c>
      <c r="AC22" s="379" t="n"/>
    </row>
    <row customHeight="1" ht="12.75" r="23" s="265" spans="1:33">
      <c r="A23" s="316" t="n">
        <v>160</v>
      </c>
      <c r="B23" s="274" t="s">
        <v>693</v>
      </c>
      <c r="C23" s="467" t="s">
        <v>703</v>
      </c>
      <c r="D23" s="488" t="s">
        <v>704</v>
      </c>
      <c r="E23" s="489">
        <f>NETWORKDAYS(Итого!C$2,Отчёт!C$2,Итого!C$3)</f>
        <v/>
      </c>
      <c r="F23" s="478">
        <f>7/12</f>
        <v/>
      </c>
      <c r="G23" s="489" t="n">
        <v>1</v>
      </c>
      <c r="H23" s="490">
        <f>G23*F23</f>
        <v/>
      </c>
      <c r="I23" s="491" t="n">
        <v>6</v>
      </c>
      <c r="J23" s="492">
        <f>H23*E23</f>
        <v/>
      </c>
      <c r="K23" s="493" t="n">
        <v>130</v>
      </c>
      <c r="L23" s="494">
        <f>K23*J23</f>
        <v/>
      </c>
      <c r="M23" s="438" t="n">
        <v>43185</v>
      </c>
      <c r="N23" s="316" t="n"/>
      <c r="O23" s="484">
        <f>9-COUNTIF(P23:X23,"х")</f>
        <v/>
      </c>
      <c r="P23" s="341" t="n">
        <v>1</v>
      </c>
      <c r="Q23" s="341" t="n">
        <v>1</v>
      </c>
      <c r="R23" s="341" t="n">
        <v>1</v>
      </c>
      <c r="S23" s="341" t="n">
        <v>1</v>
      </c>
      <c r="T23" s="341" t="n">
        <v>1</v>
      </c>
      <c r="U23" s="341" t="n">
        <v>0</v>
      </c>
      <c r="V23" s="341" t="n">
        <v>1</v>
      </c>
      <c r="W23" s="341" t="n">
        <v>1</v>
      </c>
      <c r="X23" s="341" t="n">
        <v>1</v>
      </c>
      <c r="Y23" s="495">
        <f>COUNTIF(P23:X23, "=1")</f>
        <v/>
      </c>
      <c r="Z23" s="496">
        <f>Y23/O23</f>
        <v/>
      </c>
      <c r="AA23" s="497" t="s">
        <v>141</v>
      </c>
      <c r="AB23" s="284">
        <f>IF(OR(AND(E23&gt;0,Z23&gt;0),AND(E23=0,Z23=0)),"-","Что-то не так!")</f>
        <v/>
      </c>
      <c r="AC23" s="379" t="n"/>
    </row>
    <row customHeight="1" ht="12.75" r="24" s="265" spans="1:33">
      <c r="A24" s="316" t="n">
        <v>161</v>
      </c>
      <c r="B24" s="274" t="s">
        <v>693</v>
      </c>
      <c r="C24" s="467" t="s">
        <v>705</v>
      </c>
      <c r="D24" s="488" t="s">
        <v>706</v>
      </c>
      <c r="E24" s="489">
        <f>NETWORKDAYS(Итого!C$2,Отчёт!C$2,Итого!C$3)</f>
        <v/>
      </c>
      <c r="F24" s="478">
        <f>7/12</f>
        <v/>
      </c>
      <c r="G24" s="489" t="n">
        <v>1</v>
      </c>
      <c r="H24" s="490">
        <f>G24*F24</f>
        <v/>
      </c>
      <c r="I24" s="491" t="n">
        <v>6</v>
      </c>
      <c r="J24" s="492">
        <f>H24*E24</f>
        <v/>
      </c>
      <c r="K24" s="493" t="n">
        <v>130</v>
      </c>
      <c r="L24" s="494">
        <f>K24*J24</f>
        <v/>
      </c>
      <c r="M24" s="438" t="n">
        <v>43185</v>
      </c>
      <c r="N24" s="316" t="n"/>
      <c r="O24" s="484">
        <f>9-COUNTIF(P24:X24,"х")</f>
        <v/>
      </c>
      <c r="P24" s="341" t="s">
        <v>74</v>
      </c>
      <c r="Q24" s="341" t="n">
        <v>1</v>
      </c>
      <c r="R24" s="341" t="n">
        <v>1</v>
      </c>
      <c r="S24" s="341" t="n">
        <v>1</v>
      </c>
      <c r="T24" s="341" t="n">
        <v>1</v>
      </c>
      <c r="U24" s="341" t="n">
        <v>1</v>
      </c>
      <c r="V24" s="341" t="n">
        <v>0</v>
      </c>
      <c r="W24" s="341" t="n">
        <v>0</v>
      </c>
      <c r="X24" s="341" t="n">
        <v>1</v>
      </c>
      <c r="Y24" s="495">
        <f>COUNTIF(P24:X24, "=1")</f>
        <v/>
      </c>
      <c r="Z24" s="496">
        <f>Y24/O24</f>
        <v/>
      </c>
      <c r="AA24" s="497" t="s">
        <v>141</v>
      </c>
      <c r="AB24" s="284">
        <f>IF(OR(AND(E24&gt;0,Z24&gt;0),AND(E24=0,Z24=0)),"-","Что-то не так!")</f>
        <v/>
      </c>
      <c r="AC24" s="379" t="n"/>
    </row>
    <row customHeight="1" ht="12.75" r="25" s="265" spans="1:33">
      <c r="A25" s="316" t="n">
        <v>162</v>
      </c>
      <c r="B25" s="274" t="s">
        <v>693</v>
      </c>
      <c r="C25" s="467" t="s">
        <v>707</v>
      </c>
      <c r="D25" s="488" t="s">
        <v>708</v>
      </c>
      <c r="E25" s="489">
        <f>NETWORKDAYS(Итого!C$2,Отчёт!C$2,Итого!C$3)</f>
        <v/>
      </c>
      <c r="F25" s="478">
        <f>7/12</f>
        <v/>
      </c>
      <c r="G25" s="489" t="n">
        <v>1</v>
      </c>
      <c r="H25" s="490">
        <f>G25*F25</f>
        <v/>
      </c>
      <c r="I25" s="491" t="n">
        <v>6</v>
      </c>
      <c r="J25" s="492">
        <f>H25*E25</f>
        <v/>
      </c>
      <c r="K25" s="493" t="n">
        <v>130</v>
      </c>
      <c r="L25" s="494">
        <f>K25*J25</f>
        <v/>
      </c>
      <c r="M25" s="438" t="n">
        <v>43185</v>
      </c>
      <c r="N25" s="316" t="n"/>
      <c r="O25" s="484">
        <f>9-COUNTIF(P25:X25,"х")</f>
        <v/>
      </c>
      <c r="P25" s="341" t="n">
        <v>1</v>
      </c>
      <c r="Q25" s="341" t="n">
        <v>1</v>
      </c>
      <c r="R25" s="341" t="n">
        <v>1</v>
      </c>
      <c r="S25" s="341" t="n">
        <v>1</v>
      </c>
      <c r="T25" s="341" t="n">
        <v>0</v>
      </c>
      <c r="U25" s="341" t="s">
        <v>74</v>
      </c>
      <c r="V25" s="341" t="n">
        <v>1</v>
      </c>
      <c r="W25" s="341" t="n">
        <v>1</v>
      </c>
      <c r="X25" s="341" t="n">
        <v>1</v>
      </c>
      <c r="Y25" s="495">
        <f>COUNTIF(P25:X25, "=1")</f>
        <v/>
      </c>
      <c r="Z25" s="496">
        <f>Y25/O25</f>
        <v/>
      </c>
      <c r="AA25" s="497" t="s">
        <v>262</v>
      </c>
      <c r="AB25" s="284">
        <f>IF(OR(AND(E25&gt;0,Z25&gt;0),AND(E25=0,Z25=0)),"-","Что-то не так!")</f>
        <v/>
      </c>
      <c r="AC25" s="379" t="n"/>
    </row>
    <row customHeight="1" ht="12.75" r="26" s="265" spans="1:33">
      <c r="A26" s="316" t="n">
        <v>117</v>
      </c>
      <c r="B26" s="274" t="s">
        <v>288</v>
      </c>
      <c r="C26" s="316" t="s">
        <v>1</v>
      </c>
      <c r="D26" s="392" t="s">
        <v>709</v>
      </c>
      <c r="E26" s="489">
        <f>NETWORKDAYS(Итого!C$2,Отчёт!C$2,Итого!C$3)</f>
        <v/>
      </c>
      <c r="F26" s="478">
        <f>7/12</f>
        <v/>
      </c>
      <c r="G26" s="350" t="n">
        <v>1</v>
      </c>
      <c r="H26" s="498">
        <f>G26*F26</f>
        <v/>
      </c>
      <c r="I26" s="362" t="n">
        <v>7</v>
      </c>
      <c r="J26" s="499">
        <f>H26*E26</f>
        <v/>
      </c>
      <c r="K26" s="393" t="n">
        <v>130</v>
      </c>
      <c r="L26" s="396">
        <f>K26*J26</f>
        <v/>
      </c>
      <c r="M26" s="438" t="n">
        <v>43185</v>
      </c>
      <c r="N26" s="316" t="n"/>
      <c r="O26" s="484">
        <f>9-COUNTIF(P26:X26,"х")</f>
        <v/>
      </c>
      <c r="P26" s="341" t="s">
        <v>74</v>
      </c>
      <c r="Q26" s="341" t="n">
        <v>1</v>
      </c>
      <c r="R26" s="341" t="n">
        <v>0</v>
      </c>
      <c r="S26" s="341" t="n">
        <v>0</v>
      </c>
      <c r="T26" s="341" t="n">
        <v>1</v>
      </c>
      <c r="U26" s="341" t="n">
        <v>1</v>
      </c>
      <c r="V26" s="341" t="s">
        <v>74</v>
      </c>
      <c r="W26" s="341" t="n">
        <v>1</v>
      </c>
      <c r="X26" s="341" t="s">
        <v>74</v>
      </c>
      <c r="Y26" s="495">
        <f>COUNTIF(P26:X26, "=1")</f>
        <v/>
      </c>
      <c r="Z26" s="496">
        <f>Y26/O26</f>
        <v/>
      </c>
      <c r="AA26" s="497" t="s">
        <v>224</v>
      </c>
      <c r="AB26" s="284">
        <f>IF(OR(AND(E26&gt;0,Z26&gt;0),AND(E26=0,Z26=0)),"-","Что-то не так!")</f>
        <v/>
      </c>
      <c r="AC26" s="379" t="n"/>
    </row>
    <row customHeight="1" ht="12.75" r="27" s="265" spans="1:33">
      <c r="A27" s="316" t="n"/>
      <c r="B27" s="274" t="n"/>
      <c r="C27" s="316" t="s">
        <v>1</v>
      </c>
      <c r="D27" s="316" t="s">
        <v>710</v>
      </c>
      <c r="E27" s="489">
        <f>NETWORKDAYS(Итого!C$2,Отчёт!C$2,Итого!C$3)</f>
        <v/>
      </c>
      <c r="F27" s="478">
        <f>7/12</f>
        <v/>
      </c>
      <c r="G27" s="350" t="n">
        <v>1</v>
      </c>
      <c r="H27" s="498">
        <f>G27*F27</f>
        <v/>
      </c>
      <c r="I27" s="362" t="n">
        <v>7</v>
      </c>
      <c r="J27" s="499">
        <f>H27*E27</f>
        <v/>
      </c>
      <c r="K27" s="393" t="n">
        <v>130</v>
      </c>
      <c r="L27" s="396">
        <f>K27*J27</f>
        <v/>
      </c>
      <c r="M27" s="438" t="n">
        <v>43185</v>
      </c>
      <c r="N27" s="316" t="n"/>
      <c r="O27" s="484">
        <f>9-COUNTIF(P27:X27,"х")</f>
        <v/>
      </c>
      <c r="P27" s="341" t="n">
        <v>1</v>
      </c>
      <c r="Q27" s="341" t="n">
        <v>1</v>
      </c>
      <c r="R27" s="341" t="n">
        <v>1</v>
      </c>
      <c r="S27" s="341" t="n">
        <v>1</v>
      </c>
      <c r="T27" s="341" t="n">
        <v>1</v>
      </c>
      <c r="U27" s="341" t="n">
        <v>1</v>
      </c>
      <c r="V27" s="341" t="n">
        <v>1</v>
      </c>
      <c r="W27" s="341" t="n">
        <v>1</v>
      </c>
      <c r="X27" s="341" t="n">
        <v>1</v>
      </c>
      <c r="Y27" s="495">
        <f>COUNTIF(P27:X27, "=1")</f>
        <v/>
      </c>
      <c r="Z27" s="496">
        <f>Y27/O27</f>
        <v/>
      </c>
      <c r="AA27" s="497" t="n"/>
      <c r="AC27" s="379" t="n"/>
    </row>
    <row customHeight="1" ht="12.75" r="28" s="265" spans="1:33">
      <c r="A28" s="316" t="n">
        <v>1</v>
      </c>
      <c r="B28" s="274" t="s">
        <v>501</v>
      </c>
      <c r="C28" s="467" t="s">
        <v>22</v>
      </c>
      <c r="D28" s="488" t="s">
        <v>711</v>
      </c>
      <c r="E28" s="489">
        <f>NETWORKDAYS(Итого!C$2,Отчёт!C$2,Итого!C$3)</f>
        <v/>
      </c>
      <c r="F28" s="478" t="n">
        <v>0.5</v>
      </c>
      <c r="G28" s="489" t="n">
        <v>2</v>
      </c>
      <c r="H28" s="490">
        <f>G28*F28</f>
        <v/>
      </c>
      <c r="I28" s="491" t="n">
        <v>9</v>
      </c>
      <c r="J28" s="492">
        <f>H28*E28</f>
        <v/>
      </c>
      <c r="K28" s="493" t="n">
        <v>130</v>
      </c>
      <c r="L28" s="494">
        <f>K28*J28</f>
        <v/>
      </c>
      <c r="M28" s="438" t="n">
        <v>43185</v>
      </c>
      <c r="N28" s="316" t="n"/>
      <c r="O28" s="484">
        <f>9-COUNTIF(P28:X28,"х")</f>
        <v/>
      </c>
      <c r="P28" s="341" t="n">
        <v>1</v>
      </c>
      <c r="Q28" s="341" t="n">
        <v>1</v>
      </c>
      <c r="R28" s="341" t="n">
        <v>1</v>
      </c>
      <c r="S28" s="341" t="n">
        <v>1</v>
      </c>
      <c r="T28" s="341" t="n">
        <v>1</v>
      </c>
      <c r="U28" s="341" t="n">
        <v>1</v>
      </c>
      <c r="V28" s="341" t="n">
        <v>1</v>
      </c>
      <c r="W28" s="341" t="n">
        <v>1</v>
      </c>
      <c r="X28" s="341" t="n">
        <v>1</v>
      </c>
      <c r="Y28" s="495">
        <f>COUNTIF(P28:X28, "=1")</f>
        <v/>
      </c>
      <c r="Z28" s="496">
        <f>Y28/O28</f>
        <v/>
      </c>
      <c r="AA28" s="497" t="n"/>
      <c r="AB28" s="284">
        <f>IF(OR(AND(E28&gt;0,Z28&gt;0),AND(E28=0,Z28=0)),"-","Что-то не так!")</f>
        <v/>
      </c>
      <c r="AC28" s="379" t="n"/>
    </row>
    <row customHeight="1" ht="12.75" r="29" s="265" spans="1:33">
      <c r="A29" s="316" t="n">
        <v>2</v>
      </c>
      <c r="B29" s="274" t="s">
        <v>501</v>
      </c>
      <c r="C29" s="467" t="s">
        <v>22</v>
      </c>
      <c r="D29" s="488" t="s">
        <v>712</v>
      </c>
      <c r="E29" s="489">
        <f>NETWORKDAYS(Итого!C$2,Отчёт!C$2,Итого!C$3)</f>
        <v/>
      </c>
      <c r="F29" s="478" t="n">
        <v>0.5</v>
      </c>
      <c r="G29" s="489" t="n">
        <v>2</v>
      </c>
      <c r="H29" s="490">
        <f>G29*F29</f>
        <v/>
      </c>
      <c r="I29" s="491" t="n">
        <v>9</v>
      </c>
      <c r="J29" s="492">
        <f>H29*E29</f>
        <v/>
      </c>
      <c r="K29" s="493" t="n">
        <v>130</v>
      </c>
      <c r="L29" s="494">
        <f>K29*J29</f>
        <v/>
      </c>
      <c r="M29" s="438" t="n">
        <v>43185</v>
      </c>
      <c r="N29" s="316" t="n"/>
      <c r="O29" s="484">
        <f>9-COUNTIF(P29:X29,"х")</f>
        <v/>
      </c>
      <c r="P29" s="341" t="n">
        <v>1</v>
      </c>
      <c r="Q29" s="341" t="n">
        <v>1</v>
      </c>
      <c r="R29" s="341" t="n">
        <v>1</v>
      </c>
      <c r="S29" s="341" t="n">
        <v>1</v>
      </c>
      <c r="T29" s="341" t="n">
        <v>0</v>
      </c>
      <c r="U29" s="341" t="n">
        <v>1</v>
      </c>
      <c r="V29" s="341" t="n">
        <v>1</v>
      </c>
      <c r="W29" s="341" t="n">
        <v>1</v>
      </c>
      <c r="X29" s="341" t="n">
        <v>1</v>
      </c>
      <c r="Y29" s="495">
        <f>COUNTIF(P29:X29, "=1")</f>
        <v/>
      </c>
      <c r="Z29" s="496">
        <f>Y29/O29</f>
        <v/>
      </c>
      <c r="AA29" s="497" t="s">
        <v>90</v>
      </c>
      <c r="AB29" s="284">
        <f>IF(OR(AND(E29&gt;0,Z29&gt;0),AND(E29=0,Z29=0)),"-","Что-то не так!")</f>
        <v/>
      </c>
      <c r="AC29" s="379" t="n"/>
    </row>
    <row customHeight="1" ht="12.75" r="30" s="265" spans="1:33">
      <c r="A30" s="316" t="n">
        <v>3</v>
      </c>
      <c r="B30" s="274" t="s">
        <v>501</v>
      </c>
      <c r="C30" s="467" t="s">
        <v>22</v>
      </c>
      <c r="D30" s="488" t="s">
        <v>713</v>
      </c>
      <c r="E30" s="489">
        <f>NETWORKDAYS(Итого!C$2,Отчёт!C$2,Итого!C$3)</f>
        <v/>
      </c>
      <c r="F30" s="478" t="n">
        <v>0.5</v>
      </c>
      <c r="G30" s="489" t="n">
        <v>2</v>
      </c>
      <c r="H30" s="490">
        <f>G30*F30</f>
        <v/>
      </c>
      <c r="I30" s="491" t="n">
        <v>9</v>
      </c>
      <c r="J30" s="492">
        <f>H30*E30</f>
        <v/>
      </c>
      <c r="K30" s="493" t="n">
        <v>130</v>
      </c>
      <c r="L30" s="494">
        <f>K30*J30</f>
        <v/>
      </c>
      <c r="M30" s="438" t="n">
        <v>43185</v>
      </c>
      <c r="N30" s="316" t="n"/>
      <c r="O30" s="484">
        <f>9-COUNTIF(P30:X30,"х")</f>
        <v/>
      </c>
      <c r="P30" s="341" t="n">
        <v>1</v>
      </c>
      <c r="Q30" s="341" t="n">
        <v>1</v>
      </c>
      <c r="R30" s="341" t="n">
        <v>1</v>
      </c>
      <c r="S30" s="341" t="n">
        <v>1</v>
      </c>
      <c r="T30" s="341" t="n">
        <v>1</v>
      </c>
      <c r="U30" s="341" t="n">
        <v>1</v>
      </c>
      <c r="V30" s="341" t="n">
        <v>1</v>
      </c>
      <c r="W30" s="341" t="n">
        <v>1</v>
      </c>
      <c r="X30" s="341" t="n">
        <v>1</v>
      </c>
      <c r="Y30" s="495">
        <f>COUNTIF(P30:X30, "=1")</f>
        <v/>
      </c>
      <c r="Z30" s="496">
        <f>Y30/O30</f>
        <v/>
      </c>
      <c r="AA30" s="497" t="n"/>
      <c r="AB30" s="284">
        <f>IF(OR(AND(E30&gt;0,Z30&gt;0),AND(E30=0,Z30=0)),"-","Что-то не так!")</f>
        <v/>
      </c>
      <c r="AC30" s="379" t="n"/>
    </row>
    <row customHeight="1" ht="12.75" r="31" s="265" spans="1:33">
      <c r="A31" s="316" t="n">
        <v>4</v>
      </c>
      <c r="B31" s="274" t="s">
        <v>501</v>
      </c>
      <c r="C31" s="467" t="s">
        <v>22</v>
      </c>
      <c r="D31" s="488" t="s">
        <v>714</v>
      </c>
      <c r="E31" s="489">
        <f>NETWORKDAYS(Итого!C$2,Отчёт!C$2,Итого!C$3)</f>
        <v/>
      </c>
      <c r="F31" s="478" t="n">
        <v>0.5</v>
      </c>
      <c r="G31" s="489" t="n">
        <v>2</v>
      </c>
      <c r="H31" s="490">
        <f>G31*F31</f>
        <v/>
      </c>
      <c r="I31" s="491" t="n">
        <v>9</v>
      </c>
      <c r="J31" s="492">
        <f>H31*E31</f>
        <v/>
      </c>
      <c r="K31" s="493" t="n">
        <v>130</v>
      </c>
      <c r="L31" s="494">
        <f>K31*J31</f>
        <v/>
      </c>
      <c r="M31" s="438" t="n">
        <v>43185</v>
      </c>
      <c r="N31" s="316" t="n"/>
      <c r="O31" s="484">
        <f>9-COUNTIF(P31:X31,"х")</f>
        <v/>
      </c>
      <c r="P31" s="341" t="s">
        <v>74</v>
      </c>
      <c r="Q31" s="341" t="n">
        <v>1</v>
      </c>
      <c r="R31" s="341" t="n">
        <v>1</v>
      </c>
      <c r="S31" s="341" t="s">
        <v>74</v>
      </c>
      <c r="T31" s="341" t="s">
        <v>74</v>
      </c>
      <c r="U31" s="341" t="s">
        <v>74</v>
      </c>
      <c r="V31" s="341" t="n">
        <v>1</v>
      </c>
      <c r="W31" s="341" t="n">
        <v>1</v>
      </c>
      <c r="X31" s="341" t="s">
        <v>74</v>
      </c>
      <c r="Y31" s="495">
        <f>COUNTIF(P31:X31, "=1")</f>
        <v/>
      </c>
      <c r="Z31" s="496">
        <f>Y31/O31</f>
        <v/>
      </c>
      <c r="AA31" s="497" t="s">
        <v>715</v>
      </c>
      <c r="AB31" s="284">
        <f>IF(OR(AND(E31&gt;0,Z31&gt;0),AND(E31=0,Z31=0)),"-","Что-то не так!")</f>
        <v/>
      </c>
      <c r="AC31" s="379" t="n"/>
    </row>
    <row customHeight="1" ht="12.75" r="32" s="265" spans="1:33">
      <c r="A32" s="316" t="n">
        <v>5</v>
      </c>
      <c r="B32" s="274" t="s">
        <v>501</v>
      </c>
      <c r="C32" s="467" t="s">
        <v>22</v>
      </c>
      <c r="D32" s="488" t="s">
        <v>716</v>
      </c>
      <c r="E32" s="489">
        <f>NETWORKDAYS(Итого!C$2,Отчёт!C$2,Итого!C$3)</f>
        <v/>
      </c>
      <c r="F32" s="478" t="n">
        <v>0.5</v>
      </c>
      <c r="G32" s="489" t="n">
        <v>2</v>
      </c>
      <c r="H32" s="490">
        <f>G32*F32</f>
        <v/>
      </c>
      <c r="I32" s="491" t="n">
        <v>9</v>
      </c>
      <c r="J32" s="492">
        <f>H32*E32</f>
        <v/>
      </c>
      <c r="K32" s="493" t="n">
        <v>130</v>
      </c>
      <c r="L32" s="494">
        <f>K32*J32</f>
        <v/>
      </c>
      <c r="M32" s="438" t="n">
        <v>43185</v>
      </c>
      <c r="N32" s="316" t="n"/>
      <c r="O32" s="484">
        <f>9-COUNTIF(P32:X32,"х")</f>
        <v/>
      </c>
      <c r="P32" s="341" t="n">
        <v>1</v>
      </c>
      <c r="Q32" s="341" t="n">
        <v>1</v>
      </c>
      <c r="R32" s="341" t="n">
        <v>1</v>
      </c>
      <c r="S32" s="341" t="n">
        <v>1</v>
      </c>
      <c r="T32" s="341" t="n">
        <v>1</v>
      </c>
      <c r="U32" s="341" t="n">
        <v>1</v>
      </c>
      <c r="V32" s="341" t="n">
        <v>1</v>
      </c>
      <c r="W32" s="341" t="n">
        <v>1</v>
      </c>
      <c r="X32" s="341" t="n">
        <v>1</v>
      </c>
      <c r="Y32" s="495">
        <f>COUNTIF(P32:X32, "=1")</f>
        <v/>
      </c>
      <c r="Z32" s="496">
        <f>Y32/O32</f>
        <v/>
      </c>
      <c r="AA32" s="497" t="n"/>
      <c r="AB32" s="284">
        <f>IF(OR(AND(E32&gt;0,Z32&gt;0),AND(E32=0,Z32=0)),"-","Что-то не так!")</f>
        <v/>
      </c>
      <c r="AC32" s="379" t="n"/>
    </row>
    <row customHeight="1" ht="12.75" r="33" s="265" spans="1:33">
      <c r="A33" s="316" t="n">
        <v>6</v>
      </c>
      <c r="B33" s="274" t="s">
        <v>501</v>
      </c>
      <c r="C33" s="467" t="s">
        <v>22</v>
      </c>
      <c r="D33" s="488" t="s">
        <v>717</v>
      </c>
      <c r="E33" s="489">
        <f>NETWORKDAYS(Итого!C$2,Отчёт!C$2,Итого!C$3)</f>
        <v/>
      </c>
      <c r="F33" s="478" t="n">
        <v>0.5</v>
      </c>
      <c r="G33" s="489" t="n">
        <v>2</v>
      </c>
      <c r="H33" s="490">
        <f>G33*F33</f>
        <v/>
      </c>
      <c r="I33" s="491" t="n">
        <v>9</v>
      </c>
      <c r="J33" s="492">
        <f>H33*E33</f>
        <v/>
      </c>
      <c r="K33" s="493" t="n">
        <v>130</v>
      </c>
      <c r="L33" s="494">
        <f>K33*J33</f>
        <v/>
      </c>
      <c r="M33" s="438" t="n">
        <v>43185</v>
      </c>
      <c r="N33" s="316" t="n"/>
      <c r="O33" s="484">
        <f>9-COUNTIF(P33:X33,"х")</f>
        <v/>
      </c>
      <c r="P33" s="341" t="n">
        <v>1</v>
      </c>
      <c r="Q33" s="341" t="n">
        <v>1</v>
      </c>
      <c r="R33" s="341" t="n">
        <v>1</v>
      </c>
      <c r="S33" s="341" t="n">
        <v>1</v>
      </c>
      <c r="T33" s="341" t="n">
        <v>1</v>
      </c>
      <c r="U33" s="341" t="n">
        <v>1</v>
      </c>
      <c r="V33" s="341" t="n">
        <v>1</v>
      </c>
      <c r="W33" s="341" t="n">
        <v>1</v>
      </c>
      <c r="X33" s="341" t="n">
        <v>1</v>
      </c>
      <c r="Y33" s="495">
        <f>COUNTIF(P33:X33, "=1")</f>
        <v/>
      </c>
      <c r="Z33" s="496">
        <f>Y33/O33</f>
        <v/>
      </c>
      <c r="AA33" s="497" t="n"/>
      <c r="AB33" s="284">
        <f>IF(OR(AND(E33&gt;0,Z33&gt;0),AND(E33=0,Z33=0)),"-","Что-то не так!")</f>
        <v/>
      </c>
      <c r="AC33" s="379" t="n"/>
    </row>
    <row customHeight="1" ht="12.75" r="34" s="265" spans="1:33">
      <c r="A34" s="316" t="n">
        <v>7</v>
      </c>
      <c r="B34" s="274" t="s">
        <v>501</v>
      </c>
      <c r="C34" s="467" t="s">
        <v>22</v>
      </c>
      <c r="D34" s="488" t="s">
        <v>718</v>
      </c>
      <c r="E34" s="489">
        <f>NETWORKDAYS(Итого!C$2,Отчёт!C$2,Итого!C$3)</f>
        <v/>
      </c>
      <c r="F34" s="478" t="n">
        <v>0.5</v>
      </c>
      <c r="G34" s="489" t="n">
        <v>2</v>
      </c>
      <c r="H34" s="490">
        <f>G34*F34</f>
        <v/>
      </c>
      <c r="I34" s="491" t="n">
        <v>9</v>
      </c>
      <c r="J34" s="492">
        <f>H34*E34</f>
        <v/>
      </c>
      <c r="K34" s="493" t="n">
        <v>130</v>
      </c>
      <c r="L34" s="494">
        <f>K34*J34</f>
        <v/>
      </c>
      <c r="M34" s="438" t="n">
        <v>43185</v>
      </c>
      <c r="N34" s="316" t="n"/>
      <c r="O34" s="484">
        <f>9-COUNTIF(P34:X34,"х")</f>
        <v/>
      </c>
      <c r="P34" s="341" t="s">
        <v>74</v>
      </c>
      <c r="Q34" s="341" t="n">
        <v>1</v>
      </c>
      <c r="R34" s="341" t="n">
        <v>1</v>
      </c>
      <c r="S34" s="341" t="s">
        <v>74</v>
      </c>
      <c r="T34" s="341" t="n">
        <v>1</v>
      </c>
      <c r="U34" s="341" t="s">
        <v>74</v>
      </c>
      <c r="V34" s="341" t="n">
        <v>1</v>
      </c>
      <c r="W34" s="341" t="n">
        <v>1</v>
      </c>
      <c r="X34" s="341" t="s">
        <v>74</v>
      </c>
      <c r="Y34" s="495">
        <f>COUNTIF(P34:X34, "=1")</f>
        <v/>
      </c>
      <c r="Z34" s="496">
        <f>Y34/O34</f>
        <v/>
      </c>
      <c r="AA34" s="497" t="n"/>
      <c r="AB34" s="284">
        <f>IF(OR(AND(E34&gt;0,Z34&gt;0),AND(E34=0,Z34=0)),"-","Что-то не так!")</f>
        <v/>
      </c>
      <c r="AC34" s="379" t="n"/>
    </row>
    <row customHeight="1" ht="12.75" r="35" s="265" spans="1:33">
      <c r="A35" s="316" t="n">
        <v>8</v>
      </c>
      <c r="B35" s="274" t="s">
        <v>501</v>
      </c>
      <c r="C35" s="467" t="s">
        <v>22</v>
      </c>
      <c r="D35" s="488" t="s">
        <v>719</v>
      </c>
      <c r="E35" s="489">
        <f>NETWORKDAYS(Итого!C$2,Отчёт!C$2,Итого!C$3)</f>
        <v/>
      </c>
      <c r="F35" s="478" t="n">
        <v>0.5</v>
      </c>
      <c r="G35" s="489" t="n">
        <v>2</v>
      </c>
      <c r="H35" s="490">
        <f>G35*F35</f>
        <v/>
      </c>
      <c r="I35" s="491" t="n">
        <v>9</v>
      </c>
      <c r="J35" s="492">
        <f>H35*E35</f>
        <v/>
      </c>
      <c r="K35" s="493" t="n">
        <v>130</v>
      </c>
      <c r="L35" s="494">
        <f>K35*J35</f>
        <v/>
      </c>
      <c r="M35" s="438" t="n">
        <v>43185</v>
      </c>
      <c r="N35" s="316" t="n"/>
      <c r="O35" s="484">
        <f>9-COUNTIF(P35:X35,"х")</f>
        <v/>
      </c>
      <c r="P35" s="341" t="n">
        <v>1</v>
      </c>
      <c r="Q35" s="341" t="n">
        <v>1</v>
      </c>
      <c r="R35" s="341" t="n">
        <v>1</v>
      </c>
      <c r="S35" s="341" t="n">
        <v>1</v>
      </c>
      <c r="T35" s="341" t="n">
        <v>1</v>
      </c>
      <c r="U35" s="341" t="n">
        <v>1</v>
      </c>
      <c r="V35" s="341" t="n">
        <v>1</v>
      </c>
      <c r="W35" s="341" t="n">
        <v>1</v>
      </c>
      <c r="X35" s="341" t="n">
        <v>1</v>
      </c>
      <c r="Y35" s="495">
        <f>COUNTIF(P35:X35, "=1")</f>
        <v/>
      </c>
      <c r="Z35" s="496">
        <f>Y35/O35</f>
        <v/>
      </c>
      <c r="AA35" s="497" t="n"/>
      <c r="AB35" s="284">
        <f>IF(OR(AND(E35&gt;0,Z35&gt;0),AND(E35=0,Z35=0)),"-","Что-то не так!")</f>
        <v/>
      </c>
      <c r="AC35" s="379" t="n"/>
    </row>
    <row customHeight="1" ht="12.75" r="36" s="265" spans="1:33">
      <c r="A36" s="316" t="n">
        <v>9</v>
      </c>
      <c r="B36" s="274" t="s">
        <v>501</v>
      </c>
      <c r="C36" s="467" t="s">
        <v>22</v>
      </c>
      <c r="D36" s="488" t="s">
        <v>720</v>
      </c>
      <c r="E36" s="489">
        <f>NETWORKDAYS(Итого!C$2,Отчёт!C$2,Итого!C$3)</f>
        <v/>
      </c>
      <c r="F36" s="478" t="n">
        <v>0.5</v>
      </c>
      <c r="G36" s="489" t="n">
        <v>2</v>
      </c>
      <c r="H36" s="490">
        <f>G36*F36</f>
        <v/>
      </c>
      <c r="I36" s="491" t="n">
        <v>9</v>
      </c>
      <c r="J36" s="492">
        <f>H36*E36</f>
        <v/>
      </c>
      <c r="K36" s="493" t="n">
        <v>130</v>
      </c>
      <c r="L36" s="494">
        <f>K36*J36</f>
        <v/>
      </c>
      <c r="M36" s="438" t="n">
        <v>43185</v>
      </c>
      <c r="N36" s="316" t="n"/>
      <c r="O36" s="484">
        <f>9-COUNTIF(P36:X36,"х")</f>
        <v/>
      </c>
      <c r="P36" s="341" t="n">
        <v>1</v>
      </c>
      <c r="Q36" s="341" t="n">
        <v>1</v>
      </c>
      <c r="R36" s="341" t="n">
        <v>1</v>
      </c>
      <c r="S36" s="341" t="n">
        <v>1</v>
      </c>
      <c r="T36" s="341" t="n">
        <v>1</v>
      </c>
      <c r="U36" s="341" t="n">
        <v>1</v>
      </c>
      <c r="V36" s="341" t="n">
        <v>1</v>
      </c>
      <c r="W36" s="341" t="n">
        <v>1</v>
      </c>
      <c r="X36" s="341" t="s">
        <v>74</v>
      </c>
      <c r="Y36" s="495">
        <f>COUNTIF(P36:X36, "=1")</f>
        <v/>
      </c>
      <c r="Z36" s="496">
        <f>Y36/O36</f>
        <v/>
      </c>
      <c r="AA36" s="497" t="n"/>
      <c r="AB36" s="284">
        <f>IF(OR(AND(E36&gt;0,Z36&gt;0),AND(E36=0,Z36=0)),"-","Что-то не так!")</f>
        <v/>
      </c>
      <c r="AC36" s="379" t="n"/>
    </row>
    <row customHeight="1" ht="12.75" r="37" s="265" spans="1:33">
      <c r="D37" s="310" t="n"/>
      <c r="X37" s="284" t="s">
        <v>1</v>
      </c>
      <c r="Y37" s="369">
        <f>COUNT(M3:M27)</f>
        <v/>
      </c>
      <c r="Z37" s="286" t="n"/>
      <c r="AA37" s="310" t="n"/>
    </row>
    <row customHeight="1" ht="12.75" r="38" s="265" spans="1:33">
      <c r="D38" s="310" t="n"/>
      <c r="X38" s="284" t="s">
        <v>32</v>
      </c>
      <c r="Y38" s="369">
        <f>COUNT(M28:M36)</f>
        <v/>
      </c>
      <c r="AA38" s="310" t="n"/>
    </row>
    <row customHeight="1" ht="12.75" r="39" s="265" spans="1:33">
      <c r="D39" s="310" t="n"/>
      <c r="E39" s="313" t="n"/>
      <c r="F39" s="313" t="n"/>
      <c r="X39" s="430" t="s">
        <v>206</v>
      </c>
      <c r="Y39" s="284">
        <f>COUNTIF(M3:M36,"=26.03.18")</f>
        <v/>
      </c>
      <c r="AA39" s="310" t="n"/>
    </row>
  </sheetData>
  <autoFilter ref="A2:AA39"/>
  <mergeCells count="1">
    <mergeCell ref="AD1:AG1"/>
  </mergeCells>
  <conditionalFormatting sqref="Z3:Z36">
    <cfRule aboveAverage="0" bottom="0" dxfId="0" equalAverage="0" operator="greaterThan" percent="0" priority="2" rank="0" text="" type="cellIs">
      <formula>1</formula>
    </cfRule>
  </conditionalFormatting>
  <conditionalFormatting sqref="P3:X25">
    <cfRule aboveAverage="0" bottom="0" dxfId="1" equalAverage="0" operator="equal" percent="0" priority="3" rank="0" text="" type="cellIs">
      <formula>1</formula>
    </cfRule>
  </conditionalFormatting>
  <conditionalFormatting sqref="P26:X36">
    <cfRule aboveAverage="0" bottom="0" dxfId="1" equalAverage="0" operator="equal" percent="0" priority="4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AI20"/>
  <sheetViews>
    <sheetView colorId="64" defaultGridColor="1" rightToLeft="0" showFormulas="0" showGridLines="1" showOutlineSymbols="1" showRowColHeaders="1" showZeros="1" tabSelected="0" topLeftCell="A1" view="normal" windowProtection="1" workbookViewId="0" zoomScale="55" zoomScaleNormal="55" zoomScalePageLayoutView="100">
      <pane activePane="bottomRight" state="frozen" topLeftCell="I8" xSplit="5" ySplit="7"/>
      <selection activeCell="A1" activeCellId="0" pane="topLeft" sqref="A1"/>
      <selection activeCell="I1" activeCellId="0" pane="topRight" sqref="I1"/>
      <selection activeCell="A8" activeCellId="0" pane="bottomLeft" sqref="A8"/>
      <selection activeCell="Y26" activeCellId="1" pane="bottomRight" sqref="O3:O62 Y26"/>
    </sheetView>
  </sheetViews>
  <sheetFormatPr baseColWidth="8" defaultRowHeight="15" outlineLevelCol="0"/>
  <cols>
    <col customWidth="1" max="2" min="1" style="264" width="8.102040816326531"/>
    <col customWidth="1" max="3" min="3" style="264" width="15.6581632653061"/>
    <col customWidth="1" max="4" min="4" style="264" width="71.5459183673469"/>
    <col customWidth="1" max="12" min="5" style="264" width="8.36734693877551"/>
    <col customWidth="1" max="13" min="13" style="264" width="8.102040816326531"/>
    <col customWidth="1" max="28" min="14" style="264" width="8.36734693877551"/>
    <col customWidth="1" max="29" min="29" style="264" width="25.6479591836735"/>
    <col customWidth="1" max="30" min="30" style="264" width="8.102040816326531"/>
    <col customWidth="1" max="31" min="31" style="264" width="4.05102040816327"/>
    <col customWidth="1" max="1025" min="32" style="264" width="13.3622448979592"/>
  </cols>
  <sheetData>
    <row customHeight="1" ht="12.75" r="1" s="265" spans="1:35">
      <c r="B1" s="292" t="n"/>
      <c r="L1" s="311">
        <f>SUM(L3:L16)</f>
        <v/>
      </c>
      <c r="M1" s="371" t="n"/>
      <c r="AB1" s="399" t="n"/>
      <c r="AF1" s="315" t="s">
        <v>35</v>
      </c>
    </row>
    <row customHeight="1" ht="102" r="2" s="265" spans="1:35">
      <c r="A2" s="316" t="s">
        <v>36</v>
      </c>
      <c r="B2" s="274" t="s">
        <v>37</v>
      </c>
      <c r="C2" s="316" t="s">
        <v>38</v>
      </c>
      <c r="D2" s="274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323" t="s">
        <v>31</v>
      </c>
      <c r="N2" s="500" t="s">
        <v>49</v>
      </c>
      <c r="O2" s="501" t="s">
        <v>53</v>
      </c>
      <c r="P2" s="501" t="s">
        <v>54</v>
      </c>
      <c r="Q2" s="501" t="s">
        <v>55</v>
      </c>
      <c r="R2" s="501" t="s">
        <v>326</v>
      </c>
      <c r="S2" s="501" t="s">
        <v>721</v>
      </c>
      <c r="T2" s="501" t="s">
        <v>722</v>
      </c>
      <c r="U2" s="501" t="s">
        <v>723</v>
      </c>
      <c r="V2" s="501" t="s">
        <v>58</v>
      </c>
      <c r="W2" s="501" t="s">
        <v>724</v>
      </c>
      <c r="X2" s="501" t="s">
        <v>725</v>
      </c>
      <c r="Y2" s="501" t="s">
        <v>726</v>
      </c>
      <c r="Z2" s="502" t="s">
        <v>727</v>
      </c>
      <c r="AA2" s="500" t="s">
        <v>64</v>
      </c>
      <c r="AB2" s="503" t="s">
        <v>5</v>
      </c>
      <c r="AC2" s="503" t="s">
        <v>728</v>
      </c>
      <c r="AD2" s="310" t="s">
        <v>66</v>
      </c>
      <c r="AE2" s="379" t="n"/>
      <c r="AF2" s="380" t="s">
        <v>67</v>
      </c>
      <c r="AG2" s="381" t="s">
        <v>68</v>
      </c>
      <c r="AH2" s="380" t="s">
        <v>69</v>
      </c>
      <c r="AI2" s="382" t="s">
        <v>70</v>
      </c>
    </row>
    <row customHeight="1" ht="12.75" r="3" s="265" spans="1:35">
      <c r="A3" s="316" t="n">
        <v>1</v>
      </c>
      <c r="B3" s="274" t="s">
        <v>123</v>
      </c>
      <c r="C3" s="316" t="s">
        <v>22</v>
      </c>
      <c r="D3" s="316" t="s">
        <v>729</v>
      </c>
      <c r="E3" s="504">
        <f>NETWORKDAYS(Итого!C$2,Отчёт!C$2,Итого!C$3)</f>
        <v/>
      </c>
      <c r="F3" s="419" t="n">
        <v>0.5</v>
      </c>
      <c r="G3" s="360" t="n">
        <v>1</v>
      </c>
      <c r="H3" s="361" t="n">
        <v>0.5</v>
      </c>
      <c r="I3" s="362" t="n">
        <v>7</v>
      </c>
      <c r="J3" s="363">
        <f>H3*E3</f>
        <v/>
      </c>
      <c r="K3" s="393" t="n">
        <v>83</v>
      </c>
      <c r="L3" s="396">
        <f>K3*J3</f>
        <v/>
      </c>
      <c r="M3" s="417" t="n">
        <v>43185</v>
      </c>
      <c r="N3" s="316">
        <f>12-COUNTIF(O3:Z3,"х")</f>
        <v/>
      </c>
      <c r="O3" s="505" t="n">
        <v>1</v>
      </c>
      <c r="P3" s="505" t="n">
        <v>1</v>
      </c>
      <c r="Q3" s="505" t="n">
        <v>1</v>
      </c>
      <c r="R3" s="505" t="n">
        <v>1</v>
      </c>
      <c r="S3" s="505" t="n">
        <v>1</v>
      </c>
      <c r="T3" s="505" t="n">
        <v>1</v>
      </c>
      <c r="U3" s="505" t="n">
        <v>1</v>
      </c>
      <c r="V3" s="505" t="n">
        <v>1</v>
      </c>
      <c r="W3" s="505" t="n">
        <v>1</v>
      </c>
      <c r="X3" s="505" t="n">
        <v>1</v>
      </c>
      <c r="Y3" s="505" t="n">
        <v>1</v>
      </c>
      <c r="Z3" s="505" t="n">
        <v>0</v>
      </c>
      <c r="AA3" s="316">
        <f>SUM(O3:Z3)</f>
        <v/>
      </c>
      <c r="AB3" s="506">
        <f>AA3/N3</f>
        <v/>
      </c>
      <c r="AC3" s="507" t="s">
        <v>104</v>
      </c>
      <c r="AD3" s="291">
        <f>IF(OR(AND(E3&gt;0,AB3&gt;0),AND(E3=0,AB3=0)),"-","Что-то не так!")</f>
        <v/>
      </c>
      <c r="AE3" s="379" t="n"/>
    </row>
    <row customHeight="1" ht="12.75" r="4" s="265" spans="1:35">
      <c r="A4" s="316" t="n">
        <v>2</v>
      </c>
      <c r="B4" s="274" t="s">
        <v>123</v>
      </c>
      <c r="C4" s="316" t="s">
        <v>22</v>
      </c>
      <c r="D4" s="316" t="s">
        <v>730</v>
      </c>
      <c r="E4" s="504">
        <f>NETWORKDAYS(Итого!C$2,Отчёт!C$2,Итого!C$3)</f>
        <v/>
      </c>
      <c r="F4" s="419" t="n">
        <v>0.5</v>
      </c>
      <c r="G4" s="360" t="n">
        <v>1</v>
      </c>
      <c r="H4" s="361" t="n">
        <v>0.5</v>
      </c>
      <c r="I4" s="362" t="n">
        <v>7</v>
      </c>
      <c r="J4" s="363">
        <f>H4*E4</f>
        <v/>
      </c>
      <c r="K4" s="393" t="n">
        <v>83</v>
      </c>
      <c r="L4" s="396">
        <f>K4*J4</f>
        <v/>
      </c>
      <c r="M4" s="417" t="n">
        <v>43185</v>
      </c>
      <c r="N4" s="316">
        <f>12-COUNTIF(O4:Z4,"х")</f>
        <v/>
      </c>
      <c r="O4" s="505" t="n">
        <v>1</v>
      </c>
      <c r="P4" s="505" t="n">
        <v>1</v>
      </c>
      <c r="Q4" s="505" t="s">
        <v>74</v>
      </c>
      <c r="R4" s="505" t="n">
        <v>1</v>
      </c>
      <c r="S4" s="505" t="s">
        <v>74</v>
      </c>
      <c r="T4" s="505" t="s">
        <v>74</v>
      </c>
      <c r="U4" s="505" t="s">
        <v>74</v>
      </c>
      <c r="V4" s="505" t="s">
        <v>74</v>
      </c>
      <c r="W4" s="505" t="s">
        <v>74</v>
      </c>
      <c r="X4" s="505" t="n">
        <v>1</v>
      </c>
      <c r="Y4" s="505" t="n">
        <v>1</v>
      </c>
      <c r="Z4" s="505" t="n">
        <v>1</v>
      </c>
      <c r="AA4" s="316">
        <f>SUM(O4:Z4)</f>
        <v/>
      </c>
      <c r="AB4" s="506">
        <f>AA4/N4</f>
        <v/>
      </c>
      <c r="AC4" s="507" t="s">
        <v>731</v>
      </c>
      <c r="AD4" s="291">
        <f>IF(OR(AND(E4&gt;0,AB4&gt;0),AND(E4=0,AB4=0)),"-","Что-то не так!")</f>
        <v/>
      </c>
      <c r="AE4" s="379" t="n"/>
    </row>
    <row customHeight="1" ht="12.75" r="5" s="265" spans="1:35">
      <c r="A5" s="316" t="n">
        <v>3</v>
      </c>
      <c r="B5" s="274" t="s">
        <v>123</v>
      </c>
      <c r="C5" s="316" t="s">
        <v>22</v>
      </c>
      <c r="D5" s="316" t="s">
        <v>732</v>
      </c>
      <c r="E5" s="504">
        <f>NETWORKDAYS(Итого!C$2,Отчёт!C$2,Итого!C$3)</f>
        <v/>
      </c>
      <c r="F5" s="419" t="n">
        <v>0.5</v>
      </c>
      <c r="G5" s="360" t="n">
        <v>1</v>
      </c>
      <c r="H5" s="361" t="n">
        <v>0.5</v>
      </c>
      <c r="I5" s="362" t="n">
        <v>7</v>
      </c>
      <c r="J5" s="363">
        <f>H5*E5</f>
        <v/>
      </c>
      <c r="K5" s="393" t="n">
        <v>83</v>
      </c>
      <c r="L5" s="396">
        <f>K5*J5</f>
        <v/>
      </c>
      <c r="M5" s="417" t="n">
        <v>43185</v>
      </c>
      <c r="N5" s="316">
        <f>12-COUNTIF(O5:Z5,"х")</f>
        <v/>
      </c>
      <c r="O5" s="505" t="n">
        <v>1</v>
      </c>
      <c r="P5" s="505" t="n">
        <v>1</v>
      </c>
      <c r="Q5" s="505" t="n">
        <v>1</v>
      </c>
      <c r="R5" s="505" t="n">
        <v>1</v>
      </c>
      <c r="S5" s="505" t="s">
        <v>74</v>
      </c>
      <c r="T5" s="505" t="n">
        <v>1</v>
      </c>
      <c r="U5" s="505" t="s">
        <v>74</v>
      </c>
      <c r="V5" s="505" t="n">
        <v>1</v>
      </c>
      <c r="W5" s="505" t="s">
        <v>74</v>
      </c>
      <c r="X5" s="505" t="n">
        <v>1</v>
      </c>
      <c r="Y5" s="505" t="n">
        <v>1</v>
      </c>
      <c r="Z5" s="505" t="n">
        <v>1</v>
      </c>
      <c r="AA5" s="316">
        <f>SUM(O5:Z5)</f>
        <v/>
      </c>
      <c r="AB5" s="506">
        <f>AA5/N5</f>
        <v/>
      </c>
      <c r="AC5" s="507" t="n"/>
      <c r="AD5" s="291">
        <f>IF(OR(AND(E5&gt;0,AB5&gt;0),AND(E5=0,AB5=0)),"-","Что-то не так!")</f>
        <v/>
      </c>
      <c r="AE5" s="379" t="n"/>
    </row>
    <row customHeight="1" ht="12.75" r="6" s="265" spans="1:35">
      <c r="A6" s="316" t="n">
        <v>4</v>
      </c>
      <c r="B6" s="274" t="s">
        <v>123</v>
      </c>
      <c r="C6" s="316" t="s">
        <v>22</v>
      </c>
      <c r="D6" s="316" t="s">
        <v>733</v>
      </c>
      <c r="E6" s="504">
        <f>NETWORKDAYS(Итого!C$2,Отчёт!C$2,Итого!C$3)</f>
        <v/>
      </c>
      <c r="F6" s="419" t="n">
        <v>0.5</v>
      </c>
      <c r="G6" s="360" t="n">
        <v>1</v>
      </c>
      <c r="H6" s="361" t="n">
        <v>0.5</v>
      </c>
      <c r="I6" s="362" t="n">
        <v>7</v>
      </c>
      <c r="J6" s="363">
        <f>H6*E6</f>
        <v/>
      </c>
      <c r="K6" s="393" t="n">
        <v>83</v>
      </c>
      <c r="L6" s="396">
        <f>K6*J6</f>
        <v/>
      </c>
      <c r="M6" s="417" t="n">
        <v>43185</v>
      </c>
      <c r="N6" s="316">
        <f>12-COUNTIF(O6:Z6,"х")</f>
        <v/>
      </c>
      <c r="O6" s="505" t="n">
        <v>1</v>
      </c>
      <c r="P6" s="505" t="n">
        <v>1</v>
      </c>
      <c r="Q6" s="505" t="s">
        <v>74</v>
      </c>
      <c r="R6" s="505" t="n">
        <v>1</v>
      </c>
      <c r="S6" s="505" t="s">
        <v>74</v>
      </c>
      <c r="T6" s="505" t="s">
        <v>74</v>
      </c>
      <c r="U6" s="505" t="s">
        <v>74</v>
      </c>
      <c r="V6" s="505" t="s">
        <v>74</v>
      </c>
      <c r="W6" s="505" t="s">
        <v>74</v>
      </c>
      <c r="X6" s="505" t="n">
        <v>1</v>
      </c>
      <c r="Y6" s="505" t="n">
        <v>1</v>
      </c>
      <c r="Z6" s="505" t="n">
        <v>1</v>
      </c>
      <c r="AA6" s="316">
        <f>SUM(O6:Z6)</f>
        <v/>
      </c>
      <c r="AB6" s="506">
        <f>AA6/N6</f>
        <v/>
      </c>
      <c r="AC6" s="507" t="s">
        <v>731</v>
      </c>
      <c r="AD6" s="291">
        <f>IF(OR(AND(E6&gt;0,AB6&gt;0),AND(E6=0,AB6=0)),"-","Что-то не так!")</f>
        <v/>
      </c>
      <c r="AE6" s="379" t="n"/>
    </row>
    <row customHeight="1" ht="12.75" r="7" s="265" spans="1:35">
      <c r="A7" s="316" t="n">
        <v>5</v>
      </c>
      <c r="B7" s="274" t="s">
        <v>123</v>
      </c>
      <c r="C7" s="316" t="s">
        <v>22</v>
      </c>
      <c r="D7" s="316" t="s">
        <v>734</v>
      </c>
      <c r="E7" s="504">
        <f>NETWORKDAYS(Итого!C$2,Отчёт!C$2,Итого!C$3)</f>
        <v/>
      </c>
      <c r="F7" s="419" t="n">
        <v>0.5</v>
      </c>
      <c r="G7" s="360" t="n">
        <v>1</v>
      </c>
      <c r="H7" s="361" t="n">
        <v>0.5</v>
      </c>
      <c r="I7" s="362" t="n">
        <v>7</v>
      </c>
      <c r="J7" s="363">
        <f>H7*E7</f>
        <v/>
      </c>
      <c r="K7" s="393" t="n">
        <v>83</v>
      </c>
      <c r="L7" s="396">
        <f>K7*J7</f>
        <v/>
      </c>
      <c r="M7" s="417" t="n">
        <v>43185</v>
      </c>
      <c r="N7" s="316">
        <f>12-COUNTIF(O7:Z7,"х")</f>
        <v/>
      </c>
      <c r="O7" s="505" t="n">
        <v>1</v>
      </c>
      <c r="P7" s="505" t="n">
        <v>1</v>
      </c>
      <c r="Q7" s="505" t="n">
        <v>1</v>
      </c>
      <c r="R7" s="505" t="n">
        <v>1</v>
      </c>
      <c r="S7" s="505" t="n">
        <v>1</v>
      </c>
      <c r="T7" s="505" t="n">
        <v>1</v>
      </c>
      <c r="U7" s="505" t="n">
        <v>1</v>
      </c>
      <c r="V7" s="505" t="n">
        <v>1</v>
      </c>
      <c r="W7" s="505" t="n">
        <v>1</v>
      </c>
      <c r="X7" s="505" t="n">
        <v>1</v>
      </c>
      <c r="Y7" s="505" t="n">
        <v>1</v>
      </c>
      <c r="Z7" s="505" t="n">
        <v>1</v>
      </c>
      <c r="AA7" s="316">
        <f>SUM(O7:Z7)</f>
        <v/>
      </c>
      <c r="AB7" s="506">
        <f>AA7/N7</f>
        <v/>
      </c>
      <c r="AC7" s="507" t="n"/>
      <c r="AD7" s="291">
        <f>IF(OR(AND(E7&gt;0,AB7&gt;0),AND(E7=0,AB7=0)),"-","Что-то не так!")</f>
        <v/>
      </c>
      <c r="AE7" s="379" t="n"/>
    </row>
    <row customHeight="1" ht="12.75" r="8" s="265" spans="1:35">
      <c r="A8" s="316" t="n">
        <v>7</v>
      </c>
      <c r="B8" s="274" t="s">
        <v>123</v>
      </c>
      <c r="C8" s="316" t="s">
        <v>22</v>
      </c>
      <c r="D8" s="316" t="s">
        <v>735</v>
      </c>
      <c r="E8" s="504">
        <f>NETWORKDAYS(Итого!C$2,Отчёт!C$2,Итого!C$3)</f>
        <v/>
      </c>
      <c r="F8" s="419" t="n">
        <v>0.5</v>
      </c>
      <c r="G8" s="360" t="n">
        <v>1</v>
      </c>
      <c r="H8" s="361" t="n">
        <v>0.5</v>
      </c>
      <c r="I8" s="362" t="n">
        <v>7</v>
      </c>
      <c r="J8" s="363">
        <f>H8*E8</f>
        <v/>
      </c>
      <c r="K8" s="393" t="n">
        <v>83</v>
      </c>
      <c r="L8" s="396">
        <f>K8*J8</f>
        <v/>
      </c>
      <c r="M8" s="417" t="n">
        <v>43185</v>
      </c>
      <c r="N8" s="316">
        <f>12-COUNTIF(O8:Z8,"х")</f>
        <v/>
      </c>
      <c r="O8" s="505" t="n">
        <v>1</v>
      </c>
      <c r="P8" s="505" t="n">
        <v>1</v>
      </c>
      <c r="Q8" s="505" t="s">
        <v>74</v>
      </c>
      <c r="R8" s="505" t="n">
        <v>1</v>
      </c>
      <c r="S8" s="505" t="s">
        <v>74</v>
      </c>
      <c r="T8" s="505" t="s">
        <v>74</v>
      </c>
      <c r="U8" s="505" t="s">
        <v>74</v>
      </c>
      <c r="V8" s="505" t="s">
        <v>74</v>
      </c>
      <c r="W8" s="505" t="s">
        <v>74</v>
      </c>
      <c r="X8" s="505" t="n">
        <v>1</v>
      </c>
      <c r="Y8" s="505" t="n">
        <v>1</v>
      </c>
      <c r="Z8" s="505" t="n">
        <v>0</v>
      </c>
      <c r="AA8" s="316">
        <f>SUM(O8:Z8)</f>
        <v/>
      </c>
      <c r="AB8" s="506">
        <f>AA8/N8</f>
        <v/>
      </c>
      <c r="AC8" s="507" t="s">
        <v>75</v>
      </c>
      <c r="AD8" s="291">
        <f>IF(OR(AND(E8&gt;0,AB8&gt;0),AND(E8=0,AB8=0)),"-","Что-то не так!")</f>
        <v/>
      </c>
      <c r="AE8" s="379" t="n"/>
    </row>
    <row customHeight="1" ht="12.75" r="9" s="265" spans="1:35">
      <c r="A9" s="316" t="n">
        <v>8</v>
      </c>
      <c r="B9" s="274" t="s">
        <v>123</v>
      </c>
      <c r="C9" s="316" t="s">
        <v>22</v>
      </c>
      <c r="D9" s="316" t="s">
        <v>736</v>
      </c>
      <c r="E9" s="504">
        <f>NETWORKDAYS(Итого!C$2,Отчёт!C$2,Итого!C$3)</f>
        <v/>
      </c>
      <c r="F9" s="419" t="n">
        <v>0.5</v>
      </c>
      <c r="G9" s="360" t="n">
        <v>1</v>
      </c>
      <c r="H9" s="361" t="n">
        <v>0.5</v>
      </c>
      <c r="I9" s="362" t="n">
        <v>7</v>
      </c>
      <c r="J9" s="363">
        <f>H9*E9</f>
        <v/>
      </c>
      <c r="K9" s="393" t="n">
        <v>83</v>
      </c>
      <c r="L9" s="396">
        <f>K9*J9</f>
        <v/>
      </c>
      <c r="M9" s="417" t="n">
        <v>43185</v>
      </c>
      <c r="N9" s="316">
        <f>12-COUNTIF(O9:Z9,"х")</f>
        <v/>
      </c>
      <c r="O9" s="505" t="n">
        <v>1</v>
      </c>
      <c r="P9" s="505" t="n">
        <v>1</v>
      </c>
      <c r="Q9" s="505" t="s">
        <v>74</v>
      </c>
      <c r="R9" s="505" t="n">
        <v>1</v>
      </c>
      <c r="S9" s="505" t="s">
        <v>74</v>
      </c>
      <c r="T9" s="505" t="s">
        <v>74</v>
      </c>
      <c r="U9" s="505" t="s">
        <v>74</v>
      </c>
      <c r="V9" s="505" t="s">
        <v>74</v>
      </c>
      <c r="W9" s="505" t="s">
        <v>74</v>
      </c>
      <c r="X9" s="505" t="n">
        <v>1</v>
      </c>
      <c r="Y9" s="505" t="n">
        <v>1</v>
      </c>
      <c r="Z9" s="505" t="n">
        <v>1</v>
      </c>
      <c r="AA9" s="316">
        <f>SUM(O9:Z9)</f>
        <v/>
      </c>
      <c r="AB9" s="506">
        <f>AA9/N9</f>
        <v/>
      </c>
      <c r="AC9" s="507" t="n"/>
      <c r="AD9" s="291">
        <f>IF(OR(AND(E9&gt;0,AB9&gt;0),AND(E9=0,AB9=0)),"-","Что-то не так!")</f>
        <v/>
      </c>
      <c r="AE9" s="379" t="n"/>
    </row>
    <row customHeight="1" ht="12.75" r="10" s="265" spans="1:35">
      <c r="A10" s="316" t="n">
        <v>9</v>
      </c>
      <c r="B10" s="274" t="s">
        <v>123</v>
      </c>
      <c r="C10" s="316" t="s">
        <v>22</v>
      </c>
      <c r="D10" s="316" t="s">
        <v>737</v>
      </c>
      <c r="E10" s="504">
        <f>NETWORKDAYS(Итого!C$2,Отчёт!C$2,Итого!C$3)</f>
        <v/>
      </c>
      <c r="F10" s="419" t="n">
        <v>0.5</v>
      </c>
      <c r="G10" s="360" t="n">
        <v>1</v>
      </c>
      <c r="H10" s="361" t="n">
        <v>0.5</v>
      </c>
      <c r="I10" s="362" t="n">
        <v>7</v>
      </c>
      <c r="J10" s="363">
        <f>H10*E10</f>
        <v/>
      </c>
      <c r="K10" s="393" t="n">
        <v>83</v>
      </c>
      <c r="L10" s="396">
        <f>K10*J10</f>
        <v/>
      </c>
      <c r="M10" s="417" t="n">
        <v>43185</v>
      </c>
      <c r="N10" s="316">
        <f>12-COUNTIF(O10:Z10,"х")</f>
        <v/>
      </c>
      <c r="O10" s="505" t="n">
        <v>1</v>
      </c>
      <c r="P10" s="505" t="n">
        <v>1</v>
      </c>
      <c r="Q10" s="505" t="s">
        <v>74</v>
      </c>
      <c r="R10" s="505" t="n">
        <v>1</v>
      </c>
      <c r="S10" s="505" t="s">
        <v>74</v>
      </c>
      <c r="T10" s="505" t="s">
        <v>74</v>
      </c>
      <c r="U10" s="505" t="s">
        <v>74</v>
      </c>
      <c r="V10" s="505" t="s">
        <v>74</v>
      </c>
      <c r="W10" s="505" t="s">
        <v>74</v>
      </c>
      <c r="X10" s="505" t="n">
        <v>1</v>
      </c>
      <c r="Y10" s="505" t="n">
        <v>1</v>
      </c>
      <c r="Z10" s="505" t="n">
        <v>1</v>
      </c>
      <c r="AA10" s="316">
        <f>SUM(O10:Z10)</f>
        <v/>
      </c>
      <c r="AB10" s="506">
        <f>AA10/N10</f>
        <v/>
      </c>
      <c r="AC10" s="507" t="n"/>
      <c r="AD10" s="291">
        <f>IF(OR(AND(E10&gt;0,AB10&gt;0),AND(E10=0,AB10=0)),"-","Что-то не так!")</f>
        <v/>
      </c>
      <c r="AE10" s="379" t="n"/>
    </row>
    <row customHeight="1" ht="12.75" r="11" s="265" spans="1:35">
      <c r="A11" s="316" t="n">
        <v>10</v>
      </c>
      <c r="B11" s="274" t="s">
        <v>123</v>
      </c>
      <c r="C11" s="316" t="s">
        <v>22</v>
      </c>
      <c r="D11" s="316" t="s">
        <v>738</v>
      </c>
      <c r="E11" s="504">
        <f>NETWORKDAYS(Итого!C$2,Отчёт!C$2,Итого!C$3)</f>
        <v/>
      </c>
      <c r="F11" s="419" t="n">
        <v>0.5</v>
      </c>
      <c r="G11" s="360" t="n">
        <v>1</v>
      </c>
      <c r="H11" s="361" t="n">
        <v>0.5</v>
      </c>
      <c r="I11" s="362" t="n">
        <v>7</v>
      </c>
      <c r="J11" s="363">
        <f>H11*E11</f>
        <v/>
      </c>
      <c r="K11" s="393" t="n">
        <v>83</v>
      </c>
      <c r="L11" s="396">
        <f>K11*J11</f>
        <v/>
      </c>
      <c r="M11" s="417" t="n">
        <v>43185</v>
      </c>
      <c r="N11" s="316">
        <f>12-COUNTIF(O11:Z11,"х")</f>
        <v/>
      </c>
      <c r="O11" s="505" t="n">
        <v>1</v>
      </c>
      <c r="P11" s="505" t="n">
        <v>1</v>
      </c>
      <c r="Q11" s="505" t="n">
        <v>1</v>
      </c>
      <c r="R11" s="505" t="n">
        <v>1</v>
      </c>
      <c r="S11" s="505" t="s">
        <v>74</v>
      </c>
      <c r="T11" s="505" t="n">
        <v>1</v>
      </c>
      <c r="U11" s="505" t="s">
        <v>74</v>
      </c>
      <c r="V11" s="505" t="n">
        <v>1</v>
      </c>
      <c r="W11" s="505" t="s">
        <v>74</v>
      </c>
      <c r="X11" s="505" t="n">
        <v>1</v>
      </c>
      <c r="Y11" s="505" t="n">
        <v>1</v>
      </c>
      <c r="Z11" s="505" t="n">
        <v>1</v>
      </c>
      <c r="AA11" s="316">
        <f>SUM(O11:Z11)</f>
        <v/>
      </c>
      <c r="AB11" s="506">
        <f>AA11/N11</f>
        <v/>
      </c>
      <c r="AC11" s="507" t="s">
        <v>739</v>
      </c>
      <c r="AD11" s="291">
        <f>IF(OR(AND(E11&gt;0,AB11&gt;0),AND(E11=0,AB11=0)),"-","Что-то не так!")</f>
        <v/>
      </c>
      <c r="AE11" s="379" t="n"/>
    </row>
    <row customHeight="1" ht="12.75" r="12" s="265" spans="1:35">
      <c r="A12" s="316" t="n">
        <v>11</v>
      </c>
      <c r="B12" s="274" t="s">
        <v>123</v>
      </c>
      <c r="C12" s="316" t="s">
        <v>22</v>
      </c>
      <c r="D12" s="316" t="s">
        <v>740</v>
      </c>
      <c r="E12" s="504">
        <f>NETWORKDAYS(Итого!C$2,Отчёт!C$2,Итого!C$3)</f>
        <v/>
      </c>
      <c r="F12" s="419" t="n">
        <v>0.5</v>
      </c>
      <c r="G12" s="360" t="n">
        <v>1</v>
      </c>
      <c r="H12" s="361" t="n">
        <v>0.5</v>
      </c>
      <c r="I12" s="362" t="n">
        <v>7</v>
      </c>
      <c r="J12" s="363">
        <f>H12*E12</f>
        <v/>
      </c>
      <c r="K12" s="393" t="n">
        <v>83</v>
      </c>
      <c r="L12" s="396">
        <f>K12*J12</f>
        <v/>
      </c>
      <c r="M12" s="417" t="n">
        <v>43185</v>
      </c>
      <c r="N12" s="316">
        <f>12-COUNTIF(O12:Z12,"х")</f>
        <v/>
      </c>
      <c r="O12" s="505" t="n">
        <v>1</v>
      </c>
      <c r="P12" s="505" t="n">
        <v>1</v>
      </c>
      <c r="Q12" s="505" t="n">
        <v>1</v>
      </c>
      <c r="R12" s="505" t="n">
        <v>1</v>
      </c>
      <c r="S12" s="505" t="n">
        <v>1</v>
      </c>
      <c r="T12" s="505" t="n">
        <v>1</v>
      </c>
      <c r="U12" s="505" t="n">
        <v>1</v>
      </c>
      <c r="V12" s="505" t="n">
        <v>1</v>
      </c>
      <c r="W12" s="505" t="n">
        <v>1</v>
      </c>
      <c r="X12" s="505" t="n">
        <v>1</v>
      </c>
      <c r="Y12" s="505" t="n">
        <v>1</v>
      </c>
      <c r="Z12" s="505" t="n">
        <v>1</v>
      </c>
      <c r="AA12" s="316">
        <f>SUM(O12:Z12)</f>
        <v/>
      </c>
      <c r="AB12" s="506">
        <f>AA12/N12</f>
        <v/>
      </c>
      <c r="AC12" s="507" t="n"/>
      <c r="AD12" s="291">
        <f>IF(OR(AND(E12&gt;0,AB12&gt;0),AND(E12=0,AB12=0)),"-","Что-то не так!")</f>
        <v/>
      </c>
      <c r="AE12" s="379" t="n"/>
    </row>
    <row customHeight="1" ht="12.75" r="13" s="265" spans="1:35">
      <c r="A13" s="316" t="n">
        <v>12</v>
      </c>
      <c r="B13" s="274" t="s">
        <v>123</v>
      </c>
      <c r="C13" s="316" t="s">
        <v>22</v>
      </c>
      <c r="D13" s="316" t="s">
        <v>741</v>
      </c>
      <c r="E13" s="504">
        <f>NETWORKDAYS(Итого!C$2,Отчёт!C$2,Итого!C$3)</f>
        <v/>
      </c>
      <c r="F13" s="419" t="n">
        <v>0.5</v>
      </c>
      <c r="G13" s="360" t="n">
        <v>1</v>
      </c>
      <c r="H13" s="361" t="n">
        <v>0.5</v>
      </c>
      <c r="I13" s="362" t="n">
        <v>7</v>
      </c>
      <c r="J13" s="363">
        <f>H13*E13</f>
        <v/>
      </c>
      <c r="K13" s="393" t="n">
        <v>83</v>
      </c>
      <c r="L13" s="396">
        <f>K13*J13</f>
        <v/>
      </c>
      <c r="M13" s="417" t="n">
        <v>43185</v>
      </c>
      <c r="N13" s="316">
        <f>12-COUNTIF(O13:Z13,"х")</f>
        <v/>
      </c>
      <c r="O13" s="505" t="n">
        <v>1</v>
      </c>
      <c r="P13" s="505" t="n">
        <v>1</v>
      </c>
      <c r="Q13" s="505" t="n">
        <v>1</v>
      </c>
      <c r="R13" s="505" t="n">
        <v>1</v>
      </c>
      <c r="S13" s="505" t="n">
        <v>1</v>
      </c>
      <c r="T13" s="505" t="n">
        <v>1</v>
      </c>
      <c r="U13" s="505" t="n">
        <v>1</v>
      </c>
      <c r="V13" s="505" t="n">
        <v>1</v>
      </c>
      <c r="W13" s="505" t="n">
        <v>1</v>
      </c>
      <c r="X13" s="505" t="n">
        <v>1</v>
      </c>
      <c r="Y13" s="505" t="n">
        <v>1</v>
      </c>
      <c r="Z13" s="505" t="n">
        <v>1</v>
      </c>
      <c r="AA13" s="316">
        <f>SUM(O13:Z13)</f>
        <v/>
      </c>
      <c r="AB13" s="506">
        <f>AA13/N13</f>
        <v/>
      </c>
      <c r="AC13" s="507" t="n"/>
      <c r="AD13" s="291" t="n"/>
      <c r="AE13" s="379" t="n"/>
    </row>
    <row customHeight="1" ht="12.75" r="14" s="265" spans="1:35">
      <c r="A14" s="316" t="n">
        <v>14</v>
      </c>
      <c r="B14" s="274" t="s">
        <v>123</v>
      </c>
      <c r="C14" s="316" t="s">
        <v>22</v>
      </c>
      <c r="D14" s="316" t="s">
        <v>742</v>
      </c>
      <c r="E14" s="504">
        <f>NETWORKDAYS(Итого!C$2,Отчёт!C$2,Итого!C$3)</f>
        <v/>
      </c>
      <c r="F14" s="419" t="n">
        <v>0.5</v>
      </c>
      <c r="G14" s="360" t="n">
        <v>1</v>
      </c>
      <c r="H14" s="361" t="n">
        <v>0.5</v>
      </c>
      <c r="I14" s="362" t="n">
        <v>7</v>
      </c>
      <c r="J14" s="363">
        <f>H14*E14</f>
        <v/>
      </c>
      <c r="K14" s="393" t="n">
        <v>83</v>
      </c>
      <c r="L14" s="396">
        <f>K14*J14</f>
        <v/>
      </c>
      <c r="M14" s="417" t="n">
        <v>43185</v>
      </c>
      <c r="N14" s="316">
        <f>12-COUNTIF(O14:Z14,"х")</f>
        <v/>
      </c>
      <c r="O14" s="505" t="n">
        <v>1</v>
      </c>
      <c r="P14" s="505" t="n">
        <v>1</v>
      </c>
      <c r="Q14" s="505" t="n">
        <v>1</v>
      </c>
      <c r="R14" s="505" t="n">
        <v>1</v>
      </c>
      <c r="S14" s="505" t="n">
        <v>1</v>
      </c>
      <c r="T14" s="505" t="n">
        <v>1</v>
      </c>
      <c r="U14" s="505" t="n">
        <v>1</v>
      </c>
      <c r="V14" s="505" t="n">
        <v>1</v>
      </c>
      <c r="W14" s="505" t="n">
        <v>1</v>
      </c>
      <c r="X14" s="505" t="n">
        <v>1</v>
      </c>
      <c r="Y14" s="505" t="n">
        <v>1</v>
      </c>
      <c r="Z14" s="505" t="n">
        <v>1</v>
      </c>
      <c r="AA14" s="316">
        <f>SUM(O14:Z14)</f>
        <v/>
      </c>
      <c r="AB14" s="506">
        <f>AA14/N14</f>
        <v/>
      </c>
      <c r="AC14" s="507" t="n"/>
      <c r="AD14" s="291">
        <f>IF(OR(AND(E14&gt;0,AB14&gt;0),AND(E14=0,AB14=0)),"-","Что-то не так!")</f>
        <v/>
      </c>
      <c r="AE14" s="379" t="n"/>
    </row>
    <row customHeight="1" ht="12.75" r="15" s="265" spans="1:35">
      <c r="A15" s="316" t="n">
        <v>15</v>
      </c>
      <c r="B15" s="274" t="s">
        <v>123</v>
      </c>
      <c r="C15" s="316" t="s">
        <v>22</v>
      </c>
      <c r="D15" s="316" t="s">
        <v>743</v>
      </c>
      <c r="E15" s="504">
        <f>NETWORKDAYS(Итого!C$2,Отчёт!C$2,Итого!C$3)</f>
        <v/>
      </c>
      <c r="F15" s="419" t="n">
        <v>0.5</v>
      </c>
      <c r="G15" s="360" t="n">
        <v>1</v>
      </c>
      <c r="H15" s="361" t="n">
        <v>0.5</v>
      </c>
      <c r="I15" s="362" t="n">
        <v>7</v>
      </c>
      <c r="J15" s="363">
        <f>H15*E15</f>
        <v/>
      </c>
      <c r="K15" s="393" t="n">
        <v>83</v>
      </c>
      <c r="L15" s="396">
        <f>K15*J15</f>
        <v/>
      </c>
      <c r="M15" s="417" t="n">
        <v>43185</v>
      </c>
      <c r="N15" s="316">
        <f>12-COUNTIF(O15:Z15,"х")</f>
        <v/>
      </c>
      <c r="O15" s="505" t="n">
        <v>1</v>
      </c>
      <c r="P15" s="505" t="n">
        <v>1</v>
      </c>
      <c r="Q15" s="505" t="n">
        <v>1</v>
      </c>
      <c r="R15" s="505" t="n">
        <v>1</v>
      </c>
      <c r="S15" s="505" t="s">
        <v>74</v>
      </c>
      <c r="T15" s="505" t="n">
        <v>1</v>
      </c>
      <c r="U15" s="505" t="s">
        <v>74</v>
      </c>
      <c r="V15" s="505" t="n">
        <v>1</v>
      </c>
      <c r="W15" s="505" t="s">
        <v>74</v>
      </c>
      <c r="X15" s="505" t="n">
        <v>1</v>
      </c>
      <c r="Y15" s="505" t="n">
        <v>1</v>
      </c>
      <c r="Z15" s="505" t="n">
        <v>1</v>
      </c>
      <c r="AA15" s="316">
        <f>SUM(O15:Z15)</f>
        <v/>
      </c>
      <c r="AB15" s="506">
        <f>AA15/N15</f>
        <v/>
      </c>
      <c r="AC15" s="507" t="s">
        <v>739</v>
      </c>
      <c r="AD15" s="291">
        <f>IF(OR(AND(E15&gt;0,AB15&gt;0),AND(E15=0,AB15=0)),"-","Что-то не так!")</f>
        <v/>
      </c>
      <c r="AE15" s="379" t="n"/>
    </row>
    <row customHeight="1" ht="12.75" r="16" s="265" spans="1:35">
      <c r="A16" s="316" t="n">
        <v>16</v>
      </c>
      <c r="B16" s="274" t="s">
        <v>123</v>
      </c>
      <c r="C16" s="316" t="s">
        <v>22</v>
      </c>
      <c r="D16" s="316" t="s">
        <v>744</v>
      </c>
      <c r="E16" s="504">
        <f>NETWORKDAYS(Итого!C$2,Отчёт!C$2,Итого!C$3)</f>
        <v/>
      </c>
      <c r="F16" s="419" t="n">
        <v>0.5</v>
      </c>
      <c r="G16" s="360" t="n">
        <v>1</v>
      </c>
      <c r="H16" s="361" t="n">
        <v>0.5</v>
      </c>
      <c r="I16" s="362" t="n">
        <v>7</v>
      </c>
      <c r="J16" s="363">
        <f>H16*E16</f>
        <v/>
      </c>
      <c r="K16" s="393" t="n">
        <v>83</v>
      </c>
      <c r="L16" s="396">
        <f>K16*J16</f>
        <v/>
      </c>
      <c r="M16" s="417" t="n">
        <v>43185</v>
      </c>
      <c r="N16" s="316">
        <f>12-COUNTIF(O16:Z16,"х")</f>
        <v/>
      </c>
      <c r="O16" s="505" t="n">
        <v>1</v>
      </c>
      <c r="P16" s="505" t="n">
        <v>1</v>
      </c>
      <c r="Q16" s="505" t="n">
        <v>1</v>
      </c>
      <c r="R16" s="505" t="n">
        <v>1</v>
      </c>
      <c r="S16" s="505" t="s">
        <v>74</v>
      </c>
      <c r="T16" s="505" t="n">
        <v>1</v>
      </c>
      <c r="U16" s="505" t="s">
        <v>74</v>
      </c>
      <c r="V16" s="505" t="n">
        <v>1</v>
      </c>
      <c r="W16" s="505" t="s">
        <v>74</v>
      </c>
      <c r="X16" s="505" t="n">
        <v>1</v>
      </c>
      <c r="Y16" s="505" t="n">
        <v>0</v>
      </c>
      <c r="Z16" s="505" t="n">
        <v>1</v>
      </c>
      <c r="AA16" s="316">
        <f>SUM(O16:Z16)</f>
        <v/>
      </c>
      <c r="AB16" s="506">
        <f>AA16/N16</f>
        <v/>
      </c>
      <c r="AC16" s="507" t="s">
        <v>90</v>
      </c>
      <c r="AD16" s="291">
        <f>IF(OR(AND(E16&gt;0,AB16&gt;0),AND(E16=0,AB16=0)),"-","Что-то не так!")</f>
        <v/>
      </c>
      <c r="AE16" s="379" t="n"/>
    </row>
    <row customHeight="1" ht="12.75" r="17" s="265" spans="1:35">
      <c r="A17" s="316" t="n">
        <v>17</v>
      </c>
      <c r="B17" s="274" t="s">
        <v>123</v>
      </c>
      <c r="C17" s="316" t="s">
        <v>22</v>
      </c>
      <c r="D17" s="316" t="s">
        <v>745</v>
      </c>
      <c r="E17" s="504">
        <f>NETWORKDAYS(Итого!C$2,Отчёт!C$2,Итого!C$3)</f>
        <v/>
      </c>
      <c r="F17" s="419" t="n">
        <v>0.5</v>
      </c>
      <c r="G17" s="360" t="n">
        <v>1</v>
      </c>
      <c r="H17" s="361" t="n">
        <v>0.5</v>
      </c>
      <c r="I17" s="362" t="n">
        <v>7</v>
      </c>
      <c r="J17" s="363">
        <f>H17*E17</f>
        <v/>
      </c>
      <c r="K17" s="393" t="n">
        <v>83</v>
      </c>
      <c r="L17" s="396">
        <f>K17*J17</f>
        <v/>
      </c>
      <c r="M17" s="417" t="n">
        <v>43185</v>
      </c>
      <c r="N17" s="316">
        <f>12-COUNTIF(O17:Z17,"х")</f>
        <v/>
      </c>
      <c r="O17" s="508" t="n">
        <v>1</v>
      </c>
      <c r="P17" s="508" t="n">
        <v>1</v>
      </c>
      <c r="Q17" s="508" t="s">
        <v>74</v>
      </c>
      <c r="R17" s="508" t="n">
        <v>1</v>
      </c>
      <c r="S17" s="508" t="s">
        <v>74</v>
      </c>
      <c r="T17" s="508" t="s">
        <v>74</v>
      </c>
      <c r="U17" s="508" t="s">
        <v>74</v>
      </c>
      <c r="V17" s="508" t="s">
        <v>74</v>
      </c>
      <c r="W17" s="508" t="s">
        <v>74</v>
      </c>
      <c r="X17" s="508" t="n">
        <v>1</v>
      </c>
      <c r="Y17" s="508" t="n">
        <v>1</v>
      </c>
      <c r="Z17" s="508" t="n">
        <v>1</v>
      </c>
      <c r="AA17" s="316">
        <f>SUM(O17:Z17)</f>
        <v/>
      </c>
      <c r="AB17" s="506">
        <f>AA17/N17</f>
        <v/>
      </c>
      <c r="AC17" s="507" t="n"/>
      <c r="AD17" s="291">
        <f>IF(OR(AND(E17&gt;0,AB17&gt;0),AND(E17=0,AB17=0)),"-","Что-то не так!")</f>
        <v/>
      </c>
      <c r="AE17" s="379" t="n"/>
    </row>
    <row customHeight="1" ht="12.75" r="18" s="265" spans="1:35">
      <c r="A18" s="316" t="n">
        <v>18</v>
      </c>
      <c r="B18" s="274" t="s">
        <v>123</v>
      </c>
      <c r="C18" s="316" t="s">
        <v>22</v>
      </c>
      <c r="D18" s="316" t="s">
        <v>746</v>
      </c>
      <c r="E18" s="504">
        <f>NETWORKDAYS(Итого!C$2,Отчёт!C$2,Итого!C$3)</f>
        <v/>
      </c>
      <c r="F18" s="419" t="n">
        <v>0.5</v>
      </c>
      <c r="G18" s="360" t="n">
        <v>1</v>
      </c>
      <c r="H18" s="361" t="n">
        <v>0.5</v>
      </c>
      <c r="I18" s="362" t="n">
        <v>7</v>
      </c>
      <c r="J18" s="363">
        <f>H18*E18</f>
        <v/>
      </c>
      <c r="K18" s="393" t="n">
        <v>83</v>
      </c>
      <c r="L18" s="396">
        <f>K18*J18</f>
        <v/>
      </c>
      <c r="M18" s="417" t="n">
        <v>43185</v>
      </c>
      <c r="N18" s="316">
        <f>12-COUNTIF(O18:Z18,"х")</f>
        <v/>
      </c>
      <c r="O18" s="505" t="n">
        <v>1</v>
      </c>
      <c r="P18" s="505" t="n">
        <v>1</v>
      </c>
      <c r="Q18" s="505" t="n">
        <v>1</v>
      </c>
      <c r="R18" s="505" t="n">
        <v>1</v>
      </c>
      <c r="S18" s="505" t="n">
        <v>1</v>
      </c>
      <c r="T18" s="505" t="n">
        <v>1</v>
      </c>
      <c r="U18" s="505" t="n">
        <v>1</v>
      </c>
      <c r="V18" s="505" t="n">
        <v>1</v>
      </c>
      <c r="W18" s="505" t="n">
        <v>1</v>
      </c>
      <c r="X18" s="505" t="n">
        <v>1</v>
      </c>
      <c r="Y18" s="505" t="n">
        <v>1</v>
      </c>
      <c r="Z18" s="505" t="n">
        <v>0</v>
      </c>
      <c r="AA18" s="316">
        <f>SUM(O18:Z18)</f>
        <v/>
      </c>
      <c r="AB18" s="506">
        <f>AA18/N18</f>
        <v/>
      </c>
      <c r="AC18" s="507" t="s">
        <v>747</v>
      </c>
      <c r="AD18" s="291" t="n"/>
      <c r="AE18" s="379" t="n"/>
    </row>
    <row customHeight="1" ht="12.75" r="19" s="265" spans="1:35">
      <c r="L19" s="396">
        <f>SUM(L3:L18)</f>
        <v/>
      </c>
      <c r="Y19" s="284" t="s">
        <v>32</v>
      </c>
      <c r="AA19" s="429">
        <f>COUNT(M3:M18)</f>
        <v/>
      </c>
    </row>
    <row customHeight="1" ht="12.75" r="20" s="265" spans="1:35">
      <c r="Y20" s="284" t="s">
        <v>206</v>
      </c>
      <c r="AA20" s="429">
        <f>COUNTIF(M3:M18,"=26.03.18")</f>
        <v/>
      </c>
    </row>
  </sheetData>
  <mergeCells count="1">
    <mergeCell ref="AF1:AI1"/>
  </mergeCells>
  <conditionalFormatting sqref="O3:Z16">
    <cfRule aboveAverage="0" bottom="0" dxfId="0" equalAverage="0" operator="equal" percent="0" priority="2" rank="0" text="" type="cellIs">
      <formula>1</formula>
    </cfRule>
    <cfRule priority="3" type="colorScale">
      <colorScale>
        <cfvo type="formula" val="IF($E$4:$O$4=&quot;&quot;,0)"/>
        <cfvo type="num" val="1"/>
        <color rgb="FFDCE6F2"/>
        <color rgb="FFDCE6F2"/>
      </colorScale>
    </cfRule>
  </conditionalFormatting>
  <conditionalFormatting sqref="O17:Z18">
    <cfRule aboveAverage="0" bottom="0" dxfId="1" equalAverage="0" operator="equal" percent="0" priority="4" rank="0" text="" type="cellIs">
      <formula>1</formula>
    </cfRule>
    <cfRule priority="5" type="colorScale">
      <colorScale>
        <cfvo type="formula" val="IF($E$4:$O$4=&quot;&quot;,0)"/>
        <cfvo type="num" val="1"/>
        <color rgb="FFDCE6F2"/>
        <color rgb="FFDCE6F2"/>
      </colorScale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AO55"/>
  <sheetViews>
    <sheetView colorId="64" defaultGridColor="1" rightToLeft="0" showFormulas="0" showGridLines="1" showOutlineSymbols="1" showRowColHeaders="1" showZeros="1" tabSelected="0" topLeftCell="A1" view="normal" windowProtection="1" workbookViewId="0" zoomScale="55" zoomScaleNormal="55" zoomScalePageLayoutView="100">
      <pane activePane="bottomRight" state="frozen" topLeftCell="R31" xSplit="14" ySplit="18"/>
      <selection activeCell="A1" activeCellId="0" pane="topLeft" sqref="A1"/>
      <selection activeCell="R1" activeCellId="0" pane="topRight" sqref="R1"/>
      <selection activeCell="A31" activeCellId="0" pane="bottomLeft" sqref="A31"/>
      <selection activeCell="AG56" activeCellId="1" pane="bottomRight" sqref="O3:O62 AG56"/>
    </sheetView>
  </sheetViews>
  <sheetFormatPr baseColWidth="8" defaultRowHeight="15" outlineLevelCol="0"/>
  <cols>
    <col customWidth="1" max="2" min="1" style="264" width="8.102040816326531"/>
    <col customWidth="1" max="3" min="3" style="264" width="15.6581632653061"/>
    <col customWidth="1" max="4" min="4" style="264" width="27.1326530612245"/>
    <col customWidth="1" max="12" min="5" style="264" width="8.36734693877551"/>
    <col customWidth="1" max="13" min="13" style="264" width="8.102040816326531"/>
    <col customWidth="1" max="34" min="14" style="264" width="8.36734693877551"/>
    <col customWidth="1" max="35" min="35" style="264" width="26.8622448979592"/>
    <col customWidth="1" max="36" min="36" style="264" width="8.102040816326531"/>
    <col customWidth="1" max="37" min="37" style="264" width="2.42857142857143"/>
    <col customWidth="1" max="1025" min="38" style="264" width="13.3622448979592"/>
  </cols>
  <sheetData>
    <row customHeight="1" ht="12.75" r="1" s="265" spans="1:41">
      <c r="B1" s="292" t="n"/>
      <c r="L1" s="311">
        <f>SUM(L3:L53)</f>
        <v/>
      </c>
      <c r="M1" s="371" t="n"/>
      <c r="AH1" s="399" t="n"/>
      <c r="AL1" s="315" t="s">
        <v>35</v>
      </c>
    </row>
    <row customHeight="1" ht="59.25" r="2" s="265" spans="1:41">
      <c r="A2" s="316" t="s">
        <v>36</v>
      </c>
      <c r="B2" s="274" t="s">
        <v>37</v>
      </c>
      <c r="C2" s="316" t="s">
        <v>38</v>
      </c>
      <c r="D2" s="274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323" t="s">
        <v>31</v>
      </c>
      <c r="N2" s="500" t="s">
        <v>49</v>
      </c>
      <c r="O2" s="509" t="s">
        <v>50</v>
      </c>
      <c r="P2" s="509" t="s">
        <v>52</v>
      </c>
      <c r="Q2" s="509" t="s">
        <v>53</v>
      </c>
      <c r="R2" s="509" t="s">
        <v>54</v>
      </c>
      <c r="S2" s="509" t="s">
        <v>748</v>
      </c>
      <c r="T2" s="509" t="s">
        <v>723</v>
      </c>
      <c r="U2" s="509" t="s">
        <v>749</v>
      </c>
      <c r="V2" s="509" t="s">
        <v>750</v>
      </c>
      <c r="W2" s="509" t="s">
        <v>751</v>
      </c>
      <c r="X2" s="509" t="s">
        <v>752</v>
      </c>
      <c r="Y2" s="509" t="s">
        <v>753</v>
      </c>
      <c r="Z2" s="509" t="s">
        <v>754</v>
      </c>
      <c r="AA2" s="509" t="s">
        <v>755</v>
      </c>
      <c r="AB2" s="509" t="s">
        <v>756</v>
      </c>
      <c r="AC2" s="509" t="s">
        <v>757</v>
      </c>
      <c r="AD2" s="509" t="s">
        <v>758</v>
      </c>
      <c r="AE2" s="509" t="s">
        <v>259</v>
      </c>
      <c r="AF2" s="500" t="s">
        <v>260</v>
      </c>
      <c r="AG2" s="500" t="s">
        <v>759</v>
      </c>
      <c r="AH2" s="503" t="s">
        <v>5</v>
      </c>
      <c r="AI2" s="503" t="s">
        <v>728</v>
      </c>
      <c r="AJ2" s="310" t="s">
        <v>66</v>
      </c>
      <c r="AK2" s="379" t="n"/>
      <c r="AL2" s="380" t="s">
        <v>67</v>
      </c>
      <c r="AM2" s="381" t="s">
        <v>68</v>
      </c>
      <c r="AN2" s="380" t="s">
        <v>69</v>
      </c>
      <c r="AO2" s="382" t="s">
        <v>70</v>
      </c>
    </row>
    <row customHeight="1" ht="12.75" r="3" s="265" spans="1:41">
      <c r="A3" s="316" t="n">
        <v>1</v>
      </c>
      <c r="B3" s="274" t="s">
        <v>123</v>
      </c>
      <c r="C3" s="316" t="s">
        <v>22</v>
      </c>
      <c r="D3" s="316" t="s">
        <v>760</v>
      </c>
      <c r="E3" s="504">
        <f>NETWORKDAYS(Итого!C$2,Отчёт!C$2,Итого!C$3)</f>
        <v/>
      </c>
      <c r="F3" s="419" t="n">
        <v>0.5</v>
      </c>
      <c r="G3" s="360" t="n">
        <v>1</v>
      </c>
      <c r="H3" s="361">
        <f>G3*F3</f>
        <v/>
      </c>
      <c r="I3" s="362" t="n">
        <v>13</v>
      </c>
      <c r="J3" s="363">
        <f>H3*E3</f>
        <v/>
      </c>
      <c r="K3" s="393" t="n">
        <v>83</v>
      </c>
      <c r="L3" s="396">
        <f>K3*J3</f>
        <v/>
      </c>
      <c r="M3" s="417" t="n">
        <v>43185</v>
      </c>
      <c r="N3" s="316">
        <f>18-COUNTIF(O3:AF3,"х")</f>
        <v/>
      </c>
      <c r="O3" s="505" t="n">
        <v>1</v>
      </c>
      <c r="P3" s="505" t="n">
        <v>1</v>
      </c>
      <c r="Q3" s="505" t="n">
        <v>1</v>
      </c>
      <c r="R3" s="505" t="n">
        <v>1</v>
      </c>
      <c r="S3" s="505" t="n">
        <v>1</v>
      </c>
      <c r="T3" s="505" t="n">
        <v>1</v>
      </c>
      <c r="U3" s="505" t="n">
        <v>1</v>
      </c>
      <c r="V3" s="505" t="n">
        <v>1</v>
      </c>
      <c r="W3" s="505" t="s">
        <v>74</v>
      </c>
      <c r="X3" s="505" t="s">
        <v>74</v>
      </c>
      <c r="Y3" s="505" t="s">
        <v>74</v>
      </c>
      <c r="Z3" s="505" t="s">
        <v>74</v>
      </c>
      <c r="AA3" s="505" t="s">
        <v>74</v>
      </c>
      <c r="AB3" s="505" t="n">
        <v>1</v>
      </c>
      <c r="AC3" s="505" t="n">
        <v>1</v>
      </c>
      <c r="AD3" s="505" t="n">
        <v>1</v>
      </c>
      <c r="AE3" s="505" t="n">
        <v>1</v>
      </c>
      <c r="AF3" s="505" t="n">
        <v>1</v>
      </c>
      <c r="AG3" s="347">
        <f>COUNTIF(O3:AF3,"=1")</f>
        <v/>
      </c>
      <c r="AH3" s="510">
        <f>AG3/N3</f>
        <v/>
      </c>
      <c r="AI3" s="510" t="n"/>
      <c r="AJ3" s="291">
        <f>IF(OR(AND(E3&gt;0,AH3&gt;0),AND(E3=0,AH3=0)),"-","Что-то не так!")</f>
        <v/>
      </c>
      <c r="AK3" s="379" t="n"/>
    </row>
    <row customHeight="1" ht="12.75" r="4" s="265" spans="1:41">
      <c r="A4" s="316" t="n">
        <v>2</v>
      </c>
      <c r="B4" s="274" t="s">
        <v>123</v>
      </c>
      <c r="C4" s="316" t="s">
        <v>22</v>
      </c>
      <c r="D4" s="316" t="s">
        <v>761</v>
      </c>
      <c r="E4" s="504">
        <f>NETWORKDAYS(Итого!C$2,Отчёт!C$2,Итого!C$3)</f>
        <v/>
      </c>
      <c r="F4" s="419" t="n">
        <v>0.5</v>
      </c>
      <c r="G4" s="360" t="n">
        <v>1</v>
      </c>
      <c r="H4" s="361">
        <f>G4*F4</f>
        <v/>
      </c>
      <c r="I4" s="362" t="n">
        <v>13</v>
      </c>
      <c r="J4" s="363">
        <f>H4*E4</f>
        <v/>
      </c>
      <c r="K4" s="393" t="n">
        <v>83</v>
      </c>
      <c r="L4" s="396">
        <f>K4*J4</f>
        <v/>
      </c>
      <c r="M4" s="417" t="n">
        <v>43185</v>
      </c>
      <c r="N4" s="316">
        <f>18-COUNTIF(O4:AF4,"х")</f>
        <v/>
      </c>
      <c r="O4" s="505" t="n">
        <v>1</v>
      </c>
      <c r="P4" s="505" t="n">
        <v>1</v>
      </c>
      <c r="Q4" s="505" t="n">
        <v>1</v>
      </c>
      <c r="R4" s="505" t="n">
        <v>1</v>
      </c>
      <c r="S4" s="505" t="n">
        <v>1</v>
      </c>
      <c r="T4" s="505" t="n">
        <v>1</v>
      </c>
      <c r="U4" s="505" t="n">
        <v>1</v>
      </c>
      <c r="V4" s="505" t="n">
        <v>0</v>
      </c>
      <c r="W4" s="505" t="s">
        <v>74</v>
      </c>
      <c r="X4" s="505" t="s">
        <v>74</v>
      </c>
      <c r="Y4" s="505" t="s">
        <v>74</v>
      </c>
      <c r="Z4" s="505" t="s">
        <v>74</v>
      </c>
      <c r="AA4" s="505" t="s">
        <v>74</v>
      </c>
      <c r="AB4" s="505" t="n">
        <v>1</v>
      </c>
      <c r="AC4" s="505" t="n">
        <v>1</v>
      </c>
      <c r="AD4" s="505" t="n">
        <v>0</v>
      </c>
      <c r="AE4" s="505" t="n">
        <v>1</v>
      </c>
      <c r="AF4" s="505" t="n">
        <v>1</v>
      </c>
      <c r="AG4" s="347">
        <f>COUNTIF(O4:AF4,"=1")</f>
        <v/>
      </c>
      <c r="AH4" s="510">
        <f>AG4/N4</f>
        <v/>
      </c>
      <c r="AI4" s="510" t="s">
        <v>199</v>
      </c>
      <c r="AJ4" s="291">
        <f>IF(OR(AND(E4&gt;0,AH4&gt;0),AND(E4=0,AH4=0)),"-","Что-то не так!")</f>
        <v/>
      </c>
      <c r="AK4" s="379" t="n"/>
    </row>
    <row customHeight="1" ht="12.75" r="5" s="265" spans="1:41">
      <c r="A5" s="316" t="n">
        <v>3</v>
      </c>
      <c r="B5" s="274" t="s">
        <v>123</v>
      </c>
      <c r="C5" s="316" t="s">
        <v>22</v>
      </c>
      <c r="D5" s="316" t="s">
        <v>762</v>
      </c>
      <c r="E5" s="504">
        <f>NETWORKDAYS(Итого!C$2,Отчёт!C$2,Итого!C$3)</f>
        <v/>
      </c>
      <c r="F5" s="419" t="n">
        <v>0.5</v>
      </c>
      <c r="G5" s="360" t="n">
        <v>1</v>
      </c>
      <c r="H5" s="361">
        <f>G5*F5</f>
        <v/>
      </c>
      <c r="I5" s="362" t="n">
        <v>13</v>
      </c>
      <c r="J5" s="363">
        <f>H5*E5</f>
        <v/>
      </c>
      <c r="K5" s="393" t="n">
        <v>83</v>
      </c>
      <c r="L5" s="396">
        <f>K5*J5</f>
        <v/>
      </c>
      <c r="M5" s="417" t="n">
        <v>43185</v>
      </c>
      <c r="N5" s="316">
        <f>18-COUNTIF(O5:AF5,"х")</f>
        <v/>
      </c>
      <c r="O5" s="505" t="n">
        <v>1</v>
      </c>
      <c r="P5" s="505" t="n">
        <v>1</v>
      </c>
      <c r="Q5" s="505" t="n">
        <v>1</v>
      </c>
      <c r="R5" s="505" t="n">
        <v>1</v>
      </c>
      <c r="S5" s="505" t="n">
        <v>1</v>
      </c>
      <c r="T5" s="505" t="n">
        <v>0</v>
      </c>
      <c r="U5" s="505" t="n">
        <v>1</v>
      </c>
      <c r="V5" s="505" t="n">
        <v>1</v>
      </c>
      <c r="W5" s="505" t="s">
        <v>74</v>
      </c>
      <c r="X5" s="505" t="s">
        <v>74</v>
      </c>
      <c r="Y5" s="505" t="s">
        <v>74</v>
      </c>
      <c r="Z5" s="505" t="s">
        <v>74</v>
      </c>
      <c r="AA5" s="505" t="s">
        <v>74</v>
      </c>
      <c r="AB5" s="505" t="n">
        <v>1</v>
      </c>
      <c r="AC5" s="505" t="n">
        <v>1</v>
      </c>
      <c r="AD5" s="505" t="n">
        <v>1</v>
      </c>
      <c r="AE5" s="505" t="n">
        <v>1</v>
      </c>
      <c r="AF5" s="505" t="n">
        <v>1</v>
      </c>
      <c r="AG5" s="347">
        <f>COUNTIF(O5:AF5,"=1")</f>
        <v/>
      </c>
      <c r="AH5" s="510">
        <f>AG5/N5</f>
        <v/>
      </c>
      <c r="AI5" s="510" t="s">
        <v>90</v>
      </c>
      <c r="AJ5" s="291">
        <f>IF(OR(AND(E5&gt;0,AH5&gt;0),AND(E5=0,AH5=0)),"-","Что-то не так!")</f>
        <v/>
      </c>
      <c r="AK5" s="379" t="n"/>
    </row>
    <row customHeight="1" ht="12.75" r="6" s="265" spans="1:41">
      <c r="A6" s="316" t="n">
        <v>4</v>
      </c>
      <c r="B6" s="274" t="s">
        <v>123</v>
      </c>
      <c r="C6" s="316" t="s">
        <v>22</v>
      </c>
      <c r="D6" s="316" t="s">
        <v>763</v>
      </c>
      <c r="E6" s="504">
        <f>NETWORKDAYS(Итого!C$2,Отчёт!C$2,Итого!C$3)</f>
        <v/>
      </c>
      <c r="F6" s="419" t="n">
        <v>0.5</v>
      </c>
      <c r="G6" s="360" t="n">
        <v>1</v>
      </c>
      <c r="H6" s="361">
        <f>G6*F6</f>
        <v/>
      </c>
      <c r="I6" s="362" t="n">
        <v>13</v>
      </c>
      <c r="J6" s="363">
        <f>H6*E6</f>
        <v/>
      </c>
      <c r="K6" s="393" t="n">
        <v>83</v>
      </c>
      <c r="L6" s="396">
        <f>K6*J6</f>
        <v/>
      </c>
      <c r="M6" s="417" t="n">
        <v>43185</v>
      </c>
      <c r="N6" s="316">
        <f>18-COUNTIF(O6:AF6,"х")</f>
        <v/>
      </c>
      <c r="O6" s="505" t="n">
        <v>1</v>
      </c>
      <c r="P6" s="505" t="n">
        <v>1</v>
      </c>
      <c r="Q6" s="505" t="n">
        <v>1</v>
      </c>
      <c r="R6" s="505" t="n">
        <v>1</v>
      </c>
      <c r="S6" s="505" t="n">
        <v>1</v>
      </c>
      <c r="T6" s="505" t="n">
        <v>1</v>
      </c>
      <c r="U6" s="505" t="n">
        <v>1</v>
      </c>
      <c r="V6" s="505" t="n">
        <v>1</v>
      </c>
      <c r="W6" s="505" t="s">
        <v>74</v>
      </c>
      <c r="X6" s="505" t="s">
        <v>74</v>
      </c>
      <c r="Y6" s="505" t="s">
        <v>74</v>
      </c>
      <c r="Z6" s="505" t="s">
        <v>74</v>
      </c>
      <c r="AA6" s="505" t="s">
        <v>74</v>
      </c>
      <c r="AB6" s="505" t="n">
        <v>1</v>
      </c>
      <c r="AC6" s="505" t="n">
        <v>1</v>
      </c>
      <c r="AD6" s="505" t="n">
        <v>1</v>
      </c>
      <c r="AE6" s="505" t="n">
        <v>1</v>
      </c>
      <c r="AF6" s="505" t="n">
        <v>1</v>
      </c>
      <c r="AG6" s="347">
        <f>COUNTIF(O6:AF6,"=1")</f>
        <v/>
      </c>
      <c r="AH6" s="510">
        <f>AG6/N6</f>
        <v/>
      </c>
      <c r="AI6" s="510" t="n"/>
      <c r="AJ6" s="291">
        <f>IF(OR(AND(E6&gt;0,AH6&gt;0),AND(E6=0,AH6=0)),"-","Что-то не так!")</f>
        <v/>
      </c>
      <c r="AK6" s="379" t="n"/>
    </row>
    <row customHeight="1" ht="12.75" r="7" s="265" spans="1:41">
      <c r="A7" s="316" t="n">
        <v>5</v>
      </c>
      <c r="B7" s="274" t="s">
        <v>123</v>
      </c>
      <c r="C7" s="316" t="s">
        <v>22</v>
      </c>
      <c r="D7" s="316" t="s">
        <v>764</v>
      </c>
      <c r="E7" s="504">
        <f>NETWORKDAYS(Итого!C$2,Отчёт!C$2,Итого!C$3)</f>
        <v/>
      </c>
      <c r="F7" s="419" t="n">
        <v>0.5</v>
      </c>
      <c r="G7" s="360" t="n">
        <v>1</v>
      </c>
      <c r="H7" s="361">
        <f>G7*F7</f>
        <v/>
      </c>
      <c r="I7" s="362" t="n">
        <v>13</v>
      </c>
      <c r="J7" s="363">
        <f>H7*E7</f>
        <v/>
      </c>
      <c r="K7" s="393" t="n">
        <v>83</v>
      </c>
      <c r="L7" s="396">
        <f>K7*J7</f>
        <v/>
      </c>
      <c r="M7" s="417" t="n">
        <v>43185</v>
      </c>
      <c r="N7" s="316">
        <f>18-COUNTIF(O7:AF7,"х")</f>
        <v/>
      </c>
      <c r="O7" s="505" t="n">
        <v>1</v>
      </c>
      <c r="P7" s="505" t="n">
        <v>1</v>
      </c>
      <c r="Q7" s="505" t="n">
        <v>1</v>
      </c>
      <c r="R7" s="505" t="n">
        <v>1</v>
      </c>
      <c r="S7" s="505" t="n">
        <v>1</v>
      </c>
      <c r="T7" s="505" t="n">
        <v>1</v>
      </c>
      <c r="U7" s="505" t="n">
        <v>1</v>
      </c>
      <c r="V7" s="505" t="n">
        <v>1</v>
      </c>
      <c r="W7" s="505" t="s">
        <v>74</v>
      </c>
      <c r="X7" s="505" t="s">
        <v>74</v>
      </c>
      <c r="Y7" s="505" t="s">
        <v>74</v>
      </c>
      <c r="Z7" s="505" t="s">
        <v>74</v>
      </c>
      <c r="AA7" s="505" t="s">
        <v>74</v>
      </c>
      <c r="AB7" s="505" t="n">
        <v>1</v>
      </c>
      <c r="AC7" s="505" t="n">
        <v>1</v>
      </c>
      <c r="AD7" s="505" t="n">
        <v>1</v>
      </c>
      <c r="AE7" s="505" t="n">
        <v>1</v>
      </c>
      <c r="AF7" s="505" t="n">
        <v>1</v>
      </c>
      <c r="AG7" s="347">
        <f>COUNTIF(O7:AF7,"=1")</f>
        <v/>
      </c>
      <c r="AH7" s="510">
        <f>AG7/N7</f>
        <v/>
      </c>
      <c r="AI7" s="510" t="n"/>
      <c r="AJ7" s="291">
        <f>IF(OR(AND(E7&gt;0,AH7&gt;0),AND(E7=0,AH7=0)),"-","Что-то не так!")</f>
        <v/>
      </c>
      <c r="AK7" s="379" t="n"/>
    </row>
    <row customHeight="1" ht="12.75" r="8" s="265" spans="1:41">
      <c r="A8" s="316" t="n">
        <v>6</v>
      </c>
      <c r="B8" s="274" t="s">
        <v>123</v>
      </c>
      <c r="C8" s="316" t="s">
        <v>22</v>
      </c>
      <c r="D8" s="316" t="s">
        <v>765</v>
      </c>
      <c r="E8" s="504">
        <f>NETWORKDAYS(Итого!C$2,Отчёт!C$2,Итого!C$3)</f>
        <v/>
      </c>
      <c r="F8" s="419" t="n">
        <v>0.5</v>
      </c>
      <c r="G8" s="360" t="n">
        <v>1</v>
      </c>
      <c r="H8" s="361">
        <f>G8*F8</f>
        <v/>
      </c>
      <c r="I8" s="362" t="n">
        <v>13</v>
      </c>
      <c r="J8" s="363">
        <f>H8*E8</f>
        <v/>
      </c>
      <c r="K8" s="393" t="n">
        <v>83</v>
      </c>
      <c r="L8" s="396">
        <f>K8*J8</f>
        <v/>
      </c>
      <c r="M8" s="417" t="n">
        <v>43185</v>
      </c>
      <c r="N8" s="316">
        <f>18-COUNTIF(O8:AF8,"х")</f>
        <v/>
      </c>
      <c r="O8" s="505" t="n">
        <v>0</v>
      </c>
      <c r="P8" s="505" t="n">
        <v>1</v>
      </c>
      <c r="Q8" s="505" t="n">
        <v>1</v>
      </c>
      <c r="R8" s="505" t="n">
        <v>1</v>
      </c>
      <c r="S8" s="505" t="n">
        <v>0</v>
      </c>
      <c r="T8" s="505" t="n">
        <v>1</v>
      </c>
      <c r="U8" s="505" t="n">
        <v>1</v>
      </c>
      <c r="V8" s="505" t="n">
        <v>1</v>
      </c>
      <c r="W8" s="505" t="s">
        <v>74</v>
      </c>
      <c r="X8" s="505" t="s">
        <v>74</v>
      </c>
      <c r="Y8" s="505" t="s">
        <v>74</v>
      </c>
      <c r="Z8" s="505" t="s">
        <v>74</v>
      </c>
      <c r="AA8" s="505" t="s">
        <v>74</v>
      </c>
      <c r="AB8" s="505" t="n">
        <v>1</v>
      </c>
      <c r="AC8" s="505" t="n">
        <v>1</v>
      </c>
      <c r="AD8" s="505" t="n">
        <v>1</v>
      </c>
      <c r="AE8" s="505" t="n">
        <v>1</v>
      </c>
      <c r="AF8" s="505" t="n">
        <v>1</v>
      </c>
      <c r="AG8" s="347">
        <f>COUNTIF(O8:AF8,"=1")</f>
        <v/>
      </c>
      <c r="AH8" s="510">
        <f>AG8/N8</f>
        <v/>
      </c>
      <c r="AI8" s="510" t="s">
        <v>93</v>
      </c>
      <c r="AJ8" s="291">
        <f>IF(OR(AND(E8&gt;0,AH8&gt;0),AND(E8=0,AH8=0)),"-","Что-то не так!")</f>
        <v/>
      </c>
      <c r="AK8" s="379" t="n"/>
    </row>
    <row customHeight="1" ht="12.75" r="9" s="265" spans="1:41">
      <c r="A9" s="316" t="n">
        <v>7</v>
      </c>
      <c r="B9" s="274" t="s">
        <v>123</v>
      </c>
      <c r="C9" s="316" t="s">
        <v>22</v>
      </c>
      <c r="D9" s="316" t="s">
        <v>766</v>
      </c>
      <c r="E9" s="504">
        <f>NETWORKDAYS(Итого!C$2,Отчёт!C$2,Итого!C$3)</f>
        <v/>
      </c>
      <c r="F9" s="419" t="n">
        <v>0.5</v>
      </c>
      <c r="G9" s="360" t="n">
        <v>1</v>
      </c>
      <c r="H9" s="361">
        <f>G9*F9</f>
        <v/>
      </c>
      <c r="I9" s="362" t="n">
        <v>13</v>
      </c>
      <c r="J9" s="363">
        <f>H9*E9</f>
        <v/>
      </c>
      <c r="K9" s="393" t="n">
        <v>83</v>
      </c>
      <c r="L9" s="396">
        <f>K9*J9</f>
        <v/>
      </c>
      <c r="M9" s="417" t="n">
        <v>43185</v>
      </c>
      <c r="N9" s="316">
        <f>18-COUNTIF(O9:AF9,"х")</f>
        <v/>
      </c>
      <c r="O9" s="505" t="n">
        <v>1</v>
      </c>
      <c r="P9" s="505" t="n">
        <v>1</v>
      </c>
      <c r="Q9" s="505" t="n">
        <v>1</v>
      </c>
      <c r="R9" s="505" t="n">
        <v>1</v>
      </c>
      <c r="S9" s="505" t="n">
        <v>1</v>
      </c>
      <c r="T9" s="505" t="n">
        <v>1</v>
      </c>
      <c r="U9" s="505" t="n">
        <v>1</v>
      </c>
      <c r="V9" s="505" t="n">
        <v>1</v>
      </c>
      <c r="W9" s="505" t="s">
        <v>74</v>
      </c>
      <c r="X9" s="505" t="s">
        <v>74</v>
      </c>
      <c r="Y9" s="505" t="s">
        <v>74</v>
      </c>
      <c r="Z9" s="505" t="s">
        <v>74</v>
      </c>
      <c r="AA9" s="505" t="s">
        <v>74</v>
      </c>
      <c r="AB9" s="505" t="n">
        <v>1</v>
      </c>
      <c r="AC9" s="505" t="n">
        <v>1</v>
      </c>
      <c r="AD9" s="505" t="n">
        <v>1</v>
      </c>
      <c r="AE9" s="505" t="n">
        <v>1</v>
      </c>
      <c r="AF9" s="505" t="n">
        <v>1</v>
      </c>
      <c r="AG9" s="347">
        <f>COUNTIF(O9:AF9,"=1")</f>
        <v/>
      </c>
      <c r="AH9" s="510">
        <f>AG9/N9</f>
        <v/>
      </c>
      <c r="AI9" s="510" t="n"/>
      <c r="AJ9" s="291">
        <f>IF(OR(AND(E9&gt;0,AH9&gt;0),AND(E9=0,AH9=0)),"-","Что-то не так!")</f>
        <v/>
      </c>
      <c r="AK9" s="379" t="n"/>
    </row>
    <row customHeight="1" ht="12.75" r="10" s="265" spans="1:41">
      <c r="A10" s="316" t="n">
        <v>8</v>
      </c>
      <c r="B10" s="274" t="s">
        <v>123</v>
      </c>
      <c r="C10" s="316" t="s">
        <v>22</v>
      </c>
      <c r="D10" s="316" t="s">
        <v>767</v>
      </c>
      <c r="E10" s="504">
        <f>NETWORKDAYS(Итого!C$2,Отчёт!C$2,Итого!C$3)</f>
        <v/>
      </c>
      <c r="F10" s="419" t="n">
        <v>0.5</v>
      </c>
      <c r="G10" s="360" t="n">
        <v>1</v>
      </c>
      <c r="H10" s="361">
        <f>G10*F10</f>
        <v/>
      </c>
      <c r="I10" s="362" t="n">
        <v>13</v>
      </c>
      <c r="J10" s="363">
        <f>H10*E10</f>
        <v/>
      </c>
      <c r="K10" s="393" t="n">
        <v>83</v>
      </c>
      <c r="L10" s="396">
        <f>K10*J10</f>
        <v/>
      </c>
      <c r="M10" s="417" t="n">
        <v>43185</v>
      </c>
      <c r="N10" s="316">
        <f>18-COUNTIF(O10:AF10,"х")</f>
        <v/>
      </c>
      <c r="O10" s="505" t="n">
        <v>1</v>
      </c>
      <c r="P10" s="505" t="n">
        <v>1</v>
      </c>
      <c r="Q10" s="505" t="n">
        <v>1</v>
      </c>
      <c r="R10" s="505" t="n">
        <v>1</v>
      </c>
      <c r="S10" s="505" t="n">
        <v>1</v>
      </c>
      <c r="T10" s="505" t="n">
        <v>1</v>
      </c>
      <c r="U10" s="505" t="n">
        <v>1</v>
      </c>
      <c r="V10" s="505" t="n">
        <v>1</v>
      </c>
      <c r="W10" s="505" t="s">
        <v>74</v>
      </c>
      <c r="X10" s="505" t="s">
        <v>74</v>
      </c>
      <c r="Y10" s="505" t="s">
        <v>74</v>
      </c>
      <c r="Z10" s="505" t="s">
        <v>74</v>
      </c>
      <c r="AA10" s="505" t="s">
        <v>74</v>
      </c>
      <c r="AB10" s="505" t="n">
        <v>1</v>
      </c>
      <c r="AC10" s="505" t="n">
        <v>1</v>
      </c>
      <c r="AD10" s="505" t="n">
        <v>1</v>
      </c>
      <c r="AE10" s="505" t="n">
        <v>0</v>
      </c>
      <c r="AF10" s="505" t="n">
        <v>1</v>
      </c>
      <c r="AG10" s="347">
        <f>COUNTIF(O10:AF10,"=1")</f>
        <v/>
      </c>
      <c r="AH10" s="510">
        <f>AG10/N10</f>
        <v/>
      </c>
      <c r="AI10" s="510" t="s">
        <v>204</v>
      </c>
      <c r="AJ10" s="291">
        <f>IF(OR(AND(E10&gt;0,AH10&gt;0),AND(E10=0,AH10=0)),"-","Что-то не так!")</f>
        <v/>
      </c>
      <c r="AK10" s="379" t="n"/>
    </row>
    <row customHeight="1" ht="12.75" r="11" s="265" spans="1:41">
      <c r="A11" s="316" t="n">
        <v>9</v>
      </c>
      <c r="B11" s="274" t="s">
        <v>123</v>
      </c>
      <c r="C11" s="316" t="s">
        <v>22</v>
      </c>
      <c r="D11" s="316" t="s">
        <v>768</v>
      </c>
      <c r="E11" s="504">
        <f>NETWORKDAYS(Итого!C$2,Отчёт!C$2,Итого!C$3)</f>
        <v/>
      </c>
      <c r="F11" s="419" t="n">
        <v>0.5</v>
      </c>
      <c r="G11" s="360" t="n">
        <v>1</v>
      </c>
      <c r="H11" s="361">
        <f>G11*F11</f>
        <v/>
      </c>
      <c r="I11" s="362" t="n">
        <v>13</v>
      </c>
      <c r="J11" s="363">
        <f>H11*E11</f>
        <v/>
      </c>
      <c r="K11" s="393" t="n">
        <v>83</v>
      </c>
      <c r="L11" s="396">
        <f>K11*J11</f>
        <v/>
      </c>
      <c r="M11" s="417" t="n">
        <v>43185</v>
      </c>
      <c r="N11" s="316">
        <f>18-COUNTIF(O11:AF11,"х")</f>
        <v/>
      </c>
      <c r="O11" s="505" t="n">
        <v>1</v>
      </c>
      <c r="P11" s="505" t="n">
        <v>0</v>
      </c>
      <c r="Q11" s="505" t="n">
        <v>1</v>
      </c>
      <c r="R11" s="505" t="n">
        <v>1</v>
      </c>
      <c r="S11" s="505" t="n">
        <v>1</v>
      </c>
      <c r="T11" s="505" t="n">
        <v>1</v>
      </c>
      <c r="U11" s="505" t="n">
        <v>1</v>
      </c>
      <c r="V11" s="505" t="n">
        <v>1</v>
      </c>
      <c r="W11" s="505" t="s">
        <v>74</v>
      </c>
      <c r="X11" s="505" t="s">
        <v>74</v>
      </c>
      <c r="Y11" s="505" t="s">
        <v>74</v>
      </c>
      <c r="Z11" s="505" t="s">
        <v>74</v>
      </c>
      <c r="AA11" s="505" t="s">
        <v>74</v>
      </c>
      <c r="AB11" s="505" t="n">
        <v>1</v>
      </c>
      <c r="AC11" s="505" t="n">
        <v>1</v>
      </c>
      <c r="AD11" s="505" t="n">
        <v>1</v>
      </c>
      <c r="AE11" s="505" t="n">
        <v>1</v>
      </c>
      <c r="AF11" s="505" t="n">
        <v>1</v>
      </c>
      <c r="AG11" s="347">
        <f>COUNTIF(O11:AF11,"=1")</f>
        <v/>
      </c>
      <c r="AH11" s="510">
        <f>AG11/N11</f>
        <v/>
      </c>
      <c r="AI11" s="510" t="s">
        <v>769</v>
      </c>
      <c r="AJ11" s="291">
        <f>IF(OR(AND(E11&gt;0,AH11&gt;0),AND(E11=0,AH11=0)),"-","Что-то не так!")</f>
        <v/>
      </c>
      <c r="AK11" s="379" t="n"/>
    </row>
    <row customHeight="1" ht="12.75" r="12" s="265" spans="1:41">
      <c r="A12" s="316" t="n">
        <v>10</v>
      </c>
      <c r="B12" s="274" t="s">
        <v>123</v>
      </c>
      <c r="C12" s="316" t="s">
        <v>22</v>
      </c>
      <c r="D12" s="316" t="s">
        <v>770</v>
      </c>
      <c r="E12" s="504">
        <f>NETWORKDAYS(Итого!C$2,Отчёт!C$2,Итого!C$3)</f>
        <v/>
      </c>
      <c r="F12" s="419" t="n">
        <v>0.5</v>
      </c>
      <c r="G12" s="360" t="n">
        <v>1</v>
      </c>
      <c r="H12" s="361">
        <f>G12*F12</f>
        <v/>
      </c>
      <c r="I12" s="362" t="n">
        <v>13</v>
      </c>
      <c r="J12" s="363">
        <f>H12*E12</f>
        <v/>
      </c>
      <c r="K12" s="393" t="n">
        <v>83</v>
      </c>
      <c r="L12" s="396">
        <f>K12*J12</f>
        <v/>
      </c>
      <c r="M12" s="417" t="n">
        <v>43185</v>
      </c>
      <c r="N12" s="316">
        <f>18-COUNTIF(O12:AF12,"х")</f>
        <v/>
      </c>
      <c r="O12" s="505" t="n">
        <v>1</v>
      </c>
      <c r="P12" s="505" t="n">
        <v>1</v>
      </c>
      <c r="Q12" s="505" t="n">
        <v>1</v>
      </c>
      <c r="R12" s="505" t="n">
        <v>1</v>
      </c>
      <c r="S12" s="505" t="n">
        <v>1</v>
      </c>
      <c r="T12" s="505" t="n">
        <v>1</v>
      </c>
      <c r="U12" s="505" t="n">
        <v>1</v>
      </c>
      <c r="V12" s="505" t="n">
        <v>1</v>
      </c>
      <c r="W12" s="505" t="s">
        <v>74</v>
      </c>
      <c r="X12" s="505" t="s">
        <v>74</v>
      </c>
      <c r="Y12" s="505" t="s">
        <v>74</v>
      </c>
      <c r="Z12" s="505" t="s">
        <v>74</v>
      </c>
      <c r="AA12" s="505" t="s">
        <v>74</v>
      </c>
      <c r="AB12" s="505" t="n">
        <v>1</v>
      </c>
      <c r="AC12" s="505" t="n">
        <v>1</v>
      </c>
      <c r="AD12" s="505" t="n">
        <v>1</v>
      </c>
      <c r="AE12" s="505" t="n">
        <v>1</v>
      </c>
      <c r="AF12" s="505" t="n">
        <v>0</v>
      </c>
      <c r="AG12" s="347">
        <f>COUNTIF(O12:AF12,"=1")</f>
        <v/>
      </c>
      <c r="AH12" s="510">
        <f>AG12/N12</f>
        <v/>
      </c>
      <c r="AI12" s="510" t="s">
        <v>262</v>
      </c>
      <c r="AJ12" s="291">
        <f>IF(OR(AND(E12&gt;0,AH12&gt;0),AND(E12=0,AH12=0)),"-","Что-то не так!")</f>
        <v/>
      </c>
      <c r="AK12" s="379" t="n"/>
    </row>
    <row customHeight="1" ht="12.75" r="13" s="265" spans="1:41">
      <c r="A13" s="316" t="n">
        <v>11</v>
      </c>
      <c r="B13" s="274" t="s">
        <v>123</v>
      </c>
      <c r="C13" s="316" t="s">
        <v>22</v>
      </c>
      <c r="D13" s="316" t="s">
        <v>771</v>
      </c>
      <c r="E13" s="504">
        <f>NETWORKDAYS(Итого!C$2,Отчёт!C$2,Итого!C$3)</f>
        <v/>
      </c>
      <c r="F13" s="419" t="n">
        <v>0.5</v>
      </c>
      <c r="G13" s="360" t="n">
        <v>1</v>
      </c>
      <c r="H13" s="361">
        <f>G13*F13</f>
        <v/>
      </c>
      <c r="I13" s="362" t="n">
        <v>13</v>
      </c>
      <c r="J13" s="363">
        <f>H13*E13</f>
        <v/>
      </c>
      <c r="K13" s="393" t="n">
        <v>83</v>
      </c>
      <c r="L13" s="396">
        <f>K13*J13</f>
        <v/>
      </c>
      <c r="M13" s="417" t="n">
        <v>43185</v>
      </c>
      <c r="N13" s="316">
        <f>18-COUNTIF(O13:AF13,"х")</f>
        <v/>
      </c>
      <c r="O13" s="505" t="n">
        <v>1</v>
      </c>
      <c r="P13" s="505" t="n">
        <v>1</v>
      </c>
      <c r="Q13" s="505" t="n">
        <v>1</v>
      </c>
      <c r="R13" s="505" t="n">
        <v>1</v>
      </c>
      <c r="S13" s="505" t="n">
        <v>1</v>
      </c>
      <c r="T13" s="505" t="n">
        <v>1</v>
      </c>
      <c r="U13" s="505" t="n">
        <v>1</v>
      </c>
      <c r="V13" s="505" t="n">
        <v>1</v>
      </c>
      <c r="W13" s="505" t="s">
        <v>74</v>
      </c>
      <c r="X13" s="505" t="s">
        <v>74</v>
      </c>
      <c r="Y13" s="505" t="s">
        <v>74</v>
      </c>
      <c r="Z13" s="505" t="s">
        <v>74</v>
      </c>
      <c r="AA13" s="505" t="s">
        <v>74</v>
      </c>
      <c r="AB13" s="505" t="n">
        <v>1</v>
      </c>
      <c r="AC13" s="505" t="n">
        <v>1</v>
      </c>
      <c r="AD13" s="505" t="n">
        <v>1</v>
      </c>
      <c r="AE13" s="505" t="n">
        <v>1</v>
      </c>
      <c r="AF13" s="505" t="n">
        <v>1</v>
      </c>
      <c r="AG13" s="347">
        <f>COUNTIF(O13:AF13,"=1")</f>
        <v/>
      </c>
      <c r="AH13" s="510">
        <f>AG13/N13</f>
        <v/>
      </c>
      <c r="AI13" s="510" t="n"/>
      <c r="AJ13" s="291">
        <f>IF(OR(AND(E13&gt;0,AH13&gt;0),AND(E13=0,AH13=0)),"-","Что-то не так!")</f>
        <v/>
      </c>
      <c r="AK13" s="379" t="n"/>
    </row>
    <row customHeight="1" ht="12.75" r="14" s="265" spans="1:41">
      <c r="A14" s="316" t="n">
        <v>12</v>
      </c>
      <c r="B14" s="274" t="s">
        <v>123</v>
      </c>
      <c r="C14" s="316" t="s">
        <v>22</v>
      </c>
      <c r="D14" s="316" t="s">
        <v>772</v>
      </c>
      <c r="E14" s="504">
        <f>NETWORKDAYS(Итого!C$2,Отчёт!C$2,Итого!C$3)</f>
        <v/>
      </c>
      <c r="F14" s="419" t="n">
        <v>0.5</v>
      </c>
      <c r="G14" s="360" t="n">
        <v>1</v>
      </c>
      <c r="H14" s="361">
        <f>G14*F14</f>
        <v/>
      </c>
      <c r="I14" s="362" t="n">
        <v>13</v>
      </c>
      <c r="J14" s="363">
        <f>H14*E14</f>
        <v/>
      </c>
      <c r="K14" s="393" t="n">
        <v>83</v>
      </c>
      <c r="L14" s="396">
        <f>K14*J14</f>
        <v/>
      </c>
      <c r="M14" s="417" t="n">
        <v>43185</v>
      </c>
      <c r="N14" s="316">
        <f>18-COUNTIF(O14:AF14,"х")</f>
        <v/>
      </c>
      <c r="O14" s="505" t="n">
        <v>1</v>
      </c>
      <c r="P14" s="505" t="n">
        <v>1</v>
      </c>
      <c r="Q14" s="505" t="n">
        <v>1</v>
      </c>
      <c r="R14" s="505" t="n">
        <v>1</v>
      </c>
      <c r="S14" s="505" t="n">
        <v>1</v>
      </c>
      <c r="T14" s="505" t="n">
        <v>1</v>
      </c>
      <c r="U14" s="505" t="n">
        <v>1</v>
      </c>
      <c r="V14" s="505" t="n">
        <v>1</v>
      </c>
      <c r="W14" s="505" t="s">
        <v>74</v>
      </c>
      <c r="X14" s="505" t="s">
        <v>74</v>
      </c>
      <c r="Y14" s="505" t="s">
        <v>74</v>
      </c>
      <c r="Z14" s="505" t="s">
        <v>74</v>
      </c>
      <c r="AA14" s="505" t="s">
        <v>74</v>
      </c>
      <c r="AB14" s="505" t="n">
        <v>0</v>
      </c>
      <c r="AC14" s="505" t="n">
        <v>1</v>
      </c>
      <c r="AD14" s="505" t="n">
        <v>1</v>
      </c>
      <c r="AE14" s="505" t="n">
        <v>1</v>
      </c>
      <c r="AF14" s="505" t="n">
        <v>1</v>
      </c>
      <c r="AG14" s="347">
        <f>COUNTIF(O14:AF14,"=1")</f>
        <v/>
      </c>
      <c r="AH14" s="510">
        <f>AG14/N14</f>
        <v/>
      </c>
      <c r="AI14" s="510" t="s">
        <v>747</v>
      </c>
      <c r="AJ14" s="291">
        <f>IF(OR(AND(E14&gt;0,AH14&gt;0),AND(E14=0,AH14=0)),"-","Что-то не так!")</f>
        <v/>
      </c>
      <c r="AK14" s="379" t="n"/>
    </row>
    <row customHeight="1" ht="12.75" r="15" s="265" spans="1:41">
      <c r="A15" s="316" t="n">
        <v>13</v>
      </c>
      <c r="B15" s="274" t="s">
        <v>123</v>
      </c>
      <c r="C15" s="316" t="s">
        <v>22</v>
      </c>
      <c r="D15" s="316" t="s">
        <v>773</v>
      </c>
      <c r="E15" s="504">
        <f>NETWORKDAYS(Итого!C$2,Отчёт!C$2,Итого!C$3)</f>
        <v/>
      </c>
      <c r="F15" s="419" t="n">
        <v>0.5</v>
      </c>
      <c r="G15" s="360" t="n">
        <v>1</v>
      </c>
      <c r="H15" s="361">
        <f>G15*F15</f>
        <v/>
      </c>
      <c r="I15" s="362" t="n">
        <v>13</v>
      </c>
      <c r="J15" s="363">
        <f>H15*E15</f>
        <v/>
      </c>
      <c r="K15" s="393" t="n">
        <v>83</v>
      </c>
      <c r="L15" s="396">
        <f>K15*J15</f>
        <v/>
      </c>
      <c r="M15" s="417" t="n">
        <v>43185</v>
      </c>
      <c r="N15" s="316">
        <f>18-COUNTIF(O15:AF15,"х")</f>
        <v/>
      </c>
      <c r="O15" s="505" t="n">
        <v>1</v>
      </c>
      <c r="P15" s="505" t="n">
        <v>1</v>
      </c>
      <c r="Q15" s="505" t="n">
        <v>1</v>
      </c>
      <c r="R15" s="505" t="n">
        <v>1</v>
      </c>
      <c r="S15" s="505" t="n">
        <v>1</v>
      </c>
      <c r="T15" s="505" t="n">
        <v>1</v>
      </c>
      <c r="U15" s="505" t="n">
        <v>1</v>
      </c>
      <c r="V15" s="505" t="n">
        <v>1</v>
      </c>
      <c r="W15" s="505" t="s">
        <v>74</v>
      </c>
      <c r="X15" s="505" t="s">
        <v>74</v>
      </c>
      <c r="Y15" s="505" t="s">
        <v>74</v>
      </c>
      <c r="Z15" s="505" t="s">
        <v>74</v>
      </c>
      <c r="AA15" s="505" t="s">
        <v>74</v>
      </c>
      <c r="AB15" s="505" t="n">
        <v>1</v>
      </c>
      <c r="AC15" s="505" t="n">
        <v>1</v>
      </c>
      <c r="AD15" s="505" t="n">
        <v>1</v>
      </c>
      <c r="AE15" s="505" t="n">
        <v>1</v>
      </c>
      <c r="AF15" s="505" t="n">
        <v>1</v>
      </c>
      <c r="AG15" s="347">
        <f>COUNTIF(O15:AF15,"=1")</f>
        <v/>
      </c>
      <c r="AH15" s="510">
        <f>AG15/N15</f>
        <v/>
      </c>
      <c r="AI15" s="510" t="n"/>
      <c r="AJ15" s="291">
        <f>IF(OR(AND(E15&gt;0,AH15&gt;0),AND(E15=0,AH15=0)),"-","Что-то не так!")</f>
        <v/>
      </c>
      <c r="AK15" s="379" t="n"/>
    </row>
    <row customHeight="1" ht="12.75" r="16" s="265" spans="1:41">
      <c r="A16" s="316" t="n">
        <v>14</v>
      </c>
      <c r="B16" s="274" t="s">
        <v>123</v>
      </c>
      <c r="C16" s="316" t="s">
        <v>22</v>
      </c>
      <c r="D16" s="316" t="s">
        <v>774</v>
      </c>
      <c r="E16" s="504">
        <f>NETWORKDAYS(Итого!C$2,Отчёт!C$2,Итого!C$3)</f>
        <v/>
      </c>
      <c r="F16" s="419" t="n">
        <v>0.5</v>
      </c>
      <c r="G16" s="360" t="n">
        <v>1</v>
      </c>
      <c r="H16" s="361">
        <f>G16*F16</f>
        <v/>
      </c>
      <c r="I16" s="362" t="n">
        <v>13</v>
      </c>
      <c r="J16" s="363">
        <f>H16*E16</f>
        <v/>
      </c>
      <c r="K16" s="393" t="n">
        <v>83</v>
      </c>
      <c r="L16" s="396">
        <f>K16*J16</f>
        <v/>
      </c>
      <c r="M16" s="417" t="n">
        <v>43185</v>
      </c>
      <c r="N16" s="316">
        <f>18-COUNTIF(O16:AF16,"х")</f>
        <v/>
      </c>
      <c r="O16" s="505" t="n">
        <v>1</v>
      </c>
      <c r="P16" s="505" t="n">
        <v>1</v>
      </c>
      <c r="Q16" s="505" t="n">
        <v>1</v>
      </c>
      <c r="R16" s="505" t="n">
        <v>1</v>
      </c>
      <c r="S16" s="505" t="n">
        <v>1</v>
      </c>
      <c r="T16" s="505" t="n">
        <v>1</v>
      </c>
      <c r="U16" s="505" t="n">
        <v>1</v>
      </c>
      <c r="V16" s="505" t="n">
        <v>1</v>
      </c>
      <c r="W16" s="505" t="s">
        <v>74</v>
      </c>
      <c r="X16" s="505" t="s">
        <v>74</v>
      </c>
      <c r="Y16" s="505" t="s">
        <v>74</v>
      </c>
      <c r="Z16" s="505" t="s">
        <v>74</v>
      </c>
      <c r="AA16" s="505" t="s">
        <v>74</v>
      </c>
      <c r="AB16" s="505" t="n">
        <v>1</v>
      </c>
      <c r="AC16" s="505" t="n">
        <v>1</v>
      </c>
      <c r="AD16" s="505" t="n">
        <v>1</v>
      </c>
      <c r="AE16" s="505" t="n">
        <v>1</v>
      </c>
      <c r="AF16" s="505" t="n">
        <v>1</v>
      </c>
      <c r="AG16" s="347">
        <f>COUNTIF(O16:AF16,"=1")</f>
        <v/>
      </c>
      <c r="AH16" s="510">
        <f>AG16/N16</f>
        <v/>
      </c>
      <c r="AI16" s="510" t="n"/>
      <c r="AJ16" s="291">
        <f>IF(OR(AND(E16&gt;0,AH16&gt;0),AND(E16=0,AH16=0)),"-","Что-то не так!")</f>
        <v/>
      </c>
      <c r="AK16" s="379" t="n"/>
    </row>
    <row customHeight="1" ht="12.75" r="17" s="265" spans="1:41">
      <c r="A17" s="316" t="n">
        <v>15</v>
      </c>
      <c r="B17" s="274" t="s">
        <v>123</v>
      </c>
      <c r="C17" s="316" t="s">
        <v>22</v>
      </c>
      <c r="D17" s="316" t="s">
        <v>775</v>
      </c>
      <c r="E17" s="504">
        <f>NETWORKDAYS(Итого!C$2,Отчёт!C$2,Итого!C$3)</f>
        <v/>
      </c>
      <c r="F17" s="419" t="n">
        <v>0.5</v>
      </c>
      <c r="G17" s="360" t="n">
        <v>1</v>
      </c>
      <c r="H17" s="361">
        <f>G17*F17</f>
        <v/>
      </c>
      <c r="I17" s="362" t="n">
        <v>13</v>
      </c>
      <c r="J17" s="363">
        <f>H17*E17</f>
        <v/>
      </c>
      <c r="K17" s="393" t="n">
        <v>83</v>
      </c>
      <c r="L17" s="396">
        <f>K17*J17</f>
        <v/>
      </c>
      <c r="M17" s="417" t="n">
        <v>43185</v>
      </c>
      <c r="N17" s="316">
        <f>18-COUNTIF(O17:AF17,"х")</f>
        <v/>
      </c>
      <c r="O17" s="505" t="n">
        <v>1</v>
      </c>
      <c r="P17" s="505" t="n">
        <v>1</v>
      </c>
      <c r="Q17" s="505" t="n">
        <v>1</v>
      </c>
      <c r="R17" s="505" t="n">
        <v>1</v>
      </c>
      <c r="S17" s="505" t="n">
        <v>1</v>
      </c>
      <c r="T17" s="505" t="n">
        <v>0</v>
      </c>
      <c r="U17" s="505" t="n">
        <v>1</v>
      </c>
      <c r="V17" s="505" t="n">
        <v>1</v>
      </c>
      <c r="W17" s="505" t="s">
        <v>74</v>
      </c>
      <c r="X17" s="505" t="s">
        <v>74</v>
      </c>
      <c r="Y17" s="505" t="s">
        <v>74</v>
      </c>
      <c r="Z17" s="505" t="s">
        <v>74</v>
      </c>
      <c r="AA17" s="505" t="s">
        <v>74</v>
      </c>
      <c r="AB17" s="505" t="n">
        <v>1</v>
      </c>
      <c r="AC17" s="505" t="n">
        <v>1</v>
      </c>
      <c r="AD17" s="505" t="n">
        <v>1</v>
      </c>
      <c r="AE17" s="505" t="n">
        <v>1</v>
      </c>
      <c r="AF17" s="505" t="n">
        <v>1</v>
      </c>
      <c r="AG17" s="347">
        <f>COUNTIF(O17:AF17,"=1")</f>
        <v/>
      </c>
      <c r="AH17" s="510">
        <f>AG17/N17</f>
        <v/>
      </c>
      <c r="AI17" s="510" t="s">
        <v>769</v>
      </c>
      <c r="AJ17" s="291">
        <f>IF(OR(AND(E17&gt;0,AH17&gt;0),AND(E17=0,AH17=0)),"-","Что-то не так!")</f>
        <v/>
      </c>
      <c r="AK17" s="379" t="n"/>
    </row>
    <row customHeight="1" ht="12.75" r="18" s="265" spans="1:41">
      <c r="A18" s="316" t="n">
        <v>16</v>
      </c>
      <c r="B18" s="274" t="s">
        <v>123</v>
      </c>
      <c r="C18" s="316" t="s">
        <v>22</v>
      </c>
      <c r="D18" s="316" t="s">
        <v>776</v>
      </c>
      <c r="E18" s="504">
        <f>NETWORKDAYS(Итого!C$2,Отчёт!C$2,Итого!C$3)</f>
        <v/>
      </c>
      <c r="F18" s="419" t="n">
        <v>0.5</v>
      </c>
      <c r="G18" s="360" t="n">
        <v>1</v>
      </c>
      <c r="H18" s="361">
        <f>G18*F18</f>
        <v/>
      </c>
      <c r="I18" s="362" t="n">
        <v>13</v>
      </c>
      <c r="J18" s="363">
        <f>H18*E18</f>
        <v/>
      </c>
      <c r="K18" s="393" t="n">
        <v>83</v>
      </c>
      <c r="L18" s="396">
        <f>K18*J18</f>
        <v/>
      </c>
      <c r="M18" s="417" t="n">
        <v>43185</v>
      </c>
      <c r="N18" s="316">
        <f>18-COUNTIF(O18:AF18,"х")</f>
        <v/>
      </c>
      <c r="O18" s="505" t="n">
        <v>1</v>
      </c>
      <c r="P18" s="505" t="n">
        <v>1</v>
      </c>
      <c r="Q18" s="505" t="n">
        <v>1</v>
      </c>
      <c r="R18" s="505" t="n">
        <v>1</v>
      </c>
      <c r="S18" s="505" t="n">
        <v>1</v>
      </c>
      <c r="T18" s="505" t="n">
        <v>1</v>
      </c>
      <c r="U18" s="505" t="n">
        <v>1</v>
      </c>
      <c r="V18" s="505" t="n">
        <v>1</v>
      </c>
      <c r="W18" s="505" t="s">
        <v>74</v>
      </c>
      <c r="X18" s="505" t="s">
        <v>74</v>
      </c>
      <c r="Y18" s="505" t="s">
        <v>74</v>
      </c>
      <c r="Z18" s="505" t="s">
        <v>74</v>
      </c>
      <c r="AA18" s="505" t="s">
        <v>74</v>
      </c>
      <c r="AB18" s="505" t="n">
        <v>1</v>
      </c>
      <c r="AC18" s="505" t="n">
        <v>1</v>
      </c>
      <c r="AD18" s="505" t="n">
        <v>1</v>
      </c>
      <c r="AE18" s="505" t="n">
        <v>1</v>
      </c>
      <c r="AF18" s="505" t="n">
        <v>1</v>
      </c>
      <c r="AG18" s="347">
        <f>COUNTIF(O18:AF18,"=1")</f>
        <v/>
      </c>
      <c r="AH18" s="510">
        <f>AG18/N18</f>
        <v/>
      </c>
      <c r="AI18" s="510" t="n"/>
      <c r="AJ18" s="291">
        <f>IF(OR(AND(E18&gt;0,AH18&gt;0),AND(E18=0,AH18=0)),"-","Что-то не так!")</f>
        <v/>
      </c>
      <c r="AK18" s="379" t="n"/>
    </row>
    <row customHeight="1" ht="12.75" r="19" s="265" spans="1:41">
      <c r="A19" s="316" t="n">
        <v>17</v>
      </c>
      <c r="B19" s="274" t="s">
        <v>123</v>
      </c>
      <c r="C19" s="316" t="s">
        <v>22</v>
      </c>
      <c r="D19" s="316" t="s">
        <v>777</v>
      </c>
      <c r="E19" s="504">
        <f>NETWORKDAYS(Итого!C$2,Отчёт!C$2,Итого!C$3)</f>
        <v/>
      </c>
      <c r="F19" s="419" t="n">
        <v>0.5</v>
      </c>
      <c r="G19" s="360" t="n">
        <v>1</v>
      </c>
      <c r="H19" s="361">
        <f>G19*F19</f>
        <v/>
      </c>
      <c r="I19" s="362" t="n">
        <v>13</v>
      </c>
      <c r="J19" s="363">
        <f>H19*E19</f>
        <v/>
      </c>
      <c r="K19" s="393" t="n">
        <v>83</v>
      </c>
      <c r="L19" s="396">
        <f>K19*J19</f>
        <v/>
      </c>
      <c r="M19" s="417" t="n">
        <v>43185</v>
      </c>
      <c r="N19" s="316">
        <f>18-COUNTIF(O19:AF19,"х")</f>
        <v/>
      </c>
      <c r="O19" s="505" t="n">
        <v>1</v>
      </c>
      <c r="P19" s="505" t="n">
        <v>1</v>
      </c>
      <c r="Q19" s="505" t="n">
        <v>1</v>
      </c>
      <c r="R19" s="505" t="n">
        <v>1</v>
      </c>
      <c r="S19" s="505" t="n">
        <v>1</v>
      </c>
      <c r="T19" s="505" t="n">
        <v>1</v>
      </c>
      <c r="U19" s="505" t="n">
        <v>1</v>
      </c>
      <c r="V19" s="505" t="n">
        <v>1</v>
      </c>
      <c r="W19" s="505" t="s">
        <v>74</v>
      </c>
      <c r="X19" s="505" t="s">
        <v>74</v>
      </c>
      <c r="Y19" s="505" t="s">
        <v>74</v>
      </c>
      <c r="Z19" s="505" t="s">
        <v>74</v>
      </c>
      <c r="AA19" s="505" t="s">
        <v>74</v>
      </c>
      <c r="AB19" s="505" t="n">
        <v>1</v>
      </c>
      <c r="AC19" s="505" t="n">
        <v>1</v>
      </c>
      <c r="AD19" s="505" t="n">
        <v>1</v>
      </c>
      <c r="AE19" s="505" t="n">
        <v>0</v>
      </c>
      <c r="AF19" s="505" t="n">
        <v>1</v>
      </c>
      <c r="AG19" s="347">
        <f>COUNTIF(O19:AF19,"=1")</f>
        <v/>
      </c>
      <c r="AH19" s="510">
        <f>AG19/N19</f>
        <v/>
      </c>
      <c r="AI19" s="510" t="s">
        <v>747</v>
      </c>
      <c r="AJ19" s="291">
        <f>IF(OR(AND(E19&gt;0,AH19&gt;0),AND(E19=0,AH19=0)),"-","Что-то не так!")</f>
        <v/>
      </c>
      <c r="AK19" s="379" t="n"/>
    </row>
    <row customHeight="1" ht="12.75" r="20" s="265" spans="1:41">
      <c r="A20" s="316" t="n">
        <v>18</v>
      </c>
      <c r="B20" s="274" t="s">
        <v>123</v>
      </c>
      <c r="C20" s="316" t="s">
        <v>22</v>
      </c>
      <c r="D20" s="316" t="s">
        <v>778</v>
      </c>
      <c r="E20" s="504">
        <f>NETWORKDAYS(Итого!C$2,Отчёт!C$2,Итого!C$3)</f>
        <v/>
      </c>
      <c r="F20" s="419" t="n">
        <v>0.5</v>
      </c>
      <c r="G20" s="360" t="n">
        <v>1</v>
      </c>
      <c r="H20" s="361">
        <f>G20*F20</f>
        <v/>
      </c>
      <c r="I20" s="362" t="n">
        <v>13</v>
      </c>
      <c r="J20" s="363">
        <f>H20*E20</f>
        <v/>
      </c>
      <c r="K20" s="393" t="n">
        <v>83</v>
      </c>
      <c r="L20" s="396">
        <f>K20*J20</f>
        <v/>
      </c>
      <c r="M20" s="417" t="n">
        <v>43185</v>
      </c>
      <c r="N20" s="316">
        <f>18-COUNTIF(O20:AF20,"х")</f>
        <v/>
      </c>
      <c r="O20" s="505" t="n">
        <v>1</v>
      </c>
      <c r="P20" s="505" t="n">
        <v>1</v>
      </c>
      <c r="Q20" s="505" t="n">
        <v>1</v>
      </c>
      <c r="R20" s="505" t="n">
        <v>1</v>
      </c>
      <c r="S20" s="505" t="n">
        <v>1</v>
      </c>
      <c r="T20" s="505" t="n">
        <v>1</v>
      </c>
      <c r="U20" s="505" t="n">
        <v>1</v>
      </c>
      <c r="V20" s="505" t="n">
        <v>1</v>
      </c>
      <c r="W20" s="505" t="s">
        <v>74</v>
      </c>
      <c r="X20" s="505" t="s">
        <v>74</v>
      </c>
      <c r="Y20" s="505" t="s">
        <v>74</v>
      </c>
      <c r="Z20" s="505" t="s">
        <v>74</v>
      </c>
      <c r="AA20" s="505" t="s">
        <v>74</v>
      </c>
      <c r="AB20" s="505" t="n">
        <v>1</v>
      </c>
      <c r="AC20" s="505" t="n">
        <v>1</v>
      </c>
      <c r="AD20" s="505" t="n">
        <v>1</v>
      </c>
      <c r="AE20" s="505" t="n">
        <v>1</v>
      </c>
      <c r="AF20" s="505" t="n">
        <v>1</v>
      </c>
      <c r="AG20" s="347">
        <f>COUNTIF(O20:AF20,"=1")</f>
        <v/>
      </c>
      <c r="AH20" s="510">
        <f>AG20/N20</f>
        <v/>
      </c>
      <c r="AI20" s="510" t="n"/>
      <c r="AJ20" s="291">
        <f>IF(OR(AND(E20&gt;0,AH20&gt;0),AND(E20=0,AH20=0)),"-","Что-то не так!")</f>
        <v/>
      </c>
      <c r="AK20" s="379" t="n"/>
    </row>
    <row customHeight="1" ht="12.75" r="21" s="265" spans="1:41">
      <c r="A21" s="316" t="n">
        <v>19</v>
      </c>
      <c r="B21" s="274" t="s">
        <v>123</v>
      </c>
      <c r="C21" s="316" t="s">
        <v>22</v>
      </c>
      <c r="D21" s="316" t="s">
        <v>779</v>
      </c>
      <c r="E21" s="504">
        <f>NETWORKDAYS(Итого!C$2,Отчёт!C$2,Итого!C$3)</f>
        <v/>
      </c>
      <c r="F21" s="419" t="n">
        <v>0.5</v>
      </c>
      <c r="G21" s="360" t="n">
        <v>1</v>
      </c>
      <c r="H21" s="361">
        <f>G21*F21</f>
        <v/>
      </c>
      <c r="I21" s="362" t="n">
        <v>13</v>
      </c>
      <c r="J21" s="363">
        <f>H21*E21</f>
        <v/>
      </c>
      <c r="K21" s="393" t="n">
        <v>83</v>
      </c>
      <c r="L21" s="396">
        <f>K21*J21</f>
        <v/>
      </c>
      <c r="M21" s="417" t="n">
        <v>43185</v>
      </c>
      <c r="N21" s="316">
        <f>18-COUNTIF(O21:AF21,"х")</f>
        <v/>
      </c>
      <c r="O21" s="505" t="n">
        <v>1</v>
      </c>
      <c r="P21" s="505" t="n">
        <v>1</v>
      </c>
      <c r="Q21" s="505" t="n">
        <v>1</v>
      </c>
      <c r="R21" s="505" t="n">
        <v>1</v>
      </c>
      <c r="S21" s="505" t="n">
        <v>1</v>
      </c>
      <c r="T21" s="505" t="n">
        <v>1</v>
      </c>
      <c r="U21" s="505" t="n">
        <v>1</v>
      </c>
      <c r="V21" s="505" t="n">
        <v>1</v>
      </c>
      <c r="W21" s="505" t="s">
        <v>74</v>
      </c>
      <c r="X21" s="505" t="s">
        <v>74</v>
      </c>
      <c r="Y21" s="505" t="s">
        <v>74</v>
      </c>
      <c r="Z21" s="505" t="s">
        <v>74</v>
      </c>
      <c r="AA21" s="505" t="s">
        <v>74</v>
      </c>
      <c r="AB21" s="505" t="n">
        <v>1</v>
      </c>
      <c r="AC21" s="505" t="n">
        <v>1</v>
      </c>
      <c r="AD21" s="505" t="n">
        <v>1</v>
      </c>
      <c r="AE21" s="505" t="n">
        <v>1</v>
      </c>
      <c r="AF21" s="505" t="n">
        <v>1</v>
      </c>
      <c r="AG21" s="347">
        <f>COUNTIF(O21:AF21,"=1")</f>
        <v/>
      </c>
      <c r="AH21" s="510">
        <f>AG21/N21</f>
        <v/>
      </c>
      <c r="AI21" s="510" t="n"/>
      <c r="AJ21" s="291">
        <f>IF(OR(AND(E21&gt;0,AH21&gt;0),AND(E21=0,AH21=0)),"-","Что-то не так!")</f>
        <v/>
      </c>
      <c r="AK21" s="379" t="n"/>
    </row>
    <row customHeight="1" ht="12.75" r="22" s="265" spans="1:41">
      <c r="A22" s="316" t="n">
        <v>20</v>
      </c>
      <c r="B22" s="274" t="s">
        <v>123</v>
      </c>
      <c r="C22" s="316" t="s">
        <v>22</v>
      </c>
      <c r="D22" s="316" t="s">
        <v>780</v>
      </c>
      <c r="E22" s="504">
        <f>NETWORKDAYS(Итого!C$2,Отчёт!C$2,Итого!C$3)</f>
        <v/>
      </c>
      <c r="F22" s="419" t="n">
        <v>0.5</v>
      </c>
      <c r="G22" s="360" t="n">
        <v>1</v>
      </c>
      <c r="H22" s="361">
        <f>G22*F22</f>
        <v/>
      </c>
      <c r="I22" s="362" t="n">
        <v>13</v>
      </c>
      <c r="J22" s="363">
        <f>H22*E22</f>
        <v/>
      </c>
      <c r="K22" s="393" t="n">
        <v>83</v>
      </c>
      <c r="L22" s="396">
        <f>K22*J22</f>
        <v/>
      </c>
      <c r="M22" s="417" t="n">
        <v>43185</v>
      </c>
      <c r="N22" s="316">
        <f>18-COUNTIF(O22:AF22,"х")</f>
        <v/>
      </c>
      <c r="O22" s="505" t="n">
        <v>1</v>
      </c>
      <c r="P22" s="505" t="n">
        <v>1</v>
      </c>
      <c r="Q22" s="505" t="n">
        <v>1</v>
      </c>
      <c r="R22" s="505" t="n">
        <v>1</v>
      </c>
      <c r="S22" s="505" t="n">
        <v>1</v>
      </c>
      <c r="T22" s="505" t="n">
        <v>1</v>
      </c>
      <c r="U22" s="505" t="n">
        <v>1</v>
      </c>
      <c r="V22" s="505" t="n">
        <v>1</v>
      </c>
      <c r="W22" s="505" t="s">
        <v>74</v>
      </c>
      <c r="X22" s="505" t="s">
        <v>74</v>
      </c>
      <c r="Y22" s="505" t="s">
        <v>74</v>
      </c>
      <c r="Z22" s="505" t="s">
        <v>74</v>
      </c>
      <c r="AA22" s="505" t="s">
        <v>74</v>
      </c>
      <c r="AB22" s="505" t="n">
        <v>1</v>
      </c>
      <c r="AC22" s="505" t="n">
        <v>1</v>
      </c>
      <c r="AD22" s="505" t="n">
        <v>1</v>
      </c>
      <c r="AE22" s="505" t="n">
        <v>1</v>
      </c>
      <c r="AF22" s="505" t="n">
        <v>1</v>
      </c>
      <c r="AG22" s="347">
        <f>COUNTIF(O22:AF22,"=1")</f>
        <v/>
      </c>
      <c r="AH22" s="510">
        <f>AG22/N22</f>
        <v/>
      </c>
      <c r="AI22" s="510" t="n"/>
      <c r="AJ22" s="291">
        <f>IF(OR(AND(E22&gt;0,AH22&gt;0),AND(E22=0,AH22=0)),"-","Что-то не так!")</f>
        <v/>
      </c>
      <c r="AK22" s="379" t="n"/>
    </row>
    <row customHeight="1" ht="12.75" r="23" s="265" spans="1:41">
      <c r="A23" s="316" t="n">
        <v>21</v>
      </c>
      <c r="B23" s="274" t="s">
        <v>123</v>
      </c>
      <c r="C23" s="316" t="s">
        <v>22</v>
      </c>
      <c r="D23" s="316" t="s">
        <v>781</v>
      </c>
      <c r="E23" s="504">
        <f>NETWORKDAYS(Итого!C$2,Отчёт!C$2,Итого!C$3)</f>
        <v/>
      </c>
      <c r="F23" s="419" t="n">
        <v>0.5</v>
      </c>
      <c r="G23" s="360" t="n">
        <v>1</v>
      </c>
      <c r="H23" s="361">
        <f>G23*F23</f>
        <v/>
      </c>
      <c r="I23" s="362" t="n">
        <v>13</v>
      </c>
      <c r="J23" s="363">
        <f>H23*E23</f>
        <v/>
      </c>
      <c r="K23" s="393" t="n">
        <v>83</v>
      </c>
      <c r="L23" s="396">
        <f>K23*J23</f>
        <v/>
      </c>
      <c r="M23" s="417" t="n">
        <v>43185</v>
      </c>
      <c r="N23" s="316">
        <f>18-COUNTIF(O23:AF23,"х")</f>
        <v/>
      </c>
      <c r="O23" s="505" t="n">
        <v>1</v>
      </c>
      <c r="P23" s="505" t="n">
        <v>1</v>
      </c>
      <c r="Q23" s="505" t="n">
        <v>0</v>
      </c>
      <c r="R23" s="505" t="n">
        <v>1</v>
      </c>
      <c r="S23" s="505" t="n">
        <v>1</v>
      </c>
      <c r="T23" s="505" t="n">
        <v>1</v>
      </c>
      <c r="U23" s="505" t="n">
        <v>1</v>
      </c>
      <c r="V23" s="505" t="n">
        <v>1</v>
      </c>
      <c r="W23" s="505" t="s">
        <v>74</v>
      </c>
      <c r="X23" s="505" t="s">
        <v>74</v>
      </c>
      <c r="Y23" s="505" t="s">
        <v>74</v>
      </c>
      <c r="Z23" s="505" t="s">
        <v>74</v>
      </c>
      <c r="AA23" s="505" t="s">
        <v>74</v>
      </c>
      <c r="AB23" s="505" t="n">
        <v>1</v>
      </c>
      <c r="AC23" s="505" t="n">
        <v>1</v>
      </c>
      <c r="AD23" s="505" t="n">
        <v>1</v>
      </c>
      <c r="AE23" s="505" t="n">
        <v>1</v>
      </c>
      <c r="AF23" s="505" t="n">
        <v>1</v>
      </c>
      <c r="AG23" s="347">
        <f>COUNTIF(O23:AF23,"=1")</f>
        <v/>
      </c>
      <c r="AH23" s="510">
        <f>AG23/N23</f>
        <v/>
      </c>
      <c r="AI23" s="510" t="s">
        <v>782</v>
      </c>
      <c r="AJ23" s="291">
        <f>IF(OR(AND(E23&gt;0,AH23&gt;0),AND(E23=0,AH23=0)),"-","Что-то не так!")</f>
        <v/>
      </c>
      <c r="AK23" s="379" t="n"/>
    </row>
    <row customHeight="1" ht="12.75" r="24" s="265" spans="1:41">
      <c r="A24" s="316" t="n">
        <v>22</v>
      </c>
      <c r="B24" s="274" t="s">
        <v>123</v>
      </c>
      <c r="C24" s="316" t="s">
        <v>22</v>
      </c>
      <c r="D24" s="316" t="s">
        <v>783</v>
      </c>
      <c r="E24" s="504">
        <f>NETWORKDAYS(Итого!C$2,Отчёт!C$2,Итого!C$3)</f>
        <v/>
      </c>
      <c r="F24" s="419" t="n">
        <v>0.5</v>
      </c>
      <c r="G24" s="360" t="n">
        <v>1</v>
      </c>
      <c r="H24" s="361">
        <f>G24*F24</f>
        <v/>
      </c>
      <c r="I24" s="362" t="n">
        <v>13</v>
      </c>
      <c r="J24" s="363">
        <f>H24*E24</f>
        <v/>
      </c>
      <c r="K24" s="393" t="n">
        <v>83</v>
      </c>
      <c r="L24" s="396">
        <f>K24*J24</f>
        <v/>
      </c>
      <c r="M24" s="417" t="n">
        <v>43185</v>
      </c>
      <c r="N24" s="316">
        <f>18-COUNTIF(O24:AF24,"х")</f>
        <v/>
      </c>
      <c r="O24" s="505" t="n">
        <v>1</v>
      </c>
      <c r="P24" s="505" t="n">
        <v>1</v>
      </c>
      <c r="Q24" s="505" t="n">
        <v>1</v>
      </c>
      <c r="R24" s="505" t="n">
        <v>1</v>
      </c>
      <c r="S24" s="505" t="n">
        <v>1</v>
      </c>
      <c r="T24" s="505" t="n">
        <v>1</v>
      </c>
      <c r="U24" s="505" t="n">
        <v>1</v>
      </c>
      <c r="V24" s="505" t="n">
        <v>1</v>
      </c>
      <c r="W24" s="505" t="s">
        <v>74</v>
      </c>
      <c r="X24" s="505" t="s">
        <v>74</v>
      </c>
      <c r="Y24" s="505" t="s">
        <v>74</v>
      </c>
      <c r="Z24" s="505" t="s">
        <v>74</v>
      </c>
      <c r="AA24" s="505" t="s">
        <v>74</v>
      </c>
      <c r="AB24" s="505" t="n">
        <v>1</v>
      </c>
      <c r="AC24" s="505" t="n">
        <v>1</v>
      </c>
      <c r="AD24" s="505" t="n">
        <v>1</v>
      </c>
      <c r="AE24" s="505" t="n">
        <v>1</v>
      </c>
      <c r="AF24" s="505" t="n">
        <v>1</v>
      </c>
      <c r="AG24" s="347">
        <f>COUNTIF(O24:AF24,"=1")</f>
        <v/>
      </c>
      <c r="AH24" s="510">
        <f>AG24/N24</f>
        <v/>
      </c>
      <c r="AI24" s="510" t="n"/>
      <c r="AJ24" s="291">
        <f>IF(OR(AND(E24&gt;0,AH24&gt;0),AND(E24=0,AH24=0)),"-","Что-то не так!")</f>
        <v/>
      </c>
      <c r="AK24" s="379" t="n"/>
    </row>
    <row customHeight="1" ht="12.75" r="25" s="265" spans="1:41">
      <c r="A25" s="316" t="n">
        <v>23</v>
      </c>
      <c r="B25" s="274" t="s">
        <v>123</v>
      </c>
      <c r="C25" s="316" t="s">
        <v>22</v>
      </c>
      <c r="D25" s="316" t="s">
        <v>784</v>
      </c>
      <c r="E25" s="504">
        <f>NETWORKDAYS(Итого!C$2,Отчёт!C$2,Итого!C$3)</f>
        <v/>
      </c>
      <c r="F25" s="419" t="n">
        <v>0.5</v>
      </c>
      <c r="G25" s="360" t="n">
        <v>1</v>
      </c>
      <c r="H25" s="361">
        <f>G25*F25</f>
        <v/>
      </c>
      <c r="I25" s="362" t="n">
        <v>13</v>
      </c>
      <c r="J25" s="363">
        <f>H25*E25</f>
        <v/>
      </c>
      <c r="K25" s="393" t="n">
        <v>83</v>
      </c>
      <c r="L25" s="396">
        <f>K25*J25</f>
        <v/>
      </c>
      <c r="M25" s="417" t="n">
        <v>43185</v>
      </c>
      <c r="N25" s="316">
        <f>18-COUNTIF(O25:AF25,"х")</f>
        <v/>
      </c>
      <c r="O25" s="505" t="n">
        <v>1</v>
      </c>
      <c r="P25" s="505" t="n">
        <v>1</v>
      </c>
      <c r="Q25" s="505" t="n">
        <v>1</v>
      </c>
      <c r="R25" s="505" t="n">
        <v>1</v>
      </c>
      <c r="S25" s="505" t="n">
        <v>1</v>
      </c>
      <c r="T25" s="505" t="n">
        <v>1</v>
      </c>
      <c r="U25" s="505" t="n">
        <v>1</v>
      </c>
      <c r="V25" s="505" t="n">
        <v>1</v>
      </c>
      <c r="W25" s="505" t="s">
        <v>74</v>
      </c>
      <c r="X25" s="505" t="s">
        <v>74</v>
      </c>
      <c r="Y25" s="505" t="s">
        <v>74</v>
      </c>
      <c r="Z25" s="505" t="s">
        <v>74</v>
      </c>
      <c r="AA25" s="505" t="s">
        <v>74</v>
      </c>
      <c r="AB25" s="505" t="n">
        <v>1</v>
      </c>
      <c r="AC25" s="505" t="n">
        <v>1</v>
      </c>
      <c r="AD25" s="505" t="n">
        <v>1</v>
      </c>
      <c r="AE25" s="505" t="n">
        <v>1</v>
      </c>
      <c r="AF25" s="505" t="n">
        <v>1</v>
      </c>
      <c r="AG25" s="347">
        <f>COUNTIF(O25:AF25,"=1")</f>
        <v/>
      </c>
      <c r="AH25" s="510">
        <f>AG25/N25</f>
        <v/>
      </c>
      <c r="AI25" s="510" t="n"/>
      <c r="AJ25" s="291">
        <f>IF(OR(AND(E25&gt;0,AH25&gt;0),AND(E25=0,AH25=0)),"-","Что-то не так!")</f>
        <v/>
      </c>
      <c r="AK25" s="379" t="n"/>
    </row>
    <row customHeight="1" ht="12.75" r="26" s="265" spans="1:41">
      <c r="A26" s="316" t="n">
        <v>24</v>
      </c>
      <c r="B26" s="274" t="s">
        <v>123</v>
      </c>
      <c r="C26" s="316" t="s">
        <v>22</v>
      </c>
      <c r="D26" s="316" t="s">
        <v>785</v>
      </c>
      <c r="E26" s="504">
        <f>NETWORKDAYS(Итого!C$2,Отчёт!C$2,Итого!C$3)</f>
        <v/>
      </c>
      <c r="F26" s="419" t="n">
        <v>0.5</v>
      </c>
      <c r="G26" s="360" t="n">
        <v>1</v>
      </c>
      <c r="H26" s="361">
        <f>G26*F26</f>
        <v/>
      </c>
      <c r="I26" s="362" t="n">
        <v>13</v>
      </c>
      <c r="J26" s="363">
        <f>H26*E26</f>
        <v/>
      </c>
      <c r="K26" s="393" t="n">
        <v>83</v>
      </c>
      <c r="L26" s="396">
        <f>K26*J26</f>
        <v/>
      </c>
      <c r="M26" s="417" t="n">
        <v>43185</v>
      </c>
      <c r="N26" s="316">
        <f>18-COUNTIF(O26:AF26,"х")</f>
        <v/>
      </c>
      <c r="O26" s="505" t="n">
        <v>1</v>
      </c>
      <c r="P26" s="505" t="n">
        <v>1</v>
      </c>
      <c r="Q26" s="505" t="n">
        <v>1</v>
      </c>
      <c r="R26" s="505" t="n">
        <v>1</v>
      </c>
      <c r="S26" s="505" t="n">
        <v>1</v>
      </c>
      <c r="T26" s="505" t="n">
        <v>1</v>
      </c>
      <c r="U26" s="505" t="n">
        <v>1</v>
      </c>
      <c r="V26" s="505" t="n">
        <v>1</v>
      </c>
      <c r="W26" s="505" t="s">
        <v>74</v>
      </c>
      <c r="X26" s="505" t="s">
        <v>74</v>
      </c>
      <c r="Y26" s="505" t="s">
        <v>74</v>
      </c>
      <c r="Z26" s="505" t="s">
        <v>74</v>
      </c>
      <c r="AA26" s="505" t="s">
        <v>74</v>
      </c>
      <c r="AB26" s="505" t="n">
        <v>1</v>
      </c>
      <c r="AC26" s="505" t="n">
        <v>1</v>
      </c>
      <c r="AD26" s="505" t="n">
        <v>1</v>
      </c>
      <c r="AE26" s="505" t="n">
        <v>1</v>
      </c>
      <c r="AF26" s="505" t="n">
        <v>1</v>
      </c>
      <c r="AG26" s="347">
        <f>COUNTIF(O26:AF26,"=1")</f>
        <v/>
      </c>
      <c r="AH26" s="510">
        <f>AG26/N26</f>
        <v/>
      </c>
      <c r="AI26" s="510" t="n"/>
      <c r="AJ26" s="291">
        <f>IF(OR(AND(E26&gt;0,AH26&gt;0),AND(E26=0,AH26=0)),"-","Что-то не так!")</f>
        <v/>
      </c>
      <c r="AK26" s="379" t="n"/>
    </row>
    <row customHeight="1" ht="12.75" r="27" s="265" spans="1:41">
      <c r="A27" s="316" t="n">
        <v>25</v>
      </c>
      <c r="B27" s="274" t="s">
        <v>123</v>
      </c>
      <c r="C27" s="316" t="s">
        <v>22</v>
      </c>
      <c r="D27" s="316" t="s">
        <v>786</v>
      </c>
      <c r="E27" s="504">
        <f>NETWORKDAYS(Итого!C$2,Отчёт!C$2,Итого!C$3)</f>
        <v/>
      </c>
      <c r="F27" s="419" t="n">
        <v>0.5</v>
      </c>
      <c r="G27" s="360" t="n">
        <v>1</v>
      </c>
      <c r="H27" s="361">
        <f>G27*F27</f>
        <v/>
      </c>
      <c r="I27" s="362" t="n">
        <v>13</v>
      </c>
      <c r="J27" s="363">
        <f>H27*E27</f>
        <v/>
      </c>
      <c r="K27" s="393" t="n">
        <v>83</v>
      </c>
      <c r="L27" s="396">
        <f>K27*J27</f>
        <v/>
      </c>
      <c r="M27" s="417" t="n">
        <v>43185</v>
      </c>
      <c r="N27" s="316">
        <f>18-COUNTIF(O27:AF27,"х")</f>
        <v/>
      </c>
      <c r="O27" s="505" t="n">
        <v>1</v>
      </c>
      <c r="P27" s="505" t="n">
        <v>1</v>
      </c>
      <c r="Q27" s="505" t="n">
        <v>1</v>
      </c>
      <c r="R27" s="505" t="n">
        <v>1</v>
      </c>
      <c r="S27" s="505" t="n">
        <v>1</v>
      </c>
      <c r="T27" s="505" t="n">
        <v>1</v>
      </c>
      <c r="U27" s="505" t="n">
        <v>1</v>
      </c>
      <c r="V27" s="505" t="n">
        <v>1</v>
      </c>
      <c r="W27" s="505" t="s">
        <v>74</v>
      </c>
      <c r="X27" s="505" t="s">
        <v>74</v>
      </c>
      <c r="Y27" s="505" t="s">
        <v>74</v>
      </c>
      <c r="Z27" s="505" t="s">
        <v>74</v>
      </c>
      <c r="AA27" s="505" t="s">
        <v>74</v>
      </c>
      <c r="AB27" s="505" t="n">
        <v>1</v>
      </c>
      <c r="AC27" s="505" t="n">
        <v>1</v>
      </c>
      <c r="AD27" s="505" t="n">
        <v>0</v>
      </c>
      <c r="AE27" s="505" t="n">
        <v>1</v>
      </c>
      <c r="AF27" s="505" t="n">
        <v>1</v>
      </c>
      <c r="AG27" s="347">
        <f>COUNTIF(O27:AF27,"=1")</f>
        <v/>
      </c>
      <c r="AH27" s="510">
        <f>AG27/N27</f>
        <v/>
      </c>
      <c r="AI27" s="510" t="s">
        <v>526</v>
      </c>
      <c r="AJ27" s="291">
        <f>IF(OR(AND(E27&gt;0,AH27&gt;0),AND(E27=0,AH27=0)),"-","Что-то не так!")</f>
        <v/>
      </c>
      <c r="AK27" s="379" t="n"/>
    </row>
    <row customHeight="1" ht="12.75" r="28" s="265" spans="1:41">
      <c r="A28" s="316" t="n">
        <v>26</v>
      </c>
      <c r="B28" s="274" t="s">
        <v>123</v>
      </c>
      <c r="C28" s="316" t="s">
        <v>22</v>
      </c>
      <c r="D28" s="316" t="s">
        <v>787</v>
      </c>
      <c r="E28" s="504">
        <f>NETWORKDAYS(Итого!C$2,Отчёт!C$2,Итого!C$3)</f>
        <v/>
      </c>
      <c r="F28" s="419" t="n">
        <v>0.5</v>
      </c>
      <c r="G28" s="360" t="n">
        <v>1</v>
      </c>
      <c r="H28" s="361">
        <f>G28*F28</f>
        <v/>
      </c>
      <c r="I28" s="362" t="n">
        <v>13</v>
      </c>
      <c r="J28" s="363">
        <f>H28*E28</f>
        <v/>
      </c>
      <c r="K28" s="393" t="n">
        <v>83</v>
      </c>
      <c r="L28" s="396">
        <f>K28*J28</f>
        <v/>
      </c>
      <c r="M28" s="417" t="n">
        <v>43185</v>
      </c>
      <c r="N28" s="316">
        <f>18-COUNTIF(O28:AF28,"х")</f>
        <v/>
      </c>
      <c r="O28" s="505" t="n">
        <v>1</v>
      </c>
      <c r="P28" s="505" t="n">
        <v>1</v>
      </c>
      <c r="Q28" s="505" t="n">
        <v>1</v>
      </c>
      <c r="R28" s="505" t="n">
        <v>1</v>
      </c>
      <c r="S28" s="505" t="n">
        <v>1</v>
      </c>
      <c r="T28" s="505" t="n">
        <v>1</v>
      </c>
      <c r="U28" s="505" t="n">
        <v>1</v>
      </c>
      <c r="V28" s="505" t="n">
        <v>1</v>
      </c>
      <c r="W28" s="505" t="s">
        <v>74</v>
      </c>
      <c r="X28" s="505" t="s">
        <v>74</v>
      </c>
      <c r="Y28" s="505" t="s">
        <v>74</v>
      </c>
      <c r="Z28" s="505" t="s">
        <v>74</v>
      </c>
      <c r="AA28" s="505" t="s">
        <v>74</v>
      </c>
      <c r="AB28" s="505" t="n">
        <v>1</v>
      </c>
      <c r="AC28" s="505" t="n">
        <v>1</v>
      </c>
      <c r="AD28" s="505" t="n">
        <v>1</v>
      </c>
      <c r="AE28" s="505" t="n">
        <v>1</v>
      </c>
      <c r="AF28" s="505" t="n">
        <v>1</v>
      </c>
      <c r="AG28" s="347">
        <f>COUNTIF(O28:AF28,"=1")</f>
        <v/>
      </c>
      <c r="AH28" s="510">
        <f>AG28/N28</f>
        <v/>
      </c>
      <c r="AI28" s="510" t="n"/>
      <c r="AJ28" s="291">
        <f>IF(OR(AND(E28&gt;0,AH28&gt;0),AND(E28=0,AH28=0)),"-","Что-то не так!")</f>
        <v/>
      </c>
      <c r="AK28" s="379" t="n"/>
    </row>
    <row customHeight="1" ht="12.75" r="29" s="265" spans="1:41">
      <c r="A29" s="316" t="n">
        <v>27</v>
      </c>
      <c r="B29" s="274" t="s">
        <v>123</v>
      </c>
      <c r="C29" s="316" t="s">
        <v>22</v>
      </c>
      <c r="D29" s="316" t="s">
        <v>788</v>
      </c>
      <c r="E29" s="504">
        <f>NETWORKDAYS(Итого!C$2,Отчёт!C$2,Итого!C$3)</f>
        <v/>
      </c>
      <c r="F29" s="419" t="n">
        <v>0.5</v>
      </c>
      <c r="G29" s="360" t="n">
        <v>1</v>
      </c>
      <c r="H29" s="361">
        <f>G29*F29</f>
        <v/>
      </c>
      <c r="I29" s="362" t="n">
        <v>13</v>
      </c>
      <c r="J29" s="363">
        <f>H29*E29</f>
        <v/>
      </c>
      <c r="K29" s="393" t="n">
        <v>83</v>
      </c>
      <c r="L29" s="396">
        <f>K29*J29</f>
        <v/>
      </c>
      <c r="M29" s="417" t="n">
        <v>43185</v>
      </c>
      <c r="N29" s="316">
        <f>18-COUNTIF(O29:AF29,"х")</f>
        <v/>
      </c>
      <c r="O29" s="505" t="n">
        <v>1</v>
      </c>
      <c r="P29" s="505" t="n">
        <v>1</v>
      </c>
      <c r="Q29" s="505" t="n">
        <v>1</v>
      </c>
      <c r="R29" s="505" t="n">
        <v>1</v>
      </c>
      <c r="S29" s="505" t="n">
        <v>1</v>
      </c>
      <c r="T29" s="505" t="n">
        <v>1</v>
      </c>
      <c r="U29" s="505" t="n">
        <v>1</v>
      </c>
      <c r="V29" s="505" t="n">
        <v>1</v>
      </c>
      <c r="W29" s="505" t="s">
        <v>74</v>
      </c>
      <c r="X29" s="505" t="s">
        <v>74</v>
      </c>
      <c r="Y29" s="505" t="s">
        <v>74</v>
      </c>
      <c r="Z29" s="505" t="s">
        <v>74</v>
      </c>
      <c r="AA29" s="505" t="s">
        <v>74</v>
      </c>
      <c r="AB29" s="505" t="n">
        <v>1</v>
      </c>
      <c r="AC29" s="505" t="n">
        <v>1</v>
      </c>
      <c r="AD29" s="505" t="n">
        <v>1</v>
      </c>
      <c r="AE29" s="505" t="n">
        <v>1</v>
      </c>
      <c r="AF29" s="505" t="n">
        <v>1</v>
      </c>
      <c r="AG29" s="347">
        <f>COUNTIF(O29:AF29,"=1")</f>
        <v/>
      </c>
      <c r="AH29" s="510">
        <f>AG29/N29</f>
        <v/>
      </c>
      <c r="AI29" s="510" t="n"/>
      <c r="AJ29" s="291">
        <f>IF(OR(AND(E29&gt;0,AH29&gt;0),AND(E29=0,AH29=0)),"-","Что-то не так!")</f>
        <v/>
      </c>
      <c r="AK29" s="379" t="n"/>
    </row>
    <row customHeight="1" ht="12.75" r="30" s="265" spans="1:41">
      <c r="A30" s="316" t="n">
        <v>28</v>
      </c>
      <c r="B30" s="274" t="s">
        <v>123</v>
      </c>
      <c r="C30" s="316" t="s">
        <v>22</v>
      </c>
      <c r="D30" s="316" t="s">
        <v>789</v>
      </c>
      <c r="E30" s="504">
        <f>NETWORKDAYS(Итого!C$2,Отчёт!C$2,Итого!C$3)</f>
        <v/>
      </c>
      <c r="F30" s="419" t="n">
        <v>0.5</v>
      </c>
      <c r="G30" s="360" t="n">
        <v>1</v>
      </c>
      <c r="H30" s="361">
        <f>G30*F30</f>
        <v/>
      </c>
      <c r="I30" s="362" t="n">
        <v>13</v>
      </c>
      <c r="J30" s="363">
        <f>H30*E30</f>
        <v/>
      </c>
      <c r="K30" s="393" t="n">
        <v>83</v>
      </c>
      <c r="L30" s="396">
        <f>K30*J30</f>
        <v/>
      </c>
      <c r="M30" s="417" t="n">
        <v>43185</v>
      </c>
      <c r="N30" s="316">
        <f>18-COUNTIF(O30:AF30,"х")</f>
        <v/>
      </c>
      <c r="O30" s="505" t="n">
        <v>1</v>
      </c>
      <c r="P30" s="505" t="n">
        <v>1</v>
      </c>
      <c r="Q30" s="505" t="n">
        <v>1</v>
      </c>
      <c r="R30" s="505" t="n">
        <v>1</v>
      </c>
      <c r="S30" s="505" t="n">
        <v>1</v>
      </c>
      <c r="T30" s="505" t="n">
        <v>1</v>
      </c>
      <c r="U30" s="505" t="n">
        <v>1</v>
      </c>
      <c r="V30" s="505" t="n">
        <v>1</v>
      </c>
      <c r="W30" s="505" t="s">
        <v>74</v>
      </c>
      <c r="X30" s="505" t="s">
        <v>74</v>
      </c>
      <c r="Y30" s="505" t="s">
        <v>74</v>
      </c>
      <c r="Z30" s="505" t="s">
        <v>74</v>
      </c>
      <c r="AA30" s="505" t="s">
        <v>74</v>
      </c>
      <c r="AB30" s="505" t="n">
        <v>1</v>
      </c>
      <c r="AC30" s="505" t="n">
        <v>1</v>
      </c>
      <c r="AD30" s="505" t="n">
        <v>1</v>
      </c>
      <c r="AE30" s="505" t="n">
        <v>1</v>
      </c>
      <c r="AF30" s="505" t="n">
        <v>0</v>
      </c>
      <c r="AG30" s="347">
        <f>COUNTIF(O30:AF30,"=1")</f>
        <v/>
      </c>
      <c r="AH30" s="510">
        <f>AG30/N30</f>
        <v/>
      </c>
      <c r="AI30" s="510" t="s">
        <v>224</v>
      </c>
      <c r="AJ30" s="291">
        <f>IF(OR(AND(E30&gt;0,AH30&gt;0),AND(E30=0,AH30=0)),"-","Что-то не так!")</f>
        <v/>
      </c>
      <c r="AK30" s="379" t="n"/>
    </row>
    <row customHeight="1" ht="12.75" r="31" s="265" spans="1:41">
      <c r="A31" s="316" t="n">
        <v>29</v>
      </c>
      <c r="B31" s="274" t="s">
        <v>123</v>
      </c>
      <c r="C31" s="316" t="s">
        <v>22</v>
      </c>
      <c r="D31" s="316" t="s">
        <v>790</v>
      </c>
      <c r="E31" s="504">
        <f>NETWORKDAYS(Итого!C$2,Отчёт!C$2,Итого!C$3)</f>
        <v/>
      </c>
      <c r="F31" s="419" t="n">
        <v>0.5</v>
      </c>
      <c r="G31" s="360" t="n">
        <v>1</v>
      </c>
      <c r="H31" s="361">
        <f>G31*F31</f>
        <v/>
      </c>
      <c r="I31" s="362" t="n">
        <v>13</v>
      </c>
      <c r="J31" s="363">
        <f>H31*E31</f>
        <v/>
      </c>
      <c r="K31" s="393" t="n">
        <v>83</v>
      </c>
      <c r="L31" s="396">
        <f>K31*J31</f>
        <v/>
      </c>
      <c r="M31" s="417" t="n">
        <v>43185</v>
      </c>
      <c r="N31" s="316">
        <f>18-COUNTIF(O31:AF31,"х")</f>
        <v/>
      </c>
      <c r="O31" s="505" t="n">
        <v>0</v>
      </c>
      <c r="P31" s="505" t="n">
        <v>1</v>
      </c>
      <c r="Q31" s="505" t="n">
        <v>1</v>
      </c>
      <c r="R31" s="505" t="n">
        <v>1</v>
      </c>
      <c r="S31" s="505" t="n">
        <v>1</v>
      </c>
      <c r="T31" s="505" t="n">
        <v>1</v>
      </c>
      <c r="U31" s="505" t="n">
        <v>1</v>
      </c>
      <c r="V31" s="505" t="n">
        <v>1</v>
      </c>
      <c r="W31" s="505" t="s">
        <v>74</v>
      </c>
      <c r="X31" s="505" t="s">
        <v>74</v>
      </c>
      <c r="Y31" s="505" t="s">
        <v>74</v>
      </c>
      <c r="Z31" s="505" t="s">
        <v>74</v>
      </c>
      <c r="AA31" s="505" t="s">
        <v>74</v>
      </c>
      <c r="AB31" s="505" t="n">
        <v>1</v>
      </c>
      <c r="AC31" s="505" t="n">
        <v>1</v>
      </c>
      <c r="AD31" s="505" t="n">
        <v>1</v>
      </c>
      <c r="AE31" s="505" t="n">
        <v>1</v>
      </c>
      <c r="AF31" s="505" t="n">
        <v>1</v>
      </c>
      <c r="AG31" s="347">
        <f>COUNTIF(O31:AF31,"=1")</f>
        <v/>
      </c>
      <c r="AH31" s="510">
        <f>AG31/N31</f>
        <v/>
      </c>
      <c r="AI31" s="510" t="s">
        <v>791</v>
      </c>
      <c r="AJ31" s="291">
        <f>IF(OR(AND(E31&gt;0,AH31&gt;0),AND(E31=0,AH31=0)),"-","Что-то не так!")</f>
        <v/>
      </c>
      <c r="AK31" s="379" t="n"/>
    </row>
    <row customHeight="1" ht="12.75" r="32" s="265" spans="1:41">
      <c r="A32" s="316" t="n">
        <v>30</v>
      </c>
      <c r="B32" s="274" t="s">
        <v>123</v>
      </c>
      <c r="C32" s="316" t="s">
        <v>22</v>
      </c>
      <c r="D32" s="316" t="s">
        <v>792</v>
      </c>
      <c r="E32" s="504">
        <f>NETWORKDAYS(Итого!C$2,Отчёт!C$2,Итого!C$3)</f>
        <v/>
      </c>
      <c r="F32" s="419" t="n">
        <v>0.5</v>
      </c>
      <c r="G32" s="360" t="n">
        <v>1</v>
      </c>
      <c r="H32" s="361">
        <f>G32*F32</f>
        <v/>
      </c>
      <c r="I32" s="362" t="n">
        <v>13</v>
      </c>
      <c r="J32" s="363">
        <f>H32*E32</f>
        <v/>
      </c>
      <c r="K32" s="393" t="n">
        <v>83</v>
      </c>
      <c r="L32" s="396">
        <f>K32*J32</f>
        <v/>
      </c>
      <c r="M32" s="417" t="n">
        <v>43185</v>
      </c>
      <c r="N32" s="316">
        <f>18-COUNTIF(O32:AF32,"х")</f>
        <v/>
      </c>
      <c r="O32" s="505" t="n">
        <v>1</v>
      </c>
      <c r="P32" s="505" t="n">
        <v>1</v>
      </c>
      <c r="Q32" s="505" t="n">
        <v>1</v>
      </c>
      <c r="R32" s="505" t="n">
        <v>1</v>
      </c>
      <c r="S32" s="505" t="n">
        <v>1</v>
      </c>
      <c r="T32" s="505" t="n">
        <v>1</v>
      </c>
      <c r="U32" s="505" t="n">
        <v>1</v>
      </c>
      <c r="V32" s="505" t="n">
        <v>1</v>
      </c>
      <c r="W32" s="505" t="s">
        <v>74</v>
      </c>
      <c r="X32" s="505" t="s">
        <v>74</v>
      </c>
      <c r="Y32" s="505" t="s">
        <v>74</v>
      </c>
      <c r="Z32" s="505" t="s">
        <v>74</v>
      </c>
      <c r="AA32" s="505" t="s">
        <v>74</v>
      </c>
      <c r="AB32" s="505" t="n">
        <v>1</v>
      </c>
      <c r="AC32" s="505" t="n">
        <v>1</v>
      </c>
      <c r="AD32" s="505" t="n">
        <v>1</v>
      </c>
      <c r="AE32" s="505" t="n">
        <v>1</v>
      </c>
      <c r="AF32" s="505" t="n">
        <v>1</v>
      </c>
      <c r="AG32" s="347">
        <f>COUNTIF(O32:AF32,"=1")</f>
        <v/>
      </c>
      <c r="AH32" s="510">
        <f>AG32/N32</f>
        <v/>
      </c>
      <c r="AI32" s="510" t="n"/>
      <c r="AJ32" s="291">
        <f>IF(OR(AND(E32&gt;0,AH32&gt;0),AND(E32=0,AH32=0)),"-","Что-то не так!")</f>
        <v/>
      </c>
      <c r="AK32" s="379" t="n"/>
    </row>
    <row customHeight="1" ht="12.75" r="33" s="265" spans="1:41">
      <c r="A33" s="316" t="n">
        <v>31</v>
      </c>
      <c r="B33" s="274" t="s">
        <v>123</v>
      </c>
      <c r="C33" s="316" t="s">
        <v>22</v>
      </c>
      <c r="D33" s="316" t="s">
        <v>793</v>
      </c>
      <c r="E33" s="504">
        <f>NETWORKDAYS(Итого!C$2,Отчёт!C$2,Итого!C$3)</f>
        <v/>
      </c>
      <c r="F33" s="419" t="n">
        <v>0.5</v>
      </c>
      <c r="G33" s="360" t="n">
        <v>1</v>
      </c>
      <c r="H33" s="361">
        <f>G33*F33</f>
        <v/>
      </c>
      <c r="I33" s="362" t="n">
        <v>13</v>
      </c>
      <c r="J33" s="363">
        <f>H33*E33</f>
        <v/>
      </c>
      <c r="K33" s="393" t="n">
        <v>83</v>
      </c>
      <c r="L33" s="396">
        <f>K33*J33</f>
        <v/>
      </c>
      <c r="M33" s="417" t="n">
        <v>43185</v>
      </c>
      <c r="N33" s="316">
        <f>18-COUNTIF(O33:AF33,"х")</f>
        <v/>
      </c>
      <c r="O33" s="505" t="n">
        <v>1</v>
      </c>
      <c r="P33" s="505" t="n">
        <v>1</v>
      </c>
      <c r="Q33" s="505" t="n">
        <v>1</v>
      </c>
      <c r="R33" s="505" t="n">
        <v>1</v>
      </c>
      <c r="S33" s="505" t="n">
        <v>1</v>
      </c>
      <c r="T33" s="505" t="n">
        <v>1</v>
      </c>
      <c r="U33" s="505" t="n">
        <v>1</v>
      </c>
      <c r="V33" s="505" t="n">
        <v>0</v>
      </c>
      <c r="W33" s="505" t="s">
        <v>74</v>
      </c>
      <c r="X33" s="505" t="s">
        <v>74</v>
      </c>
      <c r="Y33" s="505" t="s">
        <v>74</v>
      </c>
      <c r="Z33" s="505" t="s">
        <v>74</v>
      </c>
      <c r="AA33" s="505" t="s">
        <v>74</v>
      </c>
      <c r="AB33" s="505" t="n">
        <v>1</v>
      </c>
      <c r="AC33" s="505" t="n">
        <v>1</v>
      </c>
      <c r="AD33" s="505" t="n">
        <v>1</v>
      </c>
      <c r="AE33" s="505" t="n">
        <v>1</v>
      </c>
      <c r="AF33" s="505" t="n">
        <v>1</v>
      </c>
      <c r="AG33" s="347">
        <f>COUNTIF(O33:AF33,"=1")</f>
        <v/>
      </c>
      <c r="AH33" s="510">
        <f>AG33/N33</f>
        <v/>
      </c>
      <c r="AI33" s="510" t="s">
        <v>90</v>
      </c>
      <c r="AJ33" s="291">
        <f>IF(OR(AND(E33&gt;0,AH33&gt;0),AND(E33=0,AH33=0)),"-","Что-то не так!")</f>
        <v/>
      </c>
      <c r="AK33" s="379" t="n"/>
    </row>
    <row customHeight="1" ht="12.75" r="34" s="265" spans="1:41">
      <c r="A34" s="316" t="n">
        <v>32</v>
      </c>
      <c r="B34" s="274" t="s">
        <v>123</v>
      </c>
      <c r="C34" s="316" t="s">
        <v>22</v>
      </c>
      <c r="D34" s="316" t="s">
        <v>794</v>
      </c>
      <c r="E34" s="504">
        <f>NETWORKDAYS(Итого!C$2,Отчёт!C$2,Итого!C$3)</f>
        <v/>
      </c>
      <c r="F34" s="419" t="n">
        <v>0.5</v>
      </c>
      <c r="G34" s="360" t="n">
        <v>1</v>
      </c>
      <c r="H34" s="361">
        <f>G34*F34</f>
        <v/>
      </c>
      <c r="I34" s="362" t="n">
        <v>13</v>
      </c>
      <c r="J34" s="363">
        <f>H34*E34</f>
        <v/>
      </c>
      <c r="K34" s="393" t="n">
        <v>83</v>
      </c>
      <c r="L34" s="396">
        <f>K34*J34</f>
        <v/>
      </c>
      <c r="M34" s="417" t="n">
        <v>43185</v>
      </c>
      <c r="N34" s="316">
        <f>18-COUNTIF(O34:AF34,"х")</f>
        <v/>
      </c>
      <c r="O34" s="505" t="n">
        <v>1</v>
      </c>
      <c r="P34" s="505" t="n">
        <v>1</v>
      </c>
      <c r="Q34" s="505" t="n">
        <v>1</v>
      </c>
      <c r="R34" s="505" t="n">
        <v>1</v>
      </c>
      <c r="S34" s="505" t="n">
        <v>1</v>
      </c>
      <c r="T34" s="505" t="n">
        <v>1</v>
      </c>
      <c r="U34" s="505" t="n">
        <v>1</v>
      </c>
      <c r="V34" s="505" t="n">
        <v>1</v>
      </c>
      <c r="W34" s="505" t="s">
        <v>74</v>
      </c>
      <c r="X34" s="505" t="s">
        <v>74</v>
      </c>
      <c r="Y34" s="505" t="s">
        <v>74</v>
      </c>
      <c r="Z34" s="505" t="s">
        <v>74</v>
      </c>
      <c r="AA34" s="505" t="s">
        <v>74</v>
      </c>
      <c r="AB34" s="505" t="n">
        <v>1</v>
      </c>
      <c r="AC34" s="505" t="n">
        <v>1</v>
      </c>
      <c r="AD34" s="505" t="n">
        <v>1</v>
      </c>
      <c r="AE34" s="505" t="n">
        <v>1</v>
      </c>
      <c r="AF34" s="505" t="n">
        <v>1</v>
      </c>
      <c r="AG34" s="347">
        <f>COUNTIF(O34:AF34,"=1")</f>
        <v/>
      </c>
      <c r="AH34" s="510">
        <f>AG34/N34</f>
        <v/>
      </c>
      <c r="AI34" s="510" t="n"/>
      <c r="AJ34" s="291">
        <f>IF(OR(AND(E34&gt;0,AH34&gt;0),AND(E34=0,AH34=0)),"-","Что-то не так!")</f>
        <v/>
      </c>
      <c r="AK34" s="379" t="n"/>
    </row>
    <row customHeight="1" ht="12.75" r="35" s="265" spans="1:41">
      <c r="A35" s="316" t="n">
        <v>32</v>
      </c>
      <c r="B35" s="274" t="s">
        <v>123</v>
      </c>
      <c r="C35" s="316" t="s">
        <v>22</v>
      </c>
      <c r="D35" s="316" t="s">
        <v>795</v>
      </c>
      <c r="E35" s="504">
        <f>NETWORKDAYS(Итого!C$2,Отчёт!C$2,Итого!C$3)</f>
        <v/>
      </c>
      <c r="F35" s="419" t="n">
        <v>0.5</v>
      </c>
      <c r="G35" s="360" t="n">
        <v>1</v>
      </c>
      <c r="H35" s="361">
        <f>G35*F35</f>
        <v/>
      </c>
      <c r="I35" s="362" t="n">
        <v>13</v>
      </c>
      <c r="J35" s="363">
        <f>H35*E35</f>
        <v/>
      </c>
      <c r="K35" s="393" t="n">
        <v>83</v>
      </c>
      <c r="L35" s="396">
        <f>K35*J35</f>
        <v/>
      </c>
      <c r="M35" s="417" t="n">
        <v>43185</v>
      </c>
      <c r="N35" s="316">
        <f>18-COUNTIF(O35:AF35,"х")</f>
        <v/>
      </c>
      <c r="O35" s="505" t="n">
        <v>1</v>
      </c>
      <c r="P35" s="505" t="n">
        <v>1</v>
      </c>
      <c r="Q35" s="505" t="n">
        <v>1</v>
      </c>
      <c r="R35" s="505" t="n">
        <v>1</v>
      </c>
      <c r="S35" s="505" t="n">
        <v>1</v>
      </c>
      <c r="T35" s="505" t="n">
        <v>1</v>
      </c>
      <c r="U35" s="505" t="n">
        <v>1</v>
      </c>
      <c r="V35" s="505" t="n">
        <v>1</v>
      </c>
      <c r="W35" s="505" t="s">
        <v>74</v>
      </c>
      <c r="X35" s="505" t="s">
        <v>74</v>
      </c>
      <c r="Y35" s="505" t="s">
        <v>74</v>
      </c>
      <c r="Z35" s="505" t="s">
        <v>74</v>
      </c>
      <c r="AA35" s="505" t="s">
        <v>74</v>
      </c>
      <c r="AB35" s="505" t="n">
        <v>1</v>
      </c>
      <c r="AC35" s="505" t="n">
        <v>1</v>
      </c>
      <c r="AD35" s="505" t="n">
        <v>1</v>
      </c>
      <c r="AE35" s="505" t="n">
        <v>0</v>
      </c>
      <c r="AF35" s="505" t="n">
        <v>1</v>
      </c>
      <c r="AG35" s="347">
        <f>COUNTIF(O35:AF35,"=1")</f>
        <v/>
      </c>
      <c r="AH35" s="510">
        <f>AG35/N35</f>
        <v/>
      </c>
      <c r="AI35" s="510" t="s">
        <v>262</v>
      </c>
      <c r="AJ35" s="291">
        <f>IF(OR(AND(E35&gt;0,AH35&gt;0),AND(E35=0,AH35=0)),"-","Что-то не так!")</f>
        <v/>
      </c>
      <c r="AK35" s="379" t="n"/>
    </row>
    <row customHeight="1" ht="12.75" r="36" s="265" spans="1:41">
      <c r="A36" s="316" t="n">
        <v>32</v>
      </c>
      <c r="B36" s="274" t="s">
        <v>123</v>
      </c>
      <c r="C36" s="316" t="s">
        <v>22</v>
      </c>
      <c r="D36" s="316" t="s">
        <v>796</v>
      </c>
      <c r="E36" s="504">
        <f>NETWORKDAYS(Итого!C$2,Отчёт!C$2,Итого!C$3)</f>
        <v/>
      </c>
      <c r="F36" s="419" t="n">
        <v>0.5</v>
      </c>
      <c r="G36" s="360" t="n">
        <v>1</v>
      </c>
      <c r="H36" s="361">
        <f>G36*F36</f>
        <v/>
      </c>
      <c r="I36" s="362" t="n">
        <v>13</v>
      </c>
      <c r="J36" s="363">
        <f>H36*E36</f>
        <v/>
      </c>
      <c r="K36" s="393" t="n">
        <v>83</v>
      </c>
      <c r="L36" s="396">
        <f>K36*J36</f>
        <v/>
      </c>
      <c r="M36" s="417" t="n">
        <v>43185</v>
      </c>
      <c r="N36" s="316">
        <f>18-COUNTIF(O36:AF36,"х")</f>
        <v/>
      </c>
      <c r="O36" s="505" t="n">
        <v>1</v>
      </c>
      <c r="P36" s="505" t="n">
        <v>1</v>
      </c>
      <c r="Q36" s="505" t="n">
        <v>1</v>
      </c>
      <c r="R36" s="505" t="n">
        <v>1</v>
      </c>
      <c r="S36" s="505" t="n">
        <v>1</v>
      </c>
      <c r="T36" s="505" t="n">
        <v>1</v>
      </c>
      <c r="U36" s="505" t="n">
        <v>1</v>
      </c>
      <c r="V36" s="505" t="n">
        <v>1</v>
      </c>
      <c r="W36" s="505" t="s">
        <v>74</v>
      </c>
      <c r="X36" s="505" t="s">
        <v>74</v>
      </c>
      <c r="Y36" s="505" t="s">
        <v>74</v>
      </c>
      <c r="Z36" s="505" t="s">
        <v>74</v>
      </c>
      <c r="AA36" s="505" t="s">
        <v>74</v>
      </c>
      <c r="AB36" s="505" t="n">
        <v>1</v>
      </c>
      <c r="AC36" s="505" t="n">
        <v>1</v>
      </c>
      <c r="AD36" s="505" t="n">
        <v>1</v>
      </c>
      <c r="AE36" s="505" t="n">
        <v>1</v>
      </c>
      <c r="AF36" s="505" t="n">
        <v>1</v>
      </c>
      <c r="AG36" s="347">
        <f>COUNTIF(O36:AF36,"=1")</f>
        <v/>
      </c>
      <c r="AH36" s="510">
        <f>AG36/N36</f>
        <v/>
      </c>
      <c r="AI36" s="510" t="n"/>
      <c r="AJ36" s="291">
        <f>IF(OR(AND(E36&gt;0,AH36&gt;0),AND(E36=0,AH36=0)),"-","Что-то не так!")</f>
        <v/>
      </c>
      <c r="AK36" s="379" t="n"/>
    </row>
    <row customHeight="1" ht="12.75" r="37" s="265" spans="1:41">
      <c r="A37" s="316" t="n">
        <v>32</v>
      </c>
      <c r="B37" s="274" t="s">
        <v>123</v>
      </c>
      <c r="C37" s="316" t="s">
        <v>22</v>
      </c>
      <c r="D37" s="316" t="s">
        <v>797</v>
      </c>
      <c r="E37" s="504">
        <f>NETWORKDAYS(Итого!C$2,Отчёт!C$2,Итого!C$3)</f>
        <v/>
      </c>
      <c r="F37" s="419" t="n">
        <v>0.5</v>
      </c>
      <c r="G37" s="360" t="n">
        <v>1</v>
      </c>
      <c r="H37" s="361">
        <f>G37*F37</f>
        <v/>
      </c>
      <c r="I37" s="362" t="n">
        <v>13</v>
      </c>
      <c r="J37" s="363">
        <f>H37*E37</f>
        <v/>
      </c>
      <c r="K37" s="393" t="n">
        <v>83</v>
      </c>
      <c r="L37" s="396">
        <f>K37*J37</f>
        <v/>
      </c>
      <c r="M37" s="417" t="n">
        <v>43185</v>
      </c>
      <c r="N37" s="316">
        <f>18-COUNTIF(O37:AF37,"х")</f>
        <v/>
      </c>
      <c r="O37" s="505" t="n">
        <v>1</v>
      </c>
      <c r="P37" s="505" t="n">
        <v>1</v>
      </c>
      <c r="Q37" s="505" t="n">
        <v>1</v>
      </c>
      <c r="R37" s="505" t="n">
        <v>1</v>
      </c>
      <c r="S37" s="505" t="n">
        <v>1</v>
      </c>
      <c r="T37" s="505" t="n">
        <v>1</v>
      </c>
      <c r="U37" s="505" t="n">
        <v>1</v>
      </c>
      <c r="V37" s="505" t="n">
        <v>1</v>
      </c>
      <c r="W37" s="505" t="s">
        <v>74</v>
      </c>
      <c r="X37" s="505" t="s">
        <v>74</v>
      </c>
      <c r="Y37" s="505" t="s">
        <v>74</v>
      </c>
      <c r="Z37" s="505" t="s">
        <v>74</v>
      </c>
      <c r="AA37" s="505" t="s">
        <v>74</v>
      </c>
      <c r="AB37" s="505" t="n">
        <v>1</v>
      </c>
      <c r="AC37" s="505" t="n">
        <v>1</v>
      </c>
      <c r="AD37" s="505" t="n">
        <v>1</v>
      </c>
      <c r="AE37" s="505" t="n">
        <v>1</v>
      </c>
      <c r="AF37" s="505" t="n">
        <v>1</v>
      </c>
      <c r="AG37" s="347">
        <f>COUNTIF(O37:AF37,"=1")</f>
        <v/>
      </c>
      <c r="AH37" s="510">
        <f>AG37/N37</f>
        <v/>
      </c>
      <c r="AI37" s="510" t="n"/>
      <c r="AJ37" s="291">
        <f>IF(OR(AND(E37&gt;0,AH37&gt;0),AND(E37=0,AH37=0)),"-","Что-то не так!")</f>
        <v/>
      </c>
      <c r="AK37" s="379" t="n"/>
    </row>
    <row customHeight="1" ht="12.75" r="38" s="265" spans="1:41">
      <c r="A38" s="316" t="n">
        <v>32</v>
      </c>
      <c r="B38" s="274" t="s">
        <v>123</v>
      </c>
      <c r="C38" s="316" t="s">
        <v>22</v>
      </c>
      <c r="D38" s="316" t="s">
        <v>798</v>
      </c>
      <c r="E38" s="504">
        <f>NETWORKDAYS(Итого!C$2,Отчёт!C$2,Итого!C$3)</f>
        <v/>
      </c>
      <c r="F38" s="419" t="n">
        <v>0.5</v>
      </c>
      <c r="G38" s="360" t="n">
        <v>1</v>
      </c>
      <c r="H38" s="361">
        <f>G38*F38</f>
        <v/>
      </c>
      <c r="I38" s="362" t="n">
        <v>13</v>
      </c>
      <c r="J38" s="363">
        <f>H38*E38</f>
        <v/>
      </c>
      <c r="K38" s="393" t="n">
        <v>83</v>
      </c>
      <c r="L38" s="396">
        <f>K38*J38</f>
        <v/>
      </c>
      <c r="M38" s="417" t="n">
        <v>43185</v>
      </c>
      <c r="N38" s="316">
        <f>18-COUNTIF(O38:AF38,"х")</f>
        <v/>
      </c>
      <c r="O38" s="505" t="n">
        <v>1</v>
      </c>
      <c r="P38" s="505" t="n">
        <v>1</v>
      </c>
      <c r="Q38" s="505" t="n">
        <v>1</v>
      </c>
      <c r="R38" s="505" t="n">
        <v>1</v>
      </c>
      <c r="S38" s="505" t="n">
        <v>1</v>
      </c>
      <c r="T38" s="505" t="n">
        <v>0</v>
      </c>
      <c r="U38" s="505" t="n">
        <v>1</v>
      </c>
      <c r="V38" s="505" t="n">
        <v>1</v>
      </c>
      <c r="W38" s="505" t="s">
        <v>74</v>
      </c>
      <c r="X38" s="505" t="s">
        <v>74</v>
      </c>
      <c r="Y38" s="505" t="s">
        <v>74</v>
      </c>
      <c r="Z38" s="505" t="s">
        <v>74</v>
      </c>
      <c r="AA38" s="505" t="s">
        <v>74</v>
      </c>
      <c r="AB38" s="505" t="n">
        <v>1</v>
      </c>
      <c r="AC38" s="505" t="n">
        <v>1</v>
      </c>
      <c r="AD38" s="505" t="n">
        <v>1</v>
      </c>
      <c r="AE38" s="505" t="n">
        <v>1</v>
      </c>
      <c r="AF38" s="505" t="n">
        <v>1</v>
      </c>
      <c r="AG38" s="347">
        <f>COUNTIF(O38:AF38,"=1")</f>
        <v/>
      </c>
      <c r="AH38" s="510">
        <f>AG38/N38</f>
        <v/>
      </c>
      <c r="AI38" s="510" t="s">
        <v>144</v>
      </c>
      <c r="AJ38" s="291">
        <f>IF(OR(AND(E38&gt;0,AH38&gt;0),AND(E38=0,AH38=0)),"-","Что-то не так!")</f>
        <v/>
      </c>
      <c r="AK38" s="379" t="n"/>
    </row>
    <row customHeight="1" ht="12.75" r="39" s="265" spans="1:41">
      <c r="A39" s="316" t="n">
        <v>32</v>
      </c>
      <c r="B39" s="274" t="s">
        <v>123</v>
      </c>
      <c r="C39" s="316" t="s">
        <v>22</v>
      </c>
      <c r="D39" s="316" t="s">
        <v>799</v>
      </c>
      <c r="E39" s="504">
        <f>NETWORKDAYS(Итого!C$2,Отчёт!C$2,Итого!C$3)</f>
        <v/>
      </c>
      <c r="F39" s="419" t="n">
        <v>0.5</v>
      </c>
      <c r="G39" s="360" t="n">
        <v>1</v>
      </c>
      <c r="H39" s="361">
        <f>G39*F39</f>
        <v/>
      </c>
      <c r="I39" s="362" t="n">
        <v>13</v>
      </c>
      <c r="J39" s="363">
        <f>H39*E39</f>
        <v/>
      </c>
      <c r="K39" s="393" t="n">
        <v>83</v>
      </c>
      <c r="L39" s="396">
        <f>K39*J39</f>
        <v/>
      </c>
      <c r="M39" s="417" t="n">
        <v>43185</v>
      </c>
      <c r="N39" s="316">
        <f>18-COUNTIF(O39:AF39,"х")</f>
        <v/>
      </c>
      <c r="O39" s="505" t="n">
        <v>1</v>
      </c>
      <c r="P39" s="505" t="n">
        <v>1</v>
      </c>
      <c r="Q39" s="505" t="n">
        <v>1</v>
      </c>
      <c r="R39" s="505" t="n">
        <v>1</v>
      </c>
      <c r="S39" s="505" t="n">
        <v>1</v>
      </c>
      <c r="T39" s="505" t="n">
        <v>1</v>
      </c>
      <c r="U39" s="505" t="n">
        <v>1</v>
      </c>
      <c r="V39" s="505" t="n">
        <v>1</v>
      </c>
      <c r="W39" s="505" t="s">
        <v>74</v>
      </c>
      <c r="X39" s="505" t="s">
        <v>74</v>
      </c>
      <c r="Y39" s="505" t="s">
        <v>74</v>
      </c>
      <c r="Z39" s="505" t="s">
        <v>74</v>
      </c>
      <c r="AA39" s="505" t="s">
        <v>74</v>
      </c>
      <c r="AB39" s="505" t="n">
        <v>1</v>
      </c>
      <c r="AC39" s="505" t="n">
        <v>1</v>
      </c>
      <c r="AD39" s="505" t="n">
        <v>0</v>
      </c>
      <c r="AE39" s="505" t="n">
        <v>1</v>
      </c>
      <c r="AF39" s="505" t="n">
        <v>1</v>
      </c>
      <c r="AG39" s="347">
        <f>COUNTIF(O39:AF39,"=1")</f>
        <v/>
      </c>
      <c r="AH39" s="510">
        <f>AG39/N39</f>
        <v/>
      </c>
      <c r="AI39" s="510" t="s">
        <v>769</v>
      </c>
      <c r="AJ39" s="291">
        <f>IF(OR(AND(E39&gt;0,AH39&gt;0),AND(E39=0,AH39=0)),"-","Что-то не так!")</f>
        <v/>
      </c>
      <c r="AK39" s="379" t="n"/>
    </row>
    <row customHeight="1" ht="12.75" r="40" s="265" spans="1:41">
      <c r="A40" s="316" t="n">
        <v>32</v>
      </c>
      <c r="B40" s="274" t="s">
        <v>123</v>
      </c>
      <c r="C40" s="316" t="s">
        <v>22</v>
      </c>
      <c r="D40" s="316" t="s">
        <v>800</v>
      </c>
      <c r="E40" s="504">
        <f>NETWORKDAYS(Итого!C$2,Отчёт!C$2,Итого!C$3)</f>
        <v/>
      </c>
      <c r="F40" s="419" t="n">
        <v>0.5</v>
      </c>
      <c r="G40" s="360" t="n">
        <v>1</v>
      </c>
      <c r="H40" s="361">
        <f>G40*F40</f>
        <v/>
      </c>
      <c r="I40" s="362" t="n">
        <v>13</v>
      </c>
      <c r="J40" s="363">
        <f>H40*E40</f>
        <v/>
      </c>
      <c r="K40" s="393" t="n">
        <v>83</v>
      </c>
      <c r="L40" s="396">
        <f>K40*J40</f>
        <v/>
      </c>
      <c r="M40" s="417" t="n">
        <v>43185</v>
      </c>
      <c r="N40" s="316">
        <f>18-COUNTIF(O40:AF40,"х")</f>
        <v/>
      </c>
      <c r="O40" s="505" t="n">
        <v>1</v>
      </c>
      <c r="P40" s="505" t="n">
        <v>1</v>
      </c>
      <c r="Q40" s="505" t="n">
        <v>1</v>
      </c>
      <c r="R40" s="505" t="n">
        <v>1</v>
      </c>
      <c r="S40" s="505" t="n">
        <v>1</v>
      </c>
      <c r="T40" s="505" t="n">
        <v>1</v>
      </c>
      <c r="U40" s="505" t="n">
        <v>1</v>
      </c>
      <c r="V40" s="505" t="n">
        <v>1</v>
      </c>
      <c r="W40" s="505" t="s">
        <v>74</v>
      </c>
      <c r="X40" s="505" t="s">
        <v>74</v>
      </c>
      <c r="Y40" s="505" t="s">
        <v>74</v>
      </c>
      <c r="Z40" s="505" t="s">
        <v>74</v>
      </c>
      <c r="AA40" s="505" t="s">
        <v>74</v>
      </c>
      <c r="AB40" s="505" t="n">
        <v>1</v>
      </c>
      <c r="AC40" s="505" t="n">
        <v>1</v>
      </c>
      <c r="AD40" s="505" t="n">
        <v>1</v>
      </c>
      <c r="AE40" s="505" t="n">
        <v>1</v>
      </c>
      <c r="AF40" s="505" t="n">
        <v>1</v>
      </c>
      <c r="AG40" s="347">
        <f>COUNTIF(O40:AF40,"=1")</f>
        <v/>
      </c>
      <c r="AH40" s="510">
        <f>AG40/N40</f>
        <v/>
      </c>
      <c r="AI40" s="510" t="n"/>
      <c r="AJ40" s="291">
        <f>IF(OR(AND(E40&gt;0,AH40&gt;0),AND(E40=0,AH40=0)),"-","Что-то не так!")</f>
        <v/>
      </c>
      <c r="AK40" s="379" t="n"/>
    </row>
    <row customHeight="1" ht="12.75" r="41" s="265" spans="1:41">
      <c r="A41" s="316" t="n">
        <v>32</v>
      </c>
      <c r="B41" s="274" t="s">
        <v>123</v>
      </c>
      <c r="C41" s="316" t="s">
        <v>22</v>
      </c>
      <c r="D41" s="316" t="s">
        <v>801</v>
      </c>
      <c r="E41" s="504">
        <f>NETWORKDAYS(Итого!C$2,Отчёт!C$2,Итого!C$3)</f>
        <v/>
      </c>
      <c r="F41" s="419" t="n">
        <v>0.5</v>
      </c>
      <c r="G41" s="360" t="n">
        <v>1</v>
      </c>
      <c r="H41" s="361">
        <f>G41*F41</f>
        <v/>
      </c>
      <c r="I41" s="362" t="n">
        <v>13</v>
      </c>
      <c r="J41" s="363">
        <f>H41*E41</f>
        <v/>
      </c>
      <c r="K41" s="393" t="n">
        <v>83</v>
      </c>
      <c r="L41" s="396">
        <f>K41*J41</f>
        <v/>
      </c>
      <c r="M41" s="417" t="n">
        <v>43185</v>
      </c>
      <c r="N41" s="316">
        <f>18-COUNTIF(O41:AF41,"х")</f>
        <v/>
      </c>
      <c r="O41" s="505" t="n">
        <v>1</v>
      </c>
      <c r="P41" s="505" t="n">
        <v>1</v>
      </c>
      <c r="Q41" s="505" t="n">
        <v>1</v>
      </c>
      <c r="R41" s="505" t="n">
        <v>1</v>
      </c>
      <c r="S41" s="505" t="n">
        <v>1</v>
      </c>
      <c r="T41" s="505" t="n">
        <v>1</v>
      </c>
      <c r="U41" s="505" t="n">
        <v>1</v>
      </c>
      <c r="V41" s="505" t="n">
        <v>1</v>
      </c>
      <c r="W41" s="505" t="s">
        <v>74</v>
      </c>
      <c r="X41" s="505" t="s">
        <v>74</v>
      </c>
      <c r="Y41" s="505" t="s">
        <v>74</v>
      </c>
      <c r="Z41" s="505" t="s">
        <v>74</v>
      </c>
      <c r="AA41" s="505" t="s">
        <v>74</v>
      </c>
      <c r="AB41" s="505" t="n">
        <v>1</v>
      </c>
      <c r="AC41" s="505" t="n">
        <v>1</v>
      </c>
      <c r="AD41" s="505" t="n">
        <v>1</v>
      </c>
      <c r="AE41" s="505" t="n">
        <v>1</v>
      </c>
      <c r="AF41" s="505" t="n">
        <v>1</v>
      </c>
      <c r="AG41" s="347">
        <f>COUNTIF(O41:AF41,"=1")</f>
        <v/>
      </c>
      <c r="AH41" s="510">
        <f>AG41/N41</f>
        <v/>
      </c>
      <c r="AI41" s="510" t="n"/>
      <c r="AJ41" s="291">
        <f>IF(OR(AND(E41&gt;0,AH41&gt;0),AND(E41=0,AH41=0)),"-","Что-то не так!")</f>
        <v/>
      </c>
      <c r="AK41" s="379" t="n"/>
    </row>
    <row customHeight="1" ht="12.75" r="42" s="265" spans="1:41">
      <c r="A42" s="316" t="n">
        <v>32</v>
      </c>
      <c r="B42" s="274" t="s">
        <v>123</v>
      </c>
      <c r="C42" s="316" t="s">
        <v>22</v>
      </c>
      <c r="D42" s="316" t="s">
        <v>802</v>
      </c>
      <c r="E42" s="504">
        <f>NETWORKDAYS(Итого!C$2,Отчёт!C$2,Итого!C$3)</f>
        <v/>
      </c>
      <c r="F42" s="419" t="n">
        <v>0.5</v>
      </c>
      <c r="G42" s="360" t="n">
        <v>1</v>
      </c>
      <c r="H42" s="361">
        <f>G42*F42</f>
        <v/>
      </c>
      <c r="I42" s="362" t="n">
        <v>13</v>
      </c>
      <c r="J42" s="363">
        <f>H42*E42</f>
        <v/>
      </c>
      <c r="K42" s="393" t="n">
        <v>83</v>
      </c>
      <c r="L42" s="396">
        <f>K42*J42</f>
        <v/>
      </c>
      <c r="M42" s="417" t="n">
        <v>43185</v>
      </c>
      <c r="N42" s="316">
        <f>18-COUNTIF(O42:AF42,"х")</f>
        <v/>
      </c>
      <c r="O42" s="505" t="n">
        <v>1</v>
      </c>
      <c r="P42" s="505" t="n">
        <v>1</v>
      </c>
      <c r="Q42" s="505" t="n">
        <v>1</v>
      </c>
      <c r="R42" s="505" t="n">
        <v>1</v>
      </c>
      <c r="S42" s="505" t="n">
        <v>1</v>
      </c>
      <c r="T42" s="505" t="n">
        <v>1</v>
      </c>
      <c r="U42" s="505" t="n">
        <v>0</v>
      </c>
      <c r="V42" s="505" t="n">
        <v>1</v>
      </c>
      <c r="W42" s="505" t="s">
        <v>74</v>
      </c>
      <c r="X42" s="505" t="s">
        <v>74</v>
      </c>
      <c r="Y42" s="505" t="s">
        <v>74</v>
      </c>
      <c r="Z42" s="505" t="s">
        <v>74</v>
      </c>
      <c r="AA42" s="505" t="s">
        <v>74</v>
      </c>
      <c r="AB42" s="505" t="n">
        <v>1</v>
      </c>
      <c r="AC42" s="505" t="n">
        <v>1</v>
      </c>
      <c r="AD42" s="505" t="n">
        <v>1</v>
      </c>
      <c r="AE42" s="505" t="n">
        <v>1</v>
      </c>
      <c r="AF42" s="505" t="n">
        <v>1</v>
      </c>
      <c r="AG42" s="347">
        <f>COUNTIF(O42:AF42,"=1")</f>
        <v/>
      </c>
      <c r="AH42" s="510">
        <f>AG42/N42</f>
        <v/>
      </c>
      <c r="AI42" s="510" t="s">
        <v>803</v>
      </c>
      <c r="AJ42" s="291">
        <f>IF(OR(AND(E42&gt;0,AH42&gt;0),AND(E42=0,AH42=0)),"-","Что-то не так!")</f>
        <v/>
      </c>
      <c r="AK42" s="379" t="n"/>
    </row>
    <row customHeight="1" ht="12.75" r="43" s="265" spans="1:41">
      <c r="A43" s="316" t="n">
        <v>32</v>
      </c>
      <c r="B43" s="274" t="s">
        <v>123</v>
      </c>
      <c r="C43" s="316" t="s">
        <v>22</v>
      </c>
      <c r="D43" s="316" t="s">
        <v>804</v>
      </c>
      <c r="E43" s="504">
        <f>NETWORKDAYS(Итого!C$2,Отчёт!C$2,Итого!C$3)</f>
        <v/>
      </c>
      <c r="F43" s="419" t="n">
        <v>0.5</v>
      </c>
      <c r="G43" s="360" t="n">
        <v>1</v>
      </c>
      <c r="H43" s="361">
        <f>G43*F43</f>
        <v/>
      </c>
      <c r="I43" s="362" t="n">
        <v>13</v>
      </c>
      <c r="J43" s="363">
        <f>H43*E43</f>
        <v/>
      </c>
      <c r="K43" s="393" t="n">
        <v>83</v>
      </c>
      <c r="L43" s="396">
        <f>K43*J43</f>
        <v/>
      </c>
      <c r="M43" s="417" t="n">
        <v>43185</v>
      </c>
      <c r="N43" s="316">
        <f>18-COUNTIF(O43:AF43,"х")</f>
        <v/>
      </c>
      <c r="O43" s="505" t="n">
        <v>1</v>
      </c>
      <c r="P43" s="505" t="n">
        <v>0</v>
      </c>
      <c r="Q43" s="505" t="n">
        <v>1</v>
      </c>
      <c r="R43" s="505" t="n">
        <v>1</v>
      </c>
      <c r="S43" s="505" t="n">
        <v>1</v>
      </c>
      <c r="T43" s="505" t="n">
        <v>1</v>
      </c>
      <c r="U43" s="505" t="n">
        <v>1</v>
      </c>
      <c r="V43" s="505" t="n">
        <v>1</v>
      </c>
      <c r="W43" s="505" t="s">
        <v>74</v>
      </c>
      <c r="X43" s="505" t="s">
        <v>74</v>
      </c>
      <c r="Y43" s="505" t="s">
        <v>74</v>
      </c>
      <c r="Z43" s="505" t="s">
        <v>74</v>
      </c>
      <c r="AA43" s="505" t="s">
        <v>74</v>
      </c>
      <c r="AB43" s="505" t="n">
        <v>1</v>
      </c>
      <c r="AC43" s="505" t="n">
        <v>1</v>
      </c>
      <c r="AD43" s="505" t="n">
        <v>0</v>
      </c>
      <c r="AE43" s="505" t="n">
        <v>1</v>
      </c>
      <c r="AF43" s="505" t="n">
        <v>1</v>
      </c>
      <c r="AG43" s="347">
        <f>COUNTIF(O43:AF43,"=1")</f>
        <v/>
      </c>
      <c r="AH43" s="510">
        <f>AG43/N43</f>
        <v/>
      </c>
      <c r="AI43" s="510" t="s">
        <v>803</v>
      </c>
      <c r="AJ43" s="291">
        <f>IF(OR(AND(E43&gt;0,AH43&gt;0),AND(E43=0,AH43=0)),"-","Что-то не так!")</f>
        <v/>
      </c>
      <c r="AK43" s="379" t="n"/>
    </row>
    <row customHeight="1" ht="12.75" r="44" s="265" spans="1:41">
      <c r="A44" s="316" t="n">
        <v>32</v>
      </c>
      <c r="B44" s="274" t="s">
        <v>123</v>
      </c>
      <c r="C44" s="316" t="s">
        <v>22</v>
      </c>
      <c r="D44" s="316" t="s">
        <v>805</v>
      </c>
      <c r="E44" s="504">
        <f>NETWORKDAYS(Итого!C$2,Отчёт!C$2,Итого!C$3)</f>
        <v/>
      </c>
      <c r="F44" s="419" t="n">
        <v>0.5</v>
      </c>
      <c r="G44" s="360" t="n">
        <v>1</v>
      </c>
      <c r="H44" s="361">
        <f>G44*F44</f>
        <v/>
      </c>
      <c r="I44" s="362" t="n">
        <v>13</v>
      </c>
      <c r="J44" s="363">
        <f>H44*E44</f>
        <v/>
      </c>
      <c r="K44" s="393" t="n">
        <v>83</v>
      </c>
      <c r="L44" s="396">
        <f>K44*J44</f>
        <v/>
      </c>
      <c r="M44" s="417" t="n">
        <v>43185</v>
      </c>
      <c r="N44" s="316">
        <f>18-COUNTIF(O44:AF44,"х")</f>
        <v/>
      </c>
      <c r="O44" s="505" t="n">
        <v>1</v>
      </c>
      <c r="P44" s="505" t="n">
        <v>1</v>
      </c>
      <c r="Q44" s="505" t="n">
        <v>1</v>
      </c>
      <c r="R44" s="505" t="n">
        <v>1</v>
      </c>
      <c r="S44" s="505" t="n">
        <v>0</v>
      </c>
      <c r="T44" s="505" t="n">
        <v>1</v>
      </c>
      <c r="U44" s="505" t="n">
        <v>1</v>
      </c>
      <c r="V44" s="505" t="n">
        <v>1</v>
      </c>
      <c r="W44" s="505" t="s">
        <v>74</v>
      </c>
      <c r="X44" s="505" t="s">
        <v>74</v>
      </c>
      <c r="Y44" s="505" t="s">
        <v>74</v>
      </c>
      <c r="Z44" s="505" t="s">
        <v>74</v>
      </c>
      <c r="AA44" s="505" t="s">
        <v>74</v>
      </c>
      <c r="AB44" s="505" t="n">
        <v>1</v>
      </c>
      <c r="AC44" s="505" t="n">
        <v>1</v>
      </c>
      <c r="AD44" s="505" t="n">
        <v>1</v>
      </c>
      <c r="AE44" s="505" t="n">
        <v>1</v>
      </c>
      <c r="AF44" s="505" t="n">
        <v>1</v>
      </c>
      <c r="AG44" s="347">
        <f>COUNTIF(O44:AF44,"=1")</f>
        <v/>
      </c>
      <c r="AH44" s="510">
        <f>AG44/N44</f>
        <v/>
      </c>
      <c r="AI44" s="510" t="s">
        <v>806</v>
      </c>
      <c r="AJ44" s="291">
        <f>IF(OR(AND(E44&gt;0,AH44&gt;0),AND(E44=0,AH44=0)),"-","Что-то не так!")</f>
        <v/>
      </c>
      <c r="AK44" s="379" t="n"/>
    </row>
    <row customHeight="1" ht="12.75" r="45" s="265" spans="1:41">
      <c r="A45" s="316" t="n">
        <v>32</v>
      </c>
      <c r="B45" s="274" t="s">
        <v>123</v>
      </c>
      <c r="C45" s="316" t="s">
        <v>22</v>
      </c>
      <c r="D45" s="316" t="s">
        <v>807</v>
      </c>
      <c r="E45" s="504">
        <f>NETWORKDAYS(Итого!C$2,Отчёт!C$2,Итого!C$3)</f>
        <v/>
      </c>
      <c r="F45" s="419" t="n">
        <v>0.5</v>
      </c>
      <c r="G45" s="360" t="n">
        <v>1</v>
      </c>
      <c r="H45" s="361">
        <f>G45*F45</f>
        <v/>
      </c>
      <c r="I45" s="362" t="n">
        <v>13</v>
      </c>
      <c r="J45" s="363">
        <f>H45*E45</f>
        <v/>
      </c>
      <c r="K45" s="393" t="n">
        <v>83</v>
      </c>
      <c r="L45" s="396">
        <f>K45*J45</f>
        <v/>
      </c>
      <c r="M45" s="417" t="n">
        <v>43185</v>
      </c>
      <c r="N45" s="316">
        <f>18-COUNTIF(O45:AF45,"х")</f>
        <v/>
      </c>
      <c r="O45" s="505" t="n">
        <v>1</v>
      </c>
      <c r="P45" s="505" t="n">
        <v>1</v>
      </c>
      <c r="Q45" s="505" t="n">
        <v>1</v>
      </c>
      <c r="R45" s="505" t="n">
        <v>0</v>
      </c>
      <c r="S45" s="505" t="n">
        <v>1</v>
      </c>
      <c r="T45" s="505" t="n">
        <v>1</v>
      </c>
      <c r="U45" s="505" t="n">
        <v>1</v>
      </c>
      <c r="V45" s="505" t="n">
        <v>1</v>
      </c>
      <c r="W45" s="505" t="s">
        <v>74</v>
      </c>
      <c r="X45" s="505" t="s">
        <v>74</v>
      </c>
      <c r="Y45" s="505" t="s">
        <v>74</v>
      </c>
      <c r="Z45" s="505" t="s">
        <v>74</v>
      </c>
      <c r="AA45" s="505" t="s">
        <v>74</v>
      </c>
      <c r="AB45" s="505" t="n">
        <v>1</v>
      </c>
      <c r="AC45" s="505" t="n">
        <v>1</v>
      </c>
      <c r="AD45" s="505" t="n">
        <v>1</v>
      </c>
      <c r="AE45" s="505" t="n">
        <v>1</v>
      </c>
      <c r="AF45" s="505" t="n">
        <v>1</v>
      </c>
      <c r="AG45" s="347">
        <f>COUNTIF(O45:AF45,"=1")</f>
        <v/>
      </c>
      <c r="AH45" s="510">
        <f>AG45/N45</f>
        <v/>
      </c>
      <c r="AI45" s="510" t="s">
        <v>144</v>
      </c>
      <c r="AJ45" s="291">
        <f>IF(OR(AND(E45&gt;0,AH45&gt;0),AND(E45=0,AH45=0)),"-","Что-то не так!")</f>
        <v/>
      </c>
      <c r="AK45" s="379" t="n"/>
    </row>
    <row customHeight="1" ht="12.75" r="46" s="265" spans="1:41">
      <c r="A46" s="316" t="n">
        <v>32</v>
      </c>
      <c r="B46" s="274" t="s">
        <v>123</v>
      </c>
      <c r="C46" s="316" t="s">
        <v>22</v>
      </c>
      <c r="D46" s="316" t="s">
        <v>808</v>
      </c>
      <c r="E46" s="504">
        <f>NETWORKDAYS(Итого!C$2,Отчёт!C$2,Итого!C$3)</f>
        <v/>
      </c>
      <c r="F46" s="419" t="n">
        <v>0.5</v>
      </c>
      <c r="G46" s="360" t="n">
        <v>1</v>
      </c>
      <c r="H46" s="361">
        <f>G46*F46</f>
        <v/>
      </c>
      <c r="I46" s="362" t="n">
        <v>13</v>
      </c>
      <c r="J46" s="363">
        <f>H46*E46</f>
        <v/>
      </c>
      <c r="K46" s="393" t="n">
        <v>83</v>
      </c>
      <c r="L46" s="396">
        <f>K46*J46</f>
        <v/>
      </c>
      <c r="M46" s="417" t="n">
        <v>43185</v>
      </c>
      <c r="N46" s="316">
        <f>18-COUNTIF(O46:AF46,"х")</f>
        <v/>
      </c>
      <c r="O46" s="505" t="n">
        <v>1</v>
      </c>
      <c r="P46" s="505" t="n">
        <v>1</v>
      </c>
      <c r="Q46" s="505" t="n">
        <v>1</v>
      </c>
      <c r="R46" s="505" t="n">
        <v>1</v>
      </c>
      <c r="S46" s="505" t="n">
        <v>1</v>
      </c>
      <c r="T46" s="505" t="n">
        <v>1</v>
      </c>
      <c r="U46" s="505" t="n">
        <v>1</v>
      </c>
      <c r="V46" s="505" t="n">
        <v>1</v>
      </c>
      <c r="W46" s="505" t="s">
        <v>74</v>
      </c>
      <c r="X46" s="505" t="s">
        <v>74</v>
      </c>
      <c r="Y46" s="505" t="s">
        <v>74</v>
      </c>
      <c r="Z46" s="505" t="s">
        <v>74</v>
      </c>
      <c r="AA46" s="505" t="s">
        <v>74</v>
      </c>
      <c r="AB46" s="505" t="n">
        <v>1</v>
      </c>
      <c r="AC46" s="505" t="n">
        <v>1</v>
      </c>
      <c r="AD46" s="505" t="n">
        <v>1</v>
      </c>
      <c r="AE46" s="505" t="n">
        <v>1</v>
      </c>
      <c r="AF46" s="505" t="n">
        <v>0</v>
      </c>
      <c r="AG46" s="347">
        <f>COUNTIF(O46:AF46,"=1")</f>
        <v/>
      </c>
      <c r="AH46" s="510">
        <f>AG46/N46</f>
        <v/>
      </c>
      <c r="AI46" s="510" t="s">
        <v>88</v>
      </c>
      <c r="AJ46" s="291">
        <f>IF(OR(AND(E46&gt;0,AH46&gt;0),AND(E46=0,AH46=0)),"-","Что-то не так!")</f>
        <v/>
      </c>
      <c r="AK46" s="379" t="n"/>
    </row>
    <row customHeight="1" ht="12.75" r="47" s="265" spans="1:41">
      <c r="A47" s="316" t="n">
        <v>32</v>
      </c>
      <c r="B47" s="274" t="s">
        <v>123</v>
      </c>
      <c r="C47" s="316" t="s">
        <v>22</v>
      </c>
      <c r="D47" s="316" t="s">
        <v>809</v>
      </c>
      <c r="E47" s="504">
        <f>NETWORKDAYS(Итого!C$2,Отчёт!C$2,Итого!C$3)</f>
        <v/>
      </c>
      <c r="F47" s="419" t="n">
        <v>0.5</v>
      </c>
      <c r="G47" s="360" t="n">
        <v>1</v>
      </c>
      <c r="H47" s="361">
        <f>G47*F47</f>
        <v/>
      </c>
      <c r="I47" s="362" t="n">
        <v>13</v>
      </c>
      <c r="J47" s="363">
        <f>H47*E47</f>
        <v/>
      </c>
      <c r="K47" s="393" t="n">
        <v>83</v>
      </c>
      <c r="L47" s="396">
        <f>K47*J47</f>
        <v/>
      </c>
      <c r="M47" s="417" t="n">
        <v>43185</v>
      </c>
      <c r="N47" s="316">
        <f>18-COUNTIF(O47:AF47,"х")</f>
        <v/>
      </c>
      <c r="O47" s="505" t="n">
        <v>1</v>
      </c>
      <c r="P47" s="505" t="n">
        <v>1</v>
      </c>
      <c r="Q47" s="505" t="n">
        <v>1</v>
      </c>
      <c r="R47" s="505" t="n">
        <v>1</v>
      </c>
      <c r="S47" s="505" t="n">
        <v>1</v>
      </c>
      <c r="T47" s="505" t="n">
        <v>1</v>
      </c>
      <c r="U47" s="505" t="n">
        <v>1</v>
      </c>
      <c r="V47" s="505" t="n">
        <v>1</v>
      </c>
      <c r="W47" s="505" t="s">
        <v>74</v>
      </c>
      <c r="X47" s="505" t="s">
        <v>74</v>
      </c>
      <c r="Y47" s="505" t="s">
        <v>74</v>
      </c>
      <c r="Z47" s="505" t="s">
        <v>74</v>
      </c>
      <c r="AA47" s="505" t="s">
        <v>74</v>
      </c>
      <c r="AB47" s="505" t="n">
        <v>1</v>
      </c>
      <c r="AC47" s="505" t="n">
        <v>0</v>
      </c>
      <c r="AD47" s="505" t="n">
        <v>1</v>
      </c>
      <c r="AE47" s="505" t="n">
        <v>1</v>
      </c>
      <c r="AF47" s="505" t="n">
        <v>1</v>
      </c>
      <c r="AG47" s="347">
        <f>COUNTIF(O47:AF47,"=1")</f>
        <v/>
      </c>
      <c r="AH47" s="510">
        <f>AG47/N47</f>
        <v/>
      </c>
      <c r="AI47" s="510" t="s">
        <v>810</v>
      </c>
      <c r="AJ47" s="291">
        <f>IF(OR(AND(E47&gt;0,AH47&gt;0),AND(E47=0,AH47=0)),"-","Что-то не так!")</f>
        <v/>
      </c>
      <c r="AK47" s="379" t="n"/>
    </row>
    <row customHeight="1" ht="12.75" r="48" s="265" spans="1:41">
      <c r="A48" s="316" t="n">
        <v>32</v>
      </c>
      <c r="B48" s="274" t="s">
        <v>123</v>
      </c>
      <c r="C48" s="316" t="s">
        <v>22</v>
      </c>
      <c r="D48" s="316" t="s">
        <v>811</v>
      </c>
      <c r="E48" s="504">
        <f>NETWORKDAYS(Итого!C$2,Отчёт!C$2,Итого!C$3)</f>
        <v/>
      </c>
      <c r="F48" s="419" t="n">
        <v>0.5</v>
      </c>
      <c r="G48" s="360" t="n">
        <v>1</v>
      </c>
      <c r="H48" s="361">
        <f>G48*F48</f>
        <v/>
      </c>
      <c r="I48" s="362" t="n">
        <v>13</v>
      </c>
      <c r="J48" s="363">
        <f>H48*E48</f>
        <v/>
      </c>
      <c r="K48" s="393" t="n">
        <v>83</v>
      </c>
      <c r="L48" s="396">
        <f>K48*J48</f>
        <v/>
      </c>
      <c r="M48" s="417" t="n">
        <v>43185</v>
      </c>
      <c r="N48" s="316">
        <f>18-COUNTIF(O48:AF48,"х")</f>
        <v/>
      </c>
      <c r="O48" s="505" t="n">
        <v>1</v>
      </c>
      <c r="P48" s="505" t="n">
        <v>1</v>
      </c>
      <c r="Q48" s="505" t="n">
        <v>1</v>
      </c>
      <c r="R48" s="505" t="n">
        <v>1</v>
      </c>
      <c r="S48" s="505" t="n">
        <v>1</v>
      </c>
      <c r="T48" s="505" t="n">
        <v>0</v>
      </c>
      <c r="U48" s="505" t="n">
        <v>1</v>
      </c>
      <c r="V48" s="505" t="n">
        <v>1</v>
      </c>
      <c r="W48" s="505" t="s">
        <v>74</v>
      </c>
      <c r="X48" s="505" t="s">
        <v>74</v>
      </c>
      <c r="Y48" s="505" t="s">
        <v>74</v>
      </c>
      <c r="Z48" s="505" t="s">
        <v>74</v>
      </c>
      <c r="AA48" s="505" t="s">
        <v>74</v>
      </c>
      <c r="AB48" s="505" t="n">
        <v>1</v>
      </c>
      <c r="AC48" s="505" t="n">
        <v>1</v>
      </c>
      <c r="AD48" s="505" t="n">
        <v>1</v>
      </c>
      <c r="AE48" s="505" t="n">
        <v>1</v>
      </c>
      <c r="AF48" s="505" t="n">
        <v>1</v>
      </c>
      <c r="AG48" s="347">
        <f>COUNTIF(O48:AF48,"=1")</f>
        <v/>
      </c>
      <c r="AH48" s="510">
        <f>AG48/N48</f>
        <v/>
      </c>
      <c r="AI48" s="510" t="s">
        <v>480</v>
      </c>
      <c r="AJ48" s="291">
        <f>IF(OR(AND(E48&gt;0,AH48&gt;0),AND(E48=0,AH48=0)),"-","Что-то не так!")</f>
        <v/>
      </c>
      <c r="AK48" s="379" t="n"/>
    </row>
    <row customHeight="1" ht="12.75" r="49" s="265" spans="1:41">
      <c r="A49" s="316" t="n">
        <v>32</v>
      </c>
      <c r="B49" s="274" t="s">
        <v>123</v>
      </c>
      <c r="C49" s="316" t="s">
        <v>22</v>
      </c>
      <c r="D49" s="316" t="s">
        <v>812</v>
      </c>
      <c r="E49" s="504">
        <f>NETWORKDAYS(Итого!C$2,Отчёт!C$2,Итого!C$3)</f>
        <v/>
      </c>
      <c r="F49" s="419" t="n">
        <v>0.5</v>
      </c>
      <c r="G49" s="360" t="n">
        <v>1</v>
      </c>
      <c r="H49" s="361">
        <f>G49*F49</f>
        <v/>
      </c>
      <c r="I49" s="362" t="n">
        <v>13</v>
      </c>
      <c r="J49" s="363">
        <f>H49*E49</f>
        <v/>
      </c>
      <c r="K49" s="393" t="n">
        <v>83</v>
      </c>
      <c r="L49" s="396">
        <f>K49*J49</f>
        <v/>
      </c>
      <c r="M49" s="417" t="n">
        <v>43185</v>
      </c>
      <c r="N49" s="316">
        <f>18-COUNTIF(O49:AF49,"х")</f>
        <v/>
      </c>
      <c r="O49" s="505" t="n">
        <v>1</v>
      </c>
      <c r="P49" s="505" t="n">
        <v>1</v>
      </c>
      <c r="Q49" s="505" t="n">
        <v>1</v>
      </c>
      <c r="R49" s="505" t="n">
        <v>1</v>
      </c>
      <c r="S49" s="505" t="n">
        <v>1</v>
      </c>
      <c r="T49" s="505" t="n">
        <v>1</v>
      </c>
      <c r="U49" s="505" t="n">
        <v>1</v>
      </c>
      <c r="V49" s="505" t="n">
        <v>1</v>
      </c>
      <c r="W49" s="505" t="s">
        <v>74</v>
      </c>
      <c r="X49" s="505" t="s">
        <v>74</v>
      </c>
      <c r="Y49" s="505" t="s">
        <v>74</v>
      </c>
      <c r="Z49" s="505" t="s">
        <v>74</v>
      </c>
      <c r="AA49" s="505" t="s">
        <v>74</v>
      </c>
      <c r="AB49" s="505" t="n">
        <v>1</v>
      </c>
      <c r="AC49" s="505" t="n">
        <v>1</v>
      </c>
      <c r="AD49" s="505" t="n">
        <v>1</v>
      </c>
      <c r="AE49" s="505" t="n">
        <v>1</v>
      </c>
      <c r="AF49" s="505" t="n">
        <v>1</v>
      </c>
      <c r="AG49" s="347">
        <f>COUNTIF(O49:AF49,"=1")</f>
        <v/>
      </c>
      <c r="AH49" s="510">
        <f>AG49/N49</f>
        <v/>
      </c>
      <c r="AI49" s="510" t="n"/>
      <c r="AJ49" s="291">
        <f>IF(OR(AND(E49&gt;0,AH49&gt;0),AND(E49=0,AH49=0)),"-","Что-то не так!")</f>
        <v/>
      </c>
      <c r="AK49" s="379" t="n"/>
    </row>
    <row customHeight="1" ht="12.75" r="50" s="265" spans="1:41">
      <c r="A50" s="316" t="n">
        <v>32</v>
      </c>
      <c r="B50" s="274" t="s">
        <v>123</v>
      </c>
      <c r="C50" s="316" t="s">
        <v>22</v>
      </c>
      <c r="D50" s="316" t="s">
        <v>813</v>
      </c>
      <c r="E50" s="504">
        <f>NETWORKDAYS(Итого!C$2,Отчёт!C$2,Итого!C$3)</f>
        <v/>
      </c>
      <c r="F50" s="419" t="n">
        <v>0.5</v>
      </c>
      <c r="G50" s="360" t="n">
        <v>1</v>
      </c>
      <c r="H50" s="361">
        <f>G50*F50</f>
        <v/>
      </c>
      <c r="I50" s="362" t="n">
        <v>13</v>
      </c>
      <c r="J50" s="363">
        <f>H50*E50</f>
        <v/>
      </c>
      <c r="K50" s="393" t="n">
        <v>83</v>
      </c>
      <c r="L50" s="396">
        <f>K50*J50</f>
        <v/>
      </c>
      <c r="M50" s="417" t="n">
        <v>43185</v>
      </c>
      <c r="N50" s="316">
        <f>18-COUNTIF(O50:AF50,"х")</f>
        <v/>
      </c>
      <c r="O50" s="505" t="n">
        <v>1</v>
      </c>
      <c r="P50" s="505" t="n">
        <v>1</v>
      </c>
      <c r="Q50" s="505" t="n">
        <v>1</v>
      </c>
      <c r="R50" s="505" t="n">
        <v>1</v>
      </c>
      <c r="S50" s="505" t="n">
        <v>1</v>
      </c>
      <c r="T50" s="505" t="n">
        <v>1</v>
      </c>
      <c r="U50" s="505" t="n">
        <v>1</v>
      </c>
      <c r="V50" s="505" t="n">
        <v>1</v>
      </c>
      <c r="W50" s="505" t="s">
        <v>74</v>
      </c>
      <c r="X50" s="505" t="s">
        <v>74</v>
      </c>
      <c r="Y50" s="505" t="s">
        <v>74</v>
      </c>
      <c r="Z50" s="505" t="s">
        <v>74</v>
      </c>
      <c r="AA50" s="505" t="s">
        <v>74</v>
      </c>
      <c r="AB50" s="505" t="n">
        <v>1</v>
      </c>
      <c r="AC50" s="505" t="n">
        <v>1</v>
      </c>
      <c r="AD50" s="505" t="n">
        <v>1</v>
      </c>
      <c r="AE50" s="505" t="n">
        <v>1</v>
      </c>
      <c r="AF50" s="505" t="n">
        <v>1</v>
      </c>
      <c r="AG50" s="347">
        <f>COUNTIF(O50:AF50,"=1")</f>
        <v/>
      </c>
      <c r="AH50" s="510">
        <f>AG50/N50</f>
        <v/>
      </c>
      <c r="AI50" s="510" t="n"/>
      <c r="AJ50" s="291">
        <f>IF(OR(AND(E50&gt;0,AH50&gt;0),AND(E50=0,AH50=0)),"-","Что-то не так!")</f>
        <v/>
      </c>
      <c r="AK50" s="379" t="n"/>
    </row>
    <row customHeight="1" ht="12.75" r="51" s="265" spans="1:41">
      <c r="A51" s="316" t="n">
        <v>32</v>
      </c>
      <c r="B51" s="274" t="s">
        <v>123</v>
      </c>
      <c r="C51" s="316" t="s">
        <v>22</v>
      </c>
      <c r="D51" s="316" t="s">
        <v>814</v>
      </c>
      <c r="E51" s="504">
        <f>NETWORKDAYS(Итого!C$2,Отчёт!C$2,Итого!C$3)</f>
        <v/>
      </c>
      <c r="F51" s="419" t="n">
        <v>0.5</v>
      </c>
      <c r="G51" s="360" t="n">
        <v>1</v>
      </c>
      <c r="H51" s="361">
        <f>G51*F51</f>
        <v/>
      </c>
      <c r="I51" s="362" t="n">
        <v>13</v>
      </c>
      <c r="J51" s="363">
        <f>H51*E51</f>
        <v/>
      </c>
      <c r="K51" s="393" t="n">
        <v>83</v>
      </c>
      <c r="L51" s="396">
        <f>K51*J51</f>
        <v/>
      </c>
      <c r="M51" s="417" t="n">
        <v>43185</v>
      </c>
      <c r="N51" s="316">
        <f>18-COUNTIF(O51:AF51,"х")</f>
        <v/>
      </c>
      <c r="O51" s="505" t="n">
        <v>1</v>
      </c>
      <c r="P51" s="505" t="n">
        <v>1</v>
      </c>
      <c r="Q51" s="505" t="n">
        <v>1</v>
      </c>
      <c r="R51" s="505" t="n">
        <v>1</v>
      </c>
      <c r="S51" s="505" t="n">
        <v>1</v>
      </c>
      <c r="T51" s="505" t="n">
        <v>1</v>
      </c>
      <c r="U51" s="505" t="n">
        <v>1</v>
      </c>
      <c r="V51" s="505" t="n">
        <v>1</v>
      </c>
      <c r="W51" s="505" t="s">
        <v>74</v>
      </c>
      <c r="X51" s="505" t="s">
        <v>74</v>
      </c>
      <c r="Y51" s="505" t="s">
        <v>74</v>
      </c>
      <c r="Z51" s="505" t="s">
        <v>74</v>
      </c>
      <c r="AA51" s="505" t="s">
        <v>74</v>
      </c>
      <c r="AB51" s="505" t="n">
        <v>1</v>
      </c>
      <c r="AC51" s="505" t="n">
        <v>1</v>
      </c>
      <c r="AD51" s="505" t="n">
        <v>1</v>
      </c>
      <c r="AE51" s="505" t="n">
        <v>1</v>
      </c>
      <c r="AF51" s="505" t="n">
        <v>1</v>
      </c>
      <c r="AG51" s="347">
        <f>COUNTIF(O51:AF51,"=1")</f>
        <v/>
      </c>
      <c r="AH51" s="510">
        <f>AG51/N51</f>
        <v/>
      </c>
      <c r="AI51" s="510" t="n"/>
      <c r="AJ51" s="291">
        <f>IF(OR(AND(E51&gt;0,AH51&gt;0),AND(E51=0,AH51=0)),"-","Что-то не так!")</f>
        <v/>
      </c>
      <c r="AK51" s="379" t="n"/>
    </row>
    <row customHeight="1" ht="12.75" r="52" s="265" spans="1:41">
      <c r="A52" s="316" t="n">
        <v>32</v>
      </c>
      <c r="B52" s="274" t="s">
        <v>123</v>
      </c>
      <c r="C52" s="316" t="s">
        <v>22</v>
      </c>
      <c r="D52" s="316" t="s">
        <v>815</v>
      </c>
      <c r="E52" s="504">
        <f>NETWORKDAYS(Итого!C$2,Отчёт!C$2,Итого!C$3)</f>
        <v/>
      </c>
      <c r="F52" s="419" t="n">
        <v>0.5</v>
      </c>
      <c r="G52" s="360" t="n">
        <v>1</v>
      </c>
      <c r="H52" s="361">
        <f>G52*F52</f>
        <v/>
      </c>
      <c r="I52" s="362" t="n">
        <v>13</v>
      </c>
      <c r="J52" s="363">
        <f>H52*E52</f>
        <v/>
      </c>
      <c r="K52" s="393" t="n">
        <v>83</v>
      </c>
      <c r="L52" s="396">
        <f>K52*J52</f>
        <v/>
      </c>
      <c r="M52" s="417" t="n">
        <v>43185</v>
      </c>
      <c r="N52" s="316">
        <f>18-COUNTIF(O52:AF52,"х")</f>
        <v/>
      </c>
      <c r="O52" s="505" t="n">
        <v>1</v>
      </c>
      <c r="P52" s="505" t="n">
        <v>1</v>
      </c>
      <c r="Q52" s="505" t="n">
        <v>1</v>
      </c>
      <c r="R52" s="505" t="n">
        <v>1</v>
      </c>
      <c r="S52" s="505" t="n">
        <v>1</v>
      </c>
      <c r="T52" s="505" t="n">
        <v>1</v>
      </c>
      <c r="U52" s="505" t="n">
        <v>1</v>
      </c>
      <c r="V52" s="505" t="n">
        <v>1</v>
      </c>
      <c r="W52" s="505" t="s">
        <v>74</v>
      </c>
      <c r="X52" s="505" t="s">
        <v>74</v>
      </c>
      <c r="Y52" s="505" t="s">
        <v>74</v>
      </c>
      <c r="Z52" s="505" t="s">
        <v>74</v>
      </c>
      <c r="AA52" s="505" t="s">
        <v>74</v>
      </c>
      <c r="AB52" s="505" t="n">
        <v>1</v>
      </c>
      <c r="AC52" s="505" t="n">
        <v>1</v>
      </c>
      <c r="AD52" s="505" t="n">
        <v>1</v>
      </c>
      <c r="AE52" s="505" t="n">
        <v>1</v>
      </c>
      <c r="AF52" s="505" t="n">
        <v>1</v>
      </c>
      <c r="AG52" s="347">
        <f>COUNTIF(O52:AF52,"=1")</f>
        <v/>
      </c>
      <c r="AH52" s="510">
        <f>AG52/N52</f>
        <v/>
      </c>
      <c r="AI52" s="510" t="n"/>
      <c r="AJ52" s="291">
        <f>IF(OR(AND(E52&gt;0,AH52&gt;0),AND(E52=0,AH52=0)),"-","Что-то не так!")</f>
        <v/>
      </c>
      <c r="AK52" s="379" t="n"/>
    </row>
    <row customHeight="1" ht="12.75" r="53" s="265" spans="1:41">
      <c r="A53" s="316" t="n">
        <v>32</v>
      </c>
      <c r="B53" s="274" t="s">
        <v>123</v>
      </c>
      <c r="C53" s="316" t="s">
        <v>22</v>
      </c>
      <c r="D53" s="316" t="s">
        <v>816</v>
      </c>
      <c r="E53" s="504">
        <f>NETWORKDAYS(Итого!C$2,Отчёт!C$2,Итого!C$3)</f>
        <v/>
      </c>
      <c r="F53" s="419" t="n">
        <v>0.5</v>
      </c>
      <c r="G53" s="360" t="n">
        <v>1</v>
      </c>
      <c r="H53" s="361">
        <f>G53*F53</f>
        <v/>
      </c>
      <c r="I53" s="362" t="n">
        <v>13</v>
      </c>
      <c r="J53" s="363">
        <f>H53*E53</f>
        <v/>
      </c>
      <c r="K53" s="393" t="n">
        <v>83</v>
      </c>
      <c r="L53" s="396">
        <f>K53*J53</f>
        <v/>
      </c>
      <c r="M53" s="417" t="n">
        <v>43185</v>
      </c>
      <c r="N53" s="316">
        <f>18-COUNTIF(O53:AF53,"х")</f>
        <v/>
      </c>
      <c r="O53" s="505" t="n">
        <v>1</v>
      </c>
      <c r="P53" s="505" t="n">
        <v>1</v>
      </c>
      <c r="Q53" s="505" t="n">
        <v>1</v>
      </c>
      <c r="R53" s="505" t="n">
        <v>1</v>
      </c>
      <c r="S53" s="505" t="n">
        <v>1</v>
      </c>
      <c r="T53" s="505" t="n">
        <v>1</v>
      </c>
      <c r="U53" s="505" t="n">
        <v>1</v>
      </c>
      <c r="V53" s="505" t="n">
        <v>1</v>
      </c>
      <c r="W53" s="505" t="s">
        <v>74</v>
      </c>
      <c r="X53" s="505" t="s">
        <v>74</v>
      </c>
      <c r="Y53" s="505" t="s">
        <v>74</v>
      </c>
      <c r="Z53" s="505" t="s">
        <v>74</v>
      </c>
      <c r="AA53" s="505" t="s">
        <v>74</v>
      </c>
      <c r="AB53" s="505" t="n">
        <v>1</v>
      </c>
      <c r="AC53" s="505" t="n">
        <v>1</v>
      </c>
      <c r="AD53" s="505" t="n">
        <v>1</v>
      </c>
      <c r="AE53" s="505" t="n">
        <v>1</v>
      </c>
      <c r="AF53" s="505" t="n">
        <v>1</v>
      </c>
      <c r="AG53" s="347">
        <f>COUNTIF(O53:AF53,"=1")</f>
        <v/>
      </c>
      <c r="AH53" s="510">
        <f>AG53/N53</f>
        <v/>
      </c>
      <c r="AI53" s="510" t="n"/>
      <c r="AJ53" s="291">
        <f>IF(OR(AND(E53&gt;0,AH53&gt;0),AND(E53=0,AH53=0)),"-","Что-то не так!")</f>
        <v/>
      </c>
      <c r="AK53" s="379" t="n"/>
    </row>
    <row customHeight="1" ht="12.75" r="54" s="265" spans="1:41">
      <c r="B54" s="292" t="n"/>
      <c r="L54" s="311">
        <f>SUM(L3:L53)</f>
        <v/>
      </c>
      <c r="M54" s="417" t="n"/>
      <c r="AF54" s="284" t="s">
        <v>32</v>
      </c>
      <c r="AG54" s="347">
        <f>COUNT(M3:M53)</f>
        <v/>
      </c>
      <c r="AH54" s="399" t="n"/>
    </row>
    <row customHeight="1" ht="12.75" r="55" s="265" spans="1:41">
      <c r="M55" s="417" t="n"/>
      <c r="AF55" s="284" t="s">
        <v>206</v>
      </c>
      <c r="AG55" s="347">
        <f>COUNTIF(M3:M53,"=26.03.18")</f>
        <v/>
      </c>
    </row>
  </sheetData>
  <autoFilter ref="A2:AJ55"/>
  <mergeCells count="1">
    <mergeCell ref="AL1:AO1"/>
  </mergeCells>
  <conditionalFormatting sqref="AG3:AG55">
    <cfRule aboveAverage="0" bottom="0" dxfId="0" equalAverage="0" operator="equal" percent="0" priority="2" rank="0" text="" type="cellIs">
      <formula>1</formula>
    </cfRule>
  </conditionalFormatting>
  <conditionalFormatting sqref="O3:AF53">
    <cfRule aboveAverage="0" bottom="0" dxfId="1" equalAverage="0" operator="equal" percent="0" priority="3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6.xml><?xml version="1.0" encoding="utf-8"?>
<worksheet xmlns="http://schemas.openxmlformats.org/spreadsheetml/2006/main">
  <sheetPr filterMode="0">
    <tabColor rgb="FF993366"/>
    <outlinePr summaryBelow="1" summaryRight="1"/>
    <pageSetUpPr fitToPage="0"/>
  </sheetPr>
  <dimension ref="B2:F19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H22" activeCellId="1" pane="topLeft" sqref="O3:O62 H22"/>
    </sheetView>
  </sheetViews>
  <sheetFormatPr baseColWidth="8" defaultRowHeight="15" outlineLevelCol="0"/>
  <cols>
    <col customWidth="1" max="1" min="1" style="264" width="9.586734693877551"/>
    <col customWidth="1" max="2" min="2" style="264" width="8.505102040816331"/>
    <col customWidth="1" max="3" min="3" style="264" width="11.0714285714286"/>
    <col customWidth="1" max="5" min="4" style="264" width="8.102040816326531"/>
    <col customWidth="1" max="6" min="6" style="264" width="8.36734693877551"/>
    <col customWidth="1" max="15" min="7" style="264" width="8.102040816326531"/>
    <col customWidth="1" max="16" min="16" style="264" width="8.23469387755102"/>
    <col customWidth="1" max="1025" min="17" style="264" width="13.3622448979592"/>
  </cols>
  <sheetData>
    <row customHeight="1" ht="12.75" r="1" s="265" spans="1:6"/>
    <row customHeight="1" ht="12.75" r="2" s="265" spans="1:6">
      <c r="B2" s="284" t="s">
        <v>817</v>
      </c>
      <c r="C2" s="313" t="n">
        <v>43160</v>
      </c>
    </row>
    <row customHeight="1" ht="12.75" r="3" s="265" spans="1:6">
      <c r="B3" s="284" t="s">
        <v>818</v>
      </c>
      <c r="C3" s="511" t="n">
        <v>43167</v>
      </c>
    </row>
    <row customHeight="1" ht="12.75" r="4" s="265" spans="1:6">
      <c r="C4" s="511" t="n"/>
    </row>
    <row customHeight="1" ht="12.75" r="5" s="265" spans="1:6">
      <c r="C5" s="511" t="n"/>
    </row>
    <row customHeight="1" ht="12.75" r="6" s="265" spans="1:6">
      <c r="C6" s="511" t="n"/>
    </row>
    <row customHeight="1" ht="12.75" r="7" s="265" spans="1:6">
      <c r="B7" s="284" t="s">
        <v>14</v>
      </c>
      <c r="C7" s="512">
        <f>Окей!L1</f>
        <v/>
      </c>
      <c r="E7" s="284" t="s">
        <v>1</v>
      </c>
      <c r="F7" s="512">
        <f>SUM(Лента!L35:L62)+SUM(Окей!L3:L11)+SUM(Карусель!L3:L18)+Верный!L1+Билла!L1+Атак!L1+ГиперГлобус!L1+SUM(Ашан!L3:L27)+SUM(Метро!L3:L15)+SUM(Перекрёсток!L19:L123)</f>
        <v/>
      </c>
    </row>
    <row customHeight="1" ht="12.75" r="8" s="265" spans="1:6">
      <c r="B8" s="284" t="s">
        <v>17</v>
      </c>
      <c r="C8" s="512">
        <f>Лента!L1</f>
        <v/>
      </c>
      <c r="E8" s="284" t="s">
        <v>32</v>
      </c>
      <c r="F8" s="512">
        <f>SUM(Лента!L3:L34)+SUM(Окей!L12:L33)+SUM(Карусель!L19:L32)+SUM(Ашан!L28:L36)+SUM(Метро!L16:L18)+SUM(Перекрёсток!L3:L18)+Призма!L1+Реалъ!L1</f>
        <v/>
      </c>
    </row>
    <row customHeight="1" ht="12.75" r="9" s="265" spans="1:6">
      <c r="B9" s="284" t="s">
        <v>9</v>
      </c>
      <c r="C9" s="512">
        <f>Карусель!L1</f>
        <v/>
      </c>
      <c r="F9" s="512">
        <f>SUM(F7:F8)</f>
        <v/>
      </c>
    </row>
    <row customHeight="1" ht="12.75" r="10" s="265" spans="1:6">
      <c r="B10" s="284" t="s">
        <v>8</v>
      </c>
      <c r="C10" s="512">
        <f>Верный!L1</f>
        <v/>
      </c>
    </row>
    <row customHeight="1" ht="12.75" r="11" s="265" spans="1:6">
      <c r="B11" s="284" t="s">
        <v>11</v>
      </c>
      <c r="C11" s="512">
        <f>Билла!L1</f>
        <v/>
      </c>
    </row>
    <row customHeight="1" ht="12.75" r="12" s="265" spans="1:6">
      <c r="B12" s="284" t="s">
        <v>12</v>
      </c>
      <c r="C12" s="512">
        <f>Атак!L1</f>
        <v/>
      </c>
    </row>
    <row customHeight="1" ht="12.75" r="13" s="265" spans="1:6">
      <c r="B13" s="284" t="s">
        <v>819</v>
      </c>
      <c r="C13" s="512">
        <f>ГиперГлобус!L1</f>
        <v/>
      </c>
    </row>
    <row customHeight="1" ht="12.75" r="14" s="265" spans="1:6">
      <c r="B14" s="284" t="s">
        <v>820</v>
      </c>
      <c r="C14" s="512">
        <f>Перекрёсток!L1</f>
        <v/>
      </c>
    </row>
    <row customHeight="1" ht="12.75" r="15" s="265" spans="1:6">
      <c r="B15" s="284" t="s">
        <v>15</v>
      </c>
      <c r="C15" s="512">
        <f>Ашан!L1</f>
        <v/>
      </c>
    </row>
    <row customHeight="1" ht="12.75" r="16" s="265" spans="1:6">
      <c r="B16" s="284" t="s">
        <v>10</v>
      </c>
      <c r="C16" s="512">
        <f>Метро!L1</f>
        <v/>
      </c>
    </row>
    <row customHeight="1" ht="12.75" r="17" s="265" spans="1:6">
      <c r="B17" s="513" t="s">
        <v>25</v>
      </c>
      <c r="C17" s="514">
        <f>Призма!L1</f>
        <v/>
      </c>
    </row>
    <row customHeight="1" ht="12.75" r="18" s="265" spans="1:6">
      <c r="B18" s="513" t="s">
        <v>821</v>
      </c>
      <c r="C18" s="514">
        <f>Реалъ!L1</f>
        <v/>
      </c>
    </row>
    <row customHeight="1" ht="12.75" r="19" s="265" spans="1:6">
      <c r="B19" s="515" t="n"/>
      <c r="C19" s="311">
        <f>SUM(C7:C18)</f>
        <v/>
      </c>
      <c r="F19" s="516" t="n"/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B101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1" pane="topLeft" sqref="O3:O62 A1"/>
    </sheetView>
  </sheetViews>
  <sheetFormatPr baseColWidth="8" defaultRowHeight="15" outlineLevelCol="0"/>
  <cols>
    <col customWidth="1" max="1" min="1" style="264" width="48.4642857142857"/>
    <col customWidth="1" max="2" min="2" style="264" width="90.44387755102041"/>
    <col customWidth="1" max="12" min="3" style="264" width="8.102040816326531"/>
    <col customWidth="1" max="1025" min="13" style="264" width="13.3622448979592"/>
  </cols>
  <sheetData>
    <row customHeight="1" ht="12.75" r="1" s="265" spans="1:2">
      <c r="A1" s="517" t="s">
        <v>822</v>
      </c>
      <c r="B1" s="517" t="s">
        <v>823</v>
      </c>
    </row>
    <row customHeight="1" ht="12.75" r="2" s="265" spans="1:2">
      <c r="A2" s="467" t="s">
        <v>824</v>
      </c>
      <c r="B2" s="518" t="s">
        <v>247</v>
      </c>
    </row>
    <row customHeight="1" ht="12.75" r="3" s="265" spans="1:2">
      <c r="A3" s="467" t="s">
        <v>824</v>
      </c>
      <c r="B3" s="519" t="s">
        <v>248</v>
      </c>
    </row>
    <row customHeight="1" ht="12.75" r="4" s="265" spans="1:2">
      <c r="A4" s="467" t="s">
        <v>824</v>
      </c>
      <c r="B4" s="519" t="s">
        <v>249</v>
      </c>
    </row>
    <row customHeight="1" ht="12.75" r="5" s="265" spans="1:2">
      <c r="A5" s="467" t="s">
        <v>824</v>
      </c>
      <c r="B5" s="316" t="s">
        <v>825</v>
      </c>
    </row>
    <row customHeight="1" ht="12.75" r="6" s="265" spans="1:2">
      <c r="A6" s="467" t="s">
        <v>824</v>
      </c>
      <c r="B6" s="316" t="s">
        <v>251</v>
      </c>
    </row>
    <row customHeight="1" ht="12.75" r="7" s="265" spans="1:2">
      <c r="A7" s="517" t="s">
        <v>822</v>
      </c>
      <c r="B7" s="517" t="s">
        <v>823</v>
      </c>
    </row>
    <row customHeight="1" ht="12.75" r="8" s="265" spans="1:2">
      <c r="A8" s="467" t="s">
        <v>826</v>
      </c>
      <c r="B8" s="520" t="s">
        <v>247</v>
      </c>
    </row>
    <row customHeight="1" ht="12.75" r="9" s="265" spans="1:2">
      <c r="A9" s="467" t="s">
        <v>826</v>
      </c>
      <c r="B9" s="520" t="s">
        <v>248</v>
      </c>
    </row>
    <row customHeight="1" ht="12.75" r="10" s="265" spans="1:2">
      <c r="A10" s="467" t="s">
        <v>826</v>
      </c>
      <c r="B10" s="521" t="s">
        <v>249</v>
      </c>
    </row>
    <row customHeight="1" ht="12.75" r="11" s="265" spans="1:2">
      <c r="A11" s="467" t="s">
        <v>826</v>
      </c>
      <c r="B11" s="520" t="s">
        <v>327</v>
      </c>
    </row>
    <row customHeight="1" ht="12.75" r="12" s="265" spans="1:2">
      <c r="A12" s="467" t="s">
        <v>826</v>
      </c>
      <c r="B12" s="521" t="s">
        <v>212</v>
      </c>
    </row>
    <row customHeight="1" ht="12.75" r="13" s="265" spans="1:2">
      <c r="A13" s="467" t="s">
        <v>826</v>
      </c>
      <c r="B13" s="521" t="s">
        <v>211</v>
      </c>
    </row>
    <row customHeight="1" ht="12.75" r="14" s="265" spans="1:2">
      <c r="A14" s="467" t="s">
        <v>826</v>
      </c>
      <c r="B14" s="521" t="s">
        <v>825</v>
      </c>
    </row>
    <row customHeight="1" ht="12.75" r="15" s="265" spans="1:2">
      <c r="A15" s="467" t="s">
        <v>826</v>
      </c>
      <c r="B15" s="521" t="s">
        <v>251</v>
      </c>
    </row>
    <row customHeight="1" ht="12.75" r="16" s="265" spans="1:2">
      <c r="A16" s="467" t="s">
        <v>826</v>
      </c>
      <c r="B16" s="521" t="s">
        <v>207</v>
      </c>
    </row>
    <row customHeight="1" ht="12.75" r="17" s="265" spans="1:2">
      <c r="A17" s="467" t="s">
        <v>826</v>
      </c>
      <c r="B17" s="521" t="s">
        <v>208</v>
      </c>
    </row>
    <row customHeight="1" ht="12.75" r="18" s="265" spans="1:2">
      <c r="A18" s="467" t="s">
        <v>826</v>
      </c>
      <c r="B18" s="521" t="s">
        <v>209</v>
      </c>
    </row>
    <row customHeight="1" ht="12.75" r="19" s="265" spans="1:2">
      <c r="A19" s="517" t="s">
        <v>822</v>
      </c>
      <c r="B19" s="517" t="s">
        <v>823</v>
      </c>
    </row>
    <row customHeight="1" ht="12.75" r="20" s="265" spans="1:2">
      <c r="A20" s="522" t="s">
        <v>827</v>
      </c>
      <c r="B20" s="518" t="s">
        <v>828</v>
      </c>
    </row>
    <row customHeight="1" ht="12.75" r="21" s="265" spans="1:2">
      <c r="A21" s="522" t="s">
        <v>827</v>
      </c>
      <c r="B21" s="518" t="s">
        <v>286</v>
      </c>
    </row>
    <row customHeight="1" ht="12.75" r="22" s="265" spans="1:2">
      <c r="A22" s="522" t="s">
        <v>827</v>
      </c>
      <c r="B22" s="518" t="s">
        <v>247</v>
      </c>
    </row>
    <row customHeight="1" ht="12.75" r="23" s="265" spans="1:2">
      <c r="A23" s="522" t="s">
        <v>827</v>
      </c>
      <c r="B23" s="519" t="s">
        <v>248</v>
      </c>
    </row>
    <row customHeight="1" ht="12.75" r="24" s="265" spans="1:2">
      <c r="A24" s="521" t="s">
        <v>827</v>
      </c>
      <c r="B24" s="519" t="s">
        <v>249</v>
      </c>
    </row>
    <row customHeight="1" ht="12.75" r="25" s="265" spans="1:2">
      <c r="A25" s="522" t="s">
        <v>827</v>
      </c>
      <c r="B25" s="316" t="s">
        <v>825</v>
      </c>
    </row>
    <row customHeight="1" ht="12.75" r="26" s="265" spans="1:2">
      <c r="A26" s="522" t="s">
        <v>827</v>
      </c>
      <c r="B26" s="316" t="s">
        <v>251</v>
      </c>
    </row>
    <row customHeight="1" ht="12.75" r="27" s="265" spans="1:2">
      <c r="A27" s="517" t="s">
        <v>822</v>
      </c>
      <c r="B27" s="517" t="s">
        <v>823</v>
      </c>
    </row>
    <row customHeight="1" ht="12.75" r="28" s="265" spans="1:2">
      <c r="A28" s="522" t="s">
        <v>829</v>
      </c>
      <c r="B28" s="518" t="s">
        <v>828</v>
      </c>
    </row>
    <row customHeight="1" ht="12.75" r="29" s="265" spans="1:2">
      <c r="A29" s="522" t="s">
        <v>829</v>
      </c>
      <c r="B29" s="518" t="s">
        <v>286</v>
      </c>
    </row>
    <row customHeight="1" ht="12.75" r="30" s="265" spans="1:2">
      <c r="A30" s="523" t="s">
        <v>829</v>
      </c>
      <c r="B30" s="518" t="s">
        <v>660</v>
      </c>
    </row>
    <row customHeight="1" ht="12.75" r="31" s="265" spans="1:2">
      <c r="A31" s="523" t="s">
        <v>829</v>
      </c>
      <c r="B31" s="518" t="s">
        <v>247</v>
      </c>
    </row>
    <row customHeight="1" ht="12.75" r="32" s="265" spans="1:2">
      <c r="A32" s="523" t="s">
        <v>829</v>
      </c>
      <c r="B32" s="519" t="s">
        <v>248</v>
      </c>
    </row>
    <row customHeight="1" ht="12.75" r="33" s="265" spans="1:2">
      <c r="A33" s="523" t="s">
        <v>829</v>
      </c>
      <c r="B33" s="519" t="s">
        <v>249</v>
      </c>
    </row>
    <row customHeight="1" ht="12.75" r="34" s="265" spans="1:2">
      <c r="A34" s="523" t="s">
        <v>829</v>
      </c>
      <c r="B34" s="316" t="s">
        <v>825</v>
      </c>
    </row>
    <row customHeight="1" ht="12.75" r="35" s="265" spans="1:2">
      <c r="A35" s="523" t="s">
        <v>829</v>
      </c>
      <c r="B35" s="316" t="s">
        <v>251</v>
      </c>
    </row>
    <row customHeight="1" ht="12.75" r="36" s="265" spans="1:2">
      <c r="A36" s="523" t="s">
        <v>829</v>
      </c>
      <c r="B36" s="521" t="s">
        <v>830</v>
      </c>
    </row>
    <row customHeight="1" ht="12.75" r="37" s="265" spans="1:2">
      <c r="A37" s="517" t="s">
        <v>822</v>
      </c>
      <c r="B37" s="517" t="s">
        <v>823</v>
      </c>
    </row>
    <row customHeight="1" ht="12.75" r="38" s="265" spans="1:2">
      <c r="A38" s="467" t="s">
        <v>831</v>
      </c>
      <c r="B38" s="518" t="s">
        <v>247</v>
      </c>
    </row>
    <row customHeight="1" ht="12.75" r="39" s="265" spans="1:2">
      <c r="A39" s="467" t="s">
        <v>831</v>
      </c>
      <c r="B39" s="519" t="s">
        <v>248</v>
      </c>
    </row>
    <row customHeight="1" ht="12.75" r="40" s="265" spans="1:2">
      <c r="A40" s="467" t="s">
        <v>831</v>
      </c>
      <c r="B40" s="520" t="s">
        <v>497</v>
      </c>
    </row>
    <row customHeight="1" ht="12.75" r="41" s="265" spans="1:2">
      <c r="A41" s="467" t="s">
        <v>831</v>
      </c>
      <c r="B41" s="520" t="s">
        <v>327</v>
      </c>
    </row>
    <row customHeight="1" ht="12.75" r="42" s="265" spans="1:2">
      <c r="A42" s="467" t="s">
        <v>831</v>
      </c>
      <c r="B42" s="521" t="s">
        <v>211</v>
      </c>
    </row>
    <row customHeight="1" ht="12.75" r="43" s="265" spans="1:2">
      <c r="A43" s="467" t="s">
        <v>831</v>
      </c>
      <c r="B43" s="316" t="s">
        <v>825</v>
      </c>
    </row>
    <row customHeight="1" ht="12.75" r="44" s="265" spans="1:2">
      <c r="A44" s="467" t="s">
        <v>831</v>
      </c>
      <c r="B44" s="316" t="s">
        <v>251</v>
      </c>
    </row>
    <row customHeight="1" ht="12.75" r="45" s="265" spans="1:2">
      <c r="A45" s="467" t="s">
        <v>831</v>
      </c>
      <c r="B45" s="521" t="s">
        <v>832</v>
      </c>
    </row>
    <row customHeight="1" ht="12.75" r="46" s="265" spans="1:2">
      <c r="A46" s="467" t="s">
        <v>831</v>
      </c>
      <c r="B46" s="521" t="s">
        <v>833</v>
      </c>
    </row>
    <row customHeight="1" ht="12.75" r="47" s="265" spans="1:2">
      <c r="A47" s="517" t="s">
        <v>822</v>
      </c>
      <c r="B47" s="517" t="s">
        <v>823</v>
      </c>
    </row>
    <row customHeight="1" ht="12.75" r="48" s="265" spans="1:2">
      <c r="A48" s="467" t="s">
        <v>834</v>
      </c>
      <c r="B48" s="518" t="s">
        <v>286</v>
      </c>
    </row>
    <row customHeight="1" ht="12.75" r="49" s="265" spans="1:2">
      <c r="A49" s="467" t="s">
        <v>834</v>
      </c>
      <c r="B49" s="518" t="s">
        <v>287</v>
      </c>
    </row>
    <row customHeight="1" ht="12.75" r="50" s="265" spans="1:2">
      <c r="A50" s="467" t="s">
        <v>834</v>
      </c>
      <c r="B50" s="518" t="s">
        <v>247</v>
      </c>
    </row>
    <row customHeight="1" ht="12.75" r="51" s="265" spans="1:2">
      <c r="A51" s="467" t="s">
        <v>834</v>
      </c>
      <c r="B51" s="519" t="s">
        <v>248</v>
      </c>
    </row>
    <row customHeight="1" ht="12.75" r="52" s="265" spans="1:2">
      <c r="A52" s="467" t="s">
        <v>834</v>
      </c>
      <c r="B52" s="519" t="s">
        <v>249</v>
      </c>
    </row>
    <row customHeight="1" ht="12.75" r="53" s="265" spans="1:2">
      <c r="A53" s="467" t="s">
        <v>834</v>
      </c>
      <c r="B53" s="316" t="s">
        <v>825</v>
      </c>
    </row>
    <row customHeight="1" ht="12.75" r="54" s="265" spans="1:2">
      <c r="A54" s="467" t="s">
        <v>834</v>
      </c>
      <c r="B54" s="316" t="s">
        <v>251</v>
      </c>
    </row>
    <row customHeight="1" ht="12.75" r="55" s="265" spans="1:2">
      <c r="A55" s="517" t="s">
        <v>822</v>
      </c>
      <c r="B55" s="517" t="s">
        <v>823</v>
      </c>
    </row>
    <row customHeight="1" ht="12.75" r="56" s="265" spans="1:2">
      <c r="A56" s="467" t="s">
        <v>835</v>
      </c>
      <c r="B56" s="316" t="s">
        <v>836</v>
      </c>
    </row>
    <row customHeight="1" ht="12.75" r="57" s="265" spans="1:2">
      <c r="A57" s="467" t="s">
        <v>835</v>
      </c>
      <c r="B57" s="316" t="s">
        <v>499</v>
      </c>
    </row>
    <row customHeight="1" ht="12.75" r="58" s="265" spans="1:2">
      <c r="A58" s="467" t="s">
        <v>835</v>
      </c>
      <c r="B58" s="316" t="s">
        <v>500</v>
      </c>
    </row>
    <row customHeight="1" ht="12.75" r="59" s="265" spans="1:2">
      <c r="A59" s="467" t="s">
        <v>835</v>
      </c>
      <c r="B59" s="518" t="s">
        <v>247</v>
      </c>
    </row>
    <row customHeight="1" ht="12.75" r="60" s="265" spans="1:2">
      <c r="A60" s="467" t="s">
        <v>835</v>
      </c>
      <c r="B60" s="519" t="s">
        <v>248</v>
      </c>
    </row>
    <row customHeight="1" ht="12.75" r="61" s="265" spans="1:2">
      <c r="A61" s="467" t="s">
        <v>835</v>
      </c>
      <c r="B61" s="519" t="s">
        <v>249</v>
      </c>
    </row>
    <row customHeight="1" ht="12.75" r="62" s="265" spans="1:2">
      <c r="A62" s="467" t="s">
        <v>835</v>
      </c>
      <c r="B62" s="316" t="s">
        <v>497</v>
      </c>
    </row>
    <row customHeight="1" ht="12.75" r="63" s="265" spans="1:2">
      <c r="A63" s="467" t="s">
        <v>835</v>
      </c>
      <c r="B63" s="316" t="s">
        <v>327</v>
      </c>
    </row>
    <row customHeight="1" ht="12.75" r="64" s="265" spans="1:2">
      <c r="A64" s="467" t="s">
        <v>835</v>
      </c>
      <c r="B64" s="316" t="s">
        <v>211</v>
      </c>
    </row>
    <row customHeight="1" ht="12.75" r="65" s="265" spans="1:2">
      <c r="A65" s="467" t="s">
        <v>835</v>
      </c>
      <c r="B65" s="316" t="s">
        <v>212</v>
      </c>
    </row>
    <row customHeight="1" ht="12.75" r="66" s="265" spans="1:2">
      <c r="A66" s="467" t="s">
        <v>835</v>
      </c>
      <c r="B66" s="316" t="s">
        <v>825</v>
      </c>
    </row>
    <row customHeight="1" ht="12.75" r="67" s="265" spans="1:2">
      <c r="A67" s="467" t="s">
        <v>835</v>
      </c>
      <c r="B67" s="316" t="s">
        <v>251</v>
      </c>
    </row>
    <row customHeight="1" ht="12.75" r="68" s="265" spans="1:2">
      <c r="A68" s="467" t="s">
        <v>835</v>
      </c>
      <c r="B68" s="316" t="s">
        <v>837</v>
      </c>
    </row>
    <row customHeight="1" ht="12.75" r="69" s="265" spans="1:2">
      <c r="A69" s="467" t="s">
        <v>835</v>
      </c>
      <c r="B69" s="316" t="s">
        <v>833</v>
      </c>
    </row>
    <row customHeight="1" ht="12.75" r="70" s="265" spans="1:2">
      <c r="A70" s="467" t="s">
        <v>835</v>
      </c>
      <c r="B70" s="316" t="s">
        <v>838</v>
      </c>
    </row>
    <row customHeight="1" ht="12.75" r="71" s="265" spans="1:2">
      <c r="A71" s="517" t="s">
        <v>822</v>
      </c>
      <c r="B71" s="517" t="s">
        <v>823</v>
      </c>
    </row>
    <row customHeight="1" ht="12.75" r="72" s="265" spans="1:2">
      <c r="A72" s="467" t="s">
        <v>839</v>
      </c>
      <c r="B72" s="518" t="s">
        <v>828</v>
      </c>
    </row>
    <row customHeight="1" ht="12.75" r="73" s="265" spans="1:2">
      <c r="A73" s="467" t="s">
        <v>839</v>
      </c>
      <c r="B73" s="518" t="s">
        <v>840</v>
      </c>
    </row>
    <row customHeight="1" ht="12.75" r="74" s="265" spans="1:2">
      <c r="A74" s="467" t="s">
        <v>839</v>
      </c>
      <c r="B74" s="518" t="s">
        <v>841</v>
      </c>
    </row>
    <row customHeight="1" ht="12.75" r="75" s="265" spans="1:2">
      <c r="A75" s="467" t="s">
        <v>839</v>
      </c>
      <c r="B75" s="518" t="s">
        <v>842</v>
      </c>
    </row>
    <row customHeight="1" ht="12.75" r="76" s="265" spans="1:2">
      <c r="A76" s="467" t="s">
        <v>839</v>
      </c>
      <c r="B76" s="316" t="s">
        <v>59</v>
      </c>
    </row>
    <row customHeight="1" ht="12.75" r="77" s="265" spans="1:2">
      <c r="A77" s="467" t="s">
        <v>839</v>
      </c>
      <c r="B77" s="524" t="s">
        <v>843</v>
      </c>
    </row>
    <row customHeight="1" ht="12.75" r="78" s="265" spans="1:2">
      <c r="A78" s="467" t="s">
        <v>844</v>
      </c>
      <c r="B78" s="520" t="s">
        <v>248</v>
      </c>
    </row>
    <row customHeight="1" ht="12.75" r="79" s="265" spans="1:2">
      <c r="A79" s="467" t="s">
        <v>844</v>
      </c>
      <c r="B79" s="521" t="s">
        <v>845</v>
      </c>
    </row>
    <row customHeight="1" ht="12.75" r="80" s="265" spans="1:2">
      <c r="A80" s="467" t="s">
        <v>844</v>
      </c>
      <c r="B80" s="521" t="s">
        <v>251</v>
      </c>
    </row>
    <row customHeight="1" ht="12.75" r="81" s="265" spans="1:2">
      <c r="A81" s="467" t="s">
        <v>844</v>
      </c>
      <c r="B81" s="521" t="s">
        <v>825</v>
      </c>
    </row>
    <row customHeight="1" ht="12.75" r="82" s="265" spans="1:2">
      <c r="A82" s="467" t="s">
        <v>844</v>
      </c>
      <c r="B82" s="521" t="s">
        <v>837</v>
      </c>
    </row>
    <row customHeight="1" ht="12.75" r="83" s="265" spans="1:2">
      <c r="A83" s="467" t="s">
        <v>844</v>
      </c>
      <c r="B83" s="521" t="s">
        <v>846</v>
      </c>
    </row>
    <row customHeight="1" ht="12.75" r="84" s="265" spans="1:2">
      <c r="A84" s="517" t="s">
        <v>822</v>
      </c>
      <c r="B84" s="517" t="s">
        <v>823</v>
      </c>
    </row>
    <row customHeight="1" ht="12.75" r="85" s="265" spans="1:2">
      <c r="A85" s="467" t="s">
        <v>847</v>
      </c>
      <c r="B85" s="518" t="s">
        <v>828</v>
      </c>
    </row>
    <row customHeight="1" ht="12.75" r="86" s="265" spans="1:2">
      <c r="A86" s="467" t="s">
        <v>847</v>
      </c>
      <c r="B86" s="518" t="s">
        <v>848</v>
      </c>
    </row>
    <row customHeight="1" ht="12.75" r="87" s="265" spans="1:2">
      <c r="A87" s="467" t="s">
        <v>847</v>
      </c>
      <c r="B87" s="316" t="s">
        <v>849</v>
      </c>
    </row>
    <row customHeight="1" ht="12.75" r="88" s="265" spans="1:2">
      <c r="A88" s="467" t="s">
        <v>847</v>
      </c>
      <c r="B88" s="316" t="s">
        <v>850</v>
      </c>
    </row>
    <row customHeight="1" ht="12.75" r="89" s="265" spans="1:2">
      <c r="A89" s="467" t="s">
        <v>847</v>
      </c>
      <c r="B89" s="518" t="s">
        <v>60</v>
      </c>
    </row>
    <row customHeight="1" ht="12.75" r="90" s="265" spans="1:2">
      <c r="A90" s="316" t="s">
        <v>847</v>
      </c>
      <c r="B90" s="518" t="s">
        <v>59</v>
      </c>
    </row>
    <row customHeight="1" ht="12.75" r="91" s="265" spans="1:2">
      <c r="A91" s="467" t="s">
        <v>847</v>
      </c>
      <c r="B91" s="521" t="s">
        <v>207</v>
      </c>
    </row>
    <row customHeight="1" ht="12.75" r="92" s="265" spans="1:2">
      <c r="A92" s="467" t="s">
        <v>847</v>
      </c>
      <c r="B92" s="521" t="s">
        <v>209</v>
      </c>
    </row>
    <row customHeight="1" ht="12.75" r="93" s="265" spans="1:2">
      <c r="A93" s="467" t="s">
        <v>847</v>
      </c>
      <c r="B93" s="521" t="s">
        <v>851</v>
      </c>
    </row>
    <row customHeight="1" ht="12.75" r="94" s="265" spans="1:2">
      <c r="A94" s="467" t="s">
        <v>847</v>
      </c>
      <c r="B94" s="520" t="s">
        <v>247</v>
      </c>
    </row>
    <row customHeight="1" ht="12.75" r="95" s="265" spans="1:2">
      <c r="A95" s="467" t="s">
        <v>847</v>
      </c>
      <c r="B95" s="520" t="s">
        <v>248</v>
      </c>
    </row>
    <row customHeight="1" ht="12.75" r="96" s="265" spans="1:2">
      <c r="A96" s="467" t="s">
        <v>847</v>
      </c>
      <c r="B96" s="521" t="s">
        <v>249</v>
      </c>
    </row>
    <row customHeight="1" ht="12.75" r="97" s="265" spans="1:2">
      <c r="A97" s="467" t="s">
        <v>847</v>
      </c>
      <c r="B97" s="521" t="s">
        <v>251</v>
      </c>
    </row>
    <row customHeight="1" ht="12.75" r="98" s="265" spans="1:2">
      <c r="A98" s="467" t="s">
        <v>847</v>
      </c>
      <c r="B98" s="521" t="s">
        <v>825</v>
      </c>
    </row>
    <row customHeight="1" ht="12.75" r="99" s="265" spans="1:2">
      <c r="A99" s="467" t="s">
        <v>847</v>
      </c>
      <c r="B99" s="525" t="s">
        <v>852</v>
      </c>
    </row>
    <row customHeight="1" ht="12.75" r="100" s="265" spans="1:2">
      <c r="A100" s="467" t="s">
        <v>847</v>
      </c>
      <c r="B100" s="518" t="s">
        <v>853</v>
      </c>
    </row>
    <row customHeight="1" ht="12.75" r="101" s="265" spans="1:2">
      <c r="A101" s="517" t="s">
        <v>822</v>
      </c>
      <c r="B101" s="517" t="s">
        <v>823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tabColor rgb="FFFFFF00"/>
    <outlinePr summaryBelow="1" summaryRight="1"/>
    <pageSetUpPr fitToPage="0"/>
  </sheetPr>
  <dimension ref="A1:AY69"/>
  <sheetViews>
    <sheetView colorId="64" defaultGridColor="1" rightToLeft="0" showFormulas="0" showGridLines="1" showOutlineSymbols="1" showRowColHeaders="1" showZeros="1" tabSelected="0" topLeftCell="A70" view="normal" windowProtection="0" workbookViewId="0" zoomScale="70" zoomScaleNormal="70" zoomScalePageLayoutView="100">
      <selection activeCell="X61" activeCellId="1" pane="topLeft" sqref="O3:O62 X61"/>
    </sheetView>
  </sheetViews>
  <sheetFormatPr baseColWidth="8" defaultRowHeight="15" outlineLevelCol="0"/>
  <cols>
    <col customWidth="1" max="1" min="1" style="264" width="18.4948979591837"/>
    <col customWidth="1" max="17" min="2" style="264" width="8.102040816326531"/>
    <col customWidth="1" max="20" min="18" style="264" width="8.505102040816331"/>
    <col customWidth="1" max="51" min="21" style="264" width="8.102040816326531"/>
    <col customWidth="1" max="1025" min="52" style="264" width="13.3622448979592"/>
  </cols>
  <sheetData>
    <row customHeight="1" ht="12.75" r="1" s="265" spans="1:51">
      <c r="A1" s="296" t="n"/>
      <c r="B1" s="297" t="s">
        <v>28</v>
      </c>
      <c r="C1" s="296" t="n"/>
      <c r="D1" s="296" t="n"/>
      <c r="E1" s="296" t="n"/>
      <c r="F1" s="296" t="n"/>
      <c r="G1" s="296" t="n"/>
      <c r="H1" s="296" t="n"/>
      <c r="I1" s="296" t="n"/>
      <c r="J1" s="296" t="n"/>
      <c r="K1" s="296" t="n"/>
      <c r="L1" s="296" t="n"/>
      <c r="M1" s="296" t="n"/>
      <c r="N1" s="296" t="n"/>
      <c r="O1" s="296" t="n"/>
      <c r="P1" s="296" t="n"/>
      <c r="Q1" s="296" t="n"/>
      <c r="R1" s="296" t="n"/>
      <c r="S1" s="296" t="n"/>
      <c r="T1" s="296" t="n"/>
      <c r="U1" s="296" t="n"/>
      <c r="V1" s="296" t="n"/>
      <c r="W1" s="296" t="n"/>
      <c r="X1" s="296" t="n"/>
      <c r="Y1" s="296" t="n"/>
      <c r="Z1" s="296" t="n"/>
      <c r="AA1" s="296" t="n"/>
      <c r="AB1" s="296" t="n"/>
      <c r="AC1" s="296" t="n"/>
      <c r="AD1" s="296" t="n"/>
      <c r="AE1" s="296" t="n"/>
      <c r="AF1" s="296" t="n"/>
      <c r="AG1" s="296" t="n"/>
      <c r="AH1" s="296" t="n"/>
      <c r="AI1" s="296" t="n"/>
      <c r="AJ1" s="296" t="n"/>
      <c r="AK1" s="296" t="n"/>
      <c r="AL1" s="296" t="n"/>
      <c r="AM1" s="296" t="n"/>
      <c r="AN1" s="296" t="n"/>
      <c r="AO1" s="296" t="n"/>
      <c r="AP1" s="296" t="n"/>
      <c r="AQ1" s="296" t="n"/>
      <c r="AR1" s="296" t="n"/>
      <c r="AS1" s="296" t="n"/>
      <c r="AT1" s="296" t="n"/>
      <c r="AU1" s="296" t="n"/>
      <c r="AV1" s="296" t="n"/>
      <c r="AW1" s="296" t="n"/>
      <c r="AX1" s="296" t="n"/>
      <c r="AY1" s="296" t="n"/>
    </row>
    <row customHeight="1" ht="12.75" r="2" s="265" spans="1:51">
      <c r="A2" s="296" t="n"/>
      <c r="B2" s="296" t="n"/>
      <c r="C2" s="296" t="n"/>
      <c r="D2" s="296" t="n"/>
      <c r="E2" s="296" t="n"/>
      <c r="F2" s="296" t="n"/>
      <c r="G2" s="296" t="n"/>
      <c r="H2" s="296" t="n"/>
      <c r="I2" s="296" t="n"/>
      <c r="J2" s="296" t="n"/>
      <c r="K2" s="296" t="n"/>
      <c r="L2" s="296" t="n"/>
      <c r="M2" s="296" t="n"/>
      <c r="N2" s="296" t="n"/>
      <c r="O2" s="296" t="n"/>
      <c r="P2" s="296" t="n"/>
      <c r="Q2" s="296" t="n"/>
      <c r="R2" s="296" t="n"/>
      <c r="S2" s="296" t="n"/>
      <c r="T2" s="296" t="n"/>
      <c r="U2" s="296" t="n"/>
      <c r="V2" s="296" t="n"/>
      <c r="W2" s="296" t="n"/>
      <c r="X2" s="296" t="n"/>
      <c r="Y2" s="296" t="n"/>
      <c r="Z2" s="296" t="n"/>
      <c r="AA2" s="296" t="n"/>
      <c r="AB2" s="296" t="n"/>
      <c r="AC2" s="296" t="n"/>
      <c r="AD2" s="296" t="n"/>
      <c r="AE2" s="296" t="n"/>
      <c r="AF2" s="296" t="n"/>
      <c r="AG2" s="296" t="n"/>
      <c r="AH2" s="296" t="n"/>
      <c r="AI2" s="296" t="n"/>
      <c r="AJ2" s="296" t="n"/>
      <c r="AK2" s="296" t="n"/>
      <c r="AL2" s="296" t="n"/>
      <c r="AM2" s="296" t="n"/>
      <c r="AN2" s="296" t="n"/>
      <c r="AO2" s="296" t="n"/>
      <c r="AP2" s="296" t="n"/>
      <c r="AQ2" s="296" t="n"/>
      <c r="AR2" s="296" t="n"/>
      <c r="AS2" s="296" t="n"/>
      <c r="AT2" s="296" t="n"/>
      <c r="AU2" s="296" t="n"/>
      <c r="AV2" s="296" t="n"/>
      <c r="AW2" s="296" t="n"/>
      <c r="AX2" s="296" t="n"/>
      <c r="AY2" s="296" t="n"/>
    </row>
    <row customHeight="1" ht="15" r="3" s="265" spans="1:51">
      <c r="A3" s="298" t="s">
        <v>29</v>
      </c>
      <c r="B3" s="299" t="s">
        <v>30</v>
      </c>
      <c r="AO3" s="299" t="s">
        <v>30</v>
      </c>
    </row>
    <row customHeight="1" ht="12.75" r="4" s="265" spans="1:51">
      <c r="A4" s="296" t="s">
        <v>31</v>
      </c>
      <c r="B4" s="300" t="n">
        <v>43160</v>
      </c>
      <c r="C4" s="300" t="n">
        <v>43161</v>
      </c>
      <c r="D4" s="300" t="n">
        <v>43162</v>
      </c>
      <c r="E4" s="300" t="n">
        <v>43163</v>
      </c>
      <c r="F4" s="300" t="n">
        <v>43164</v>
      </c>
      <c r="G4" s="300" t="n">
        <v>43165</v>
      </c>
      <c r="H4" s="300" t="n">
        <v>43166</v>
      </c>
      <c r="I4" s="300" t="n">
        <v>43167</v>
      </c>
      <c r="J4" s="300" t="n">
        <v>43168</v>
      </c>
      <c r="K4" s="300" t="n">
        <v>43169</v>
      </c>
      <c r="L4" s="300" t="n">
        <v>43170</v>
      </c>
      <c r="M4" s="300" t="n">
        <v>43171</v>
      </c>
      <c r="N4" s="300" t="n">
        <v>43172</v>
      </c>
      <c r="O4" s="300" t="n">
        <v>43173</v>
      </c>
      <c r="P4" s="300" t="n">
        <v>43174</v>
      </c>
      <c r="Q4" s="300" t="n">
        <v>43175</v>
      </c>
      <c r="R4" s="300" t="n">
        <v>43176</v>
      </c>
      <c r="S4" s="300" t="n">
        <v>43177</v>
      </c>
      <c r="T4" s="300" t="n">
        <v>43178</v>
      </c>
      <c r="U4" s="300" t="n">
        <v>43179</v>
      </c>
      <c r="V4" s="300" t="n">
        <v>43180</v>
      </c>
      <c r="W4" s="300" t="n">
        <v>43181</v>
      </c>
      <c r="X4" s="300" t="n">
        <v>43182</v>
      </c>
      <c r="Y4" s="300" t="n">
        <v>43183</v>
      </c>
      <c r="Z4" s="300" t="n">
        <v>43184</v>
      </c>
      <c r="AA4" s="300" t="n">
        <v>43185</v>
      </c>
      <c r="AB4" s="300" t="n">
        <v>43186</v>
      </c>
      <c r="AC4" s="300" t="n">
        <v>43187</v>
      </c>
      <c r="AD4" s="300" t="n">
        <v>43188</v>
      </c>
      <c r="AE4" s="300" t="n">
        <v>43189</v>
      </c>
      <c r="AF4" s="300" t="n">
        <v>43190</v>
      </c>
      <c r="AG4" s="300" t="n"/>
      <c r="AH4" s="300" t="n"/>
      <c r="AI4" s="296" t="n"/>
      <c r="AJ4" s="296" t="n"/>
      <c r="AK4" s="296" t="n"/>
      <c r="AL4" s="296" t="n"/>
      <c r="AM4" s="296" t="n"/>
      <c r="AN4" s="296" t="n"/>
      <c r="AO4" s="296" t="n"/>
      <c r="AP4" s="296" t="n"/>
      <c r="AQ4" s="296" t="n"/>
      <c r="AR4" s="296" t="n"/>
      <c r="AS4" s="296" t="n"/>
      <c r="AT4" s="296" t="n"/>
      <c r="AU4" s="296" t="n"/>
      <c r="AV4" s="296" t="n"/>
      <c r="AW4" s="296" t="n"/>
      <c r="AX4" s="296" t="n"/>
      <c r="AY4" s="296" t="n"/>
    </row>
    <row customHeight="1" ht="12.75" r="5" s="265" spans="1:51">
      <c r="A5" s="301" t="s">
        <v>1</v>
      </c>
      <c r="B5" s="302" t="n">
        <v>1</v>
      </c>
      <c r="C5" s="302" t="n">
        <v>1</v>
      </c>
      <c r="D5" s="302" t="n">
        <v>1</v>
      </c>
      <c r="E5" s="302" t="n">
        <v>1</v>
      </c>
      <c r="F5" s="302" t="n">
        <v>1</v>
      </c>
      <c r="G5" s="302" t="n">
        <v>1</v>
      </c>
      <c r="H5" s="302" t="n">
        <v>1</v>
      </c>
      <c r="I5" s="302" t="n">
        <v>1</v>
      </c>
      <c r="J5" s="302" t="n">
        <v>1</v>
      </c>
      <c r="K5" s="302" t="n">
        <v>1</v>
      </c>
      <c r="L5" s="302" t="n">
        <v>1</v>
      </c>
      <c r="M5" s="302" t="n">
        <v>1</v>
      </c>
      <c r="N5" s="302" t="n">
        <v>1</v>
      </c>
      <c r="O5" s="302" t="n">
        <v>1</v>
      </c>
      <c r="P5" s="302" t="n">
        <v>1</v>
      </c>
      <c r="Q5" s="302" t="n">
        <v>1</v>
      </c>
      <c r="R5" s="302" t="n">
        <v>1</v>
      </c>
      <c r="S5" s="302" t="n">
        <v>1</v>
      </c>
      <c r="T5" s="302" t="n">
        <v>1</v>
      </c>
      <c r="U5" s="302" t="n">
        <v>1</v>
      </c>
      <c r="V5" s="302" t="n">
        <v>1</v>
      </c>
      <c r="W5" s="302" t="n">
        <v>1</v>
      </c>
      <c r="X5" s="302" t="n">
        <v>1</v>
      </c>
      <c r="Y5" s="302" t="n">
        <v>1</v>
      </c>
      <c r="Z5" s="302" t="n">
        <v>1</v>
      </c>
      <c r="AA5" s="302" t="n">
        <v>1</v>
      </c>
      <c r="AB5" s="302" t="n"/>
      <c r="AC5" s="302" t="n"/>
      <c r="AD5" s="302" t="n"/>
      <c r="AE5" s="302" t="n"/>
      <c r="AF5" s="302" t="n"/>
      <c r="AG5" s="302" t="n"/>
      <c r="AH5" s="302" t="n"/>
      <c r="AI5" s="302" t="n"/>
      <c r="AJ5" s="302" t="n"/>
      <c r="AK5" s="302" t="n"/>
      <c r="AL5" s="302" t="n"/>
      <c r="AM5" s="302" t="n"/>
      <c r="AN5" s="302" t="n"/>
      <c r="AO5" s="302" t="n"/>
      <c r="AP5" s="302" t="n"/>
      <c r="AQ5" s="303" t="n"/>
      <c r="AR5" s="303" t="n"/>
      <c r="AS5" s="303" t="n"/>
      <c r="AT5" s="303" t="n"/>
      <c r="AU5" s="303" t="n"/>
      <c r="AV5" s="303" t="n"/>
      <c r="AW5" s="303" t="n"/>
      <c r="AX5" s="303" t="n"/>
      <c r="AY5" s="303" t="n"/>
    </row>
    <row customHeight="1" ht="12.75" r="6" s="265" spans="1:51">
      <c r="A6" s="304" t="s">
        <v>32</v>
      </c>
      <c r="B6" s="302" t="n">
        <v>1</v>
      </c>
      <c r="C6" s="302" t="n">
        <v>1</v>
      </c>
      <c r="D6" s="302" t="n">
        <v>1</v>
      </c>
      <c r="E6" s="302" t="n">
        <v>1</v>
      </c>
      <c r="F6" s="302" t="n">
        <v>1</v>
      </c>
      <c r="G6" s="302" t="n">
        <v>1</v>
      </c>
      <c r="H6" s="302" t="n">
        <v>1</v>
      </c>
      <c r="I6" s="302" t="n">
        <v>1</v>
      </c>
      <c r="J6" s="302" t="n">
        <v>1</v>
      </c>
      <c r="K6" s="302" t="n">
        <v>1</v>
      </c>
      <c r="L6" s="302" t="n">
        <v>1</v>
      </c>
      <c r="M6" s="302" t="n">
        <v>1</v>
      </c>
      <c r="N6" s="302" t="n">
        <v>1</v>
      </c>
      <c r="O6" s="302" t="n">
        <v>1</v>
      </c>
      <c r="P6" s="302" t="n">
        <v>1</v>
      </c>
      <c r="Q6" s="302" t="n">
        <v>1</v>
      </c>
      <c r="R6" s="302" t="n">
        <v>1</v>
      </c>
      <c r="S6" s="302" t="n">
        <v>1</v>
      </c>
      <c r="T6" s="302" t="n">
        <v>1</v>
      </c>
      <c r="U6" s="302" t="n">
        <v>1</v>
      </c>
      <c r="V6" s="302" t="n">
        <v>1</v>
      </c>
      <c r="W6" s="302" t="n">
        <v>1</v>
      </c>
      <c r="X6" s="302" t="n">
        <v>1</v>
      </c>
      <c r="Y6" s="302" t="n">
        <v>1</v>
      </c>
      <c r="Z6" s="302" t="n">
        <v>1</v>
      </c>
      <c r="AA6" s="302" t="n">
        <v>1</v>
      </c>
      <c r="AB6" s="302" t="n"/>
      <c r="AC6" s="302" t="n"/>
      <c r="AD6" s="302" t="n"/>
      <c r="AE6" s="302" t="n"/>
      <c r="AF6" s="302" t="n"/>
      <c r="AG6" s="302" t="n"/>
      <c r="AH6" s="302" t="n"/>
      <c r="AI6" s="302" t="n"/>
      <c r="AJ6" s="302" t="n"/>
      <c r="AK6" s="302" t="n"/>
      <c r="AL6" s="302" t="n"/>
      <c r="AM6" s="302" t="n"/>
      <c r="AN6" s="302" t="n"/>
      <c r="AO6" s="302" t="n"/>
      <c r="AP6" s="302" t="n"/>
      <c r="AQ6" s="302" t="n"/>
      <c r="AR6" s="302" t="n"/>
      <c r="AS6" s="302" t="n"/>
      <c r="AT6" s="302" t="n"/>
      <c r="AU6" s="302" t="n"/>
      <c r="AV6" s="302" t="n"/>
      <c r="AW6" s="302" t="n"/>
      <c r="AX6" s="302" t="n"/>
      <c r="AY6" s="302" t="n"/>
    </row>
    <row customHeight="1" ht="12.75" r="7" s="265" spans="1:51">
      <c r="A7" s="296" t="n"/>
      <c r="B7" s="305" t="n"/>
      <c r="C7" s="305" t="n"/>
      <c r="D7" s="305" t="n"/>
      <c r="E7" s="305" t="n"/>
      <c r="F7" s="296" t="n"/>
      <c r="G7" s="296" t="n"/>
      <c r="H7" s="296" t="n"/>
      <c r="I7" s="296" t="n"/>
      <c r="J7" s="296" t="n"/>
      <c r="K7" s="296" t="n"/>
      <c r="L7" s="296" t="n"/>
      <c r="M7" s="296" t="n"/>
      <c r="N7" s="296" t="n"/>
      <c r="O7" s="296" t="n"/>
      <c r="P7" s="296" t="n"/>
      <c r="Q7" s="296" t="n"/>
      <c r="R7" s="296" t="n"/>
      <c r="S7" s="296" t="n"/>
      <c r="T7" s="296" t="n"/>
      <c r="U7" s="296" t="n"/>
      <c r="V7" s="296" t="n"/>
      <c r="W7" s="296" t="n"/>
      <c r="X7" s="296" t="n"/>
      <c r="Y7" s="296" t="n"/>
      <c r="Z7" s="296" t="n"/>
      <c r="AA7" s="296" t="n"/>
      <c r="AB7" s="296" t="n"/>
      <c r="AC7" s="296" t="n"/>
      <c r="AD7" s="296" t="n"/>
      <c r="AE7" s="296" t="n"/>
      <c r="AF7" s="296" t="n"/>
      <c r="AG7" s="296" t="n"/>
      <c r="AH7" s="296" t="n"/>
      <c r="AI7" s="296" t="n"/>
      <c r="AJ7" s="296" t="n"/>
      <c r="AK7" s="296" t="n"/>
      <c r="AL7" s="296" t="n"/>
      <c r="AM7" s="296" t="n"/>
      <c r="AN7" s="296" t="n"/>
      <c r="AO7" s="296" t="n"/>
      <c r="AP7" s="296" t="n"/>
      <c r="AQ7" s="296" t="n"/>
      <c r="AR7" s="296" t="n"/>
      <c r="AS7" s="296" t="n"/>
      <c r="AT7" s="296" t="n"/>
      <c r="AU7" s="296" t="n"/>
      <c r="AV7" s="296" t="n"/>
      <c r="AW7" s="296" t="n"/>
      <c r="AX7" s="296" t="n"/>
      <c r="AY7" s="296" t="n"/>
    </row>
    <row customHeight="1" ht="12.75" r="8" s="265" spans="1:51">
      <c r="A8" s="296" t="n"/>
      <c r="B8" s="296" t="n"/>
      <c r="C8" s="296" t="n"/>
      <c r="D8" s="296" t="n"/>
      <c r="E8" s="296" t="n"/>
      <c r="F8" s="296" t="n"/>
      <c r="G8" s="296" t="n"/>
      <c r="H8" s="296" t="n"/>
      <c r="I8" s="296" t="n"/>
      <c r="J8" s="296" t="n"/>
      <c r="K8" s="296" t="n"/>
      <c r="L8" s="296" t="n"/>
      <c r="M8" s="296" t="n"/>
      <c r="N8" s="296" t="n"/>
      <c r="O8" s="296" t="n"/>
      <c r="P8" s="296" t="n"/>
      <c r="Q8" s="296" t="n"/>
      <c r="R8" s="296" t="n"/>
      <c r="S8" s="296" t="n"/>
      <c r="T8" s="296" t="n"/>
      <c r="U8" s="296" t="n"/>
      <c r="V8" s="296" t="n"/>
      <c r="W8" s="296" t="n"/>
      <c r="X8" s="296" t="n"/>
      <c r="Y8" s="296" t="n"/>
      <c r="Z8" s="296" t="n"/>
      <c r="AA8" s="296" t="n"/>
      <c r="AB8" s="296" t="n"/>
      <c r="AC8" s="296" t="n"/>
      <c r="AD8" s="296" t="n"/>
      <c r="AE8" s="296" t="n"/>
      <c r="AF8" s="296" t="n"/>
      <c r="AG8" s="296" t="n"/>
      <c r="AH8" s="296" t="n"/>
      <c r="AI8" s="296" t="n"/>
      <c r="AJ8" s="296" t="n"/>
      <c r="AK8" s="296" t="n"/>
      <c r="AL8" s="296" t="n"/>
      <c r="AM8" s="296" t="n"/>
      <c r="AN8" s="296" t="n"/>
      <c r="AO8" s="296" t="n"/>
      <c r="AP8" s="296" t="n"/>
      <c r="AQ8" s="296" t="n"/>
      <c r="AR8" s="296" t="n"/>
      <c r="AS8" s="296" t="n"/>
      <c r="AT8" s="296" t="n"/>
      <c r="AU8" s="296" t="n"/>
      <c r="AV8" s="296" t="n"/>
      <c r="AW8" s="296" t="n"/>
      <c r="AX8" s="296" t="n"/>
      <c r="AY8" s="296" t="n"/>
    </row>
    <row customHeight="1" ht="12.75" r="9" s="265" spans="1:51">
      <c r="A9" s="296" t="n"/>
      <c r="B9" s="296" t="n"/>
      <c r="C9" s="296" t="n"/>
      <c r="D9" s="296" t="n"/>
      <c r="E9" s="296" t="n"/>
      <c r="F9" s="296" t="n"/>
      <c r="G9" s="296" t="n"/>
      <c r="H9" s="296" t="n"/>
      <c r="I9" s="296" t="n"/>
      <c r="J9" s="296" t="n"/>
      <c r="K9" s="296" t="n"/>
      <c r="L9" s="296" t="n"/>
      <c r="M9" s="296" t="n"/>
      <c r="N9" s="296" t="n"/>
      <c r="O9" s="296" t="n"/>
      <c r="P9" s="296" t="n"/>
      <c r="Q9" s="296" t="n"/>
      <c r="R9" s="296" t="n"/>
      <c r="S9" s="296" t="n"/>
      <c r="T9" s="296" t="n"/>
      <c r="U9" s="296" t="n"/>
      <c r="V9" s="296" t="n"/>
      <c r="W9" s="296" t="n"/>
      <c r="X9" s="296" t="n"/>
      <c r="Y9" s="296" t="n"/>
      <c r="Z9" s="296" t="n"/>
      <c r="AA9" s="296" t="n"/>
      <c r="AB9" s="296" t="n"/>
      <c r="AC9" s="296" t="n"/>
      <c r="AD9" s="296" t="n"/>
      <c r="AE9" s="296" t="n"/>
      <c r="AF9" s="296" t="n"/>
      <c r="AG9" s="296" t="n"/>
      <c r="AH9" s="296" t="n"/>
      <c r="AI9" s="296" t="n"/>
      <c r="AJ9" s="296" t="n"/>
      <c r="AK9" s="296" t="n"/>
      <c r="AL9" s="296" t="n"/>
      <c r="AM9" s="296" t="n"/>
      <c r="AN9" s="296" t="n"/>
      <c r="AO9" s="296" t="n"/>
      <c r="AP9" s="296" t="n"/>
      <c r="AQ9" s="296" t="n"/>
      <c r="AR9" s="296" t="n"/>
      <c r="AS9" s="296" t="n"/>
      <c r="AT9" s="296" t="n"/>
      <c r="AU9" s="296" t="n"/>
      <c r="AV9" s="296" t="n"/>
      <c r="AW9" s="296" t="n"/>
      <c r="AX9" s="296" t="n"/>
      <c r="AY9" s="296" t="n"/>
    </row>
    <row customHeight="1" ht="12.75" r="10" s="265" spans="1:51">
      <c r="A10" s="296" t="n"/>
      <c r="B10" s="296" t="n"/>
      <c r="C10" s="296" t="n"/>
      <c r="D10" s="296" t="n"/>
      <c r="E10" s="296" t="n"/>
      <c r="F10" s="296" t="n"/>
      <c r="G10" s="296" t="n"/>
      <c r="H10" s="296" t="n"/>
      <c r="I10" s="296" t="n"/>
      <c r="J10" s="296" t="n"/>
      <c r="K10" s="296" t="n"/>
      <c r="L10" s="296" t="n"/>
      <c r="M10" s="296" t="n"/>
      <c r="N10" s="296" t="n"/>
      <c r="O10" s="296" t="n"/>
      <c r="P10" s="296" t="n"/>
      <c r="Q10" s="296" t="n"/>
      <c r="R10" s="296" t="n"/>
      <c r="S10" s="296" t="n"/>
      <c r="T10" s="296" t="n"/>
      <c r="U10" s="296" t="n"/>
      <c r="V10" s="296" t="n"/>
      <c r="W10" s="296" t="n"/>
      <c r="X10" s="296" t="n"/>
      <c r="Y10" s="296" t="n"/>
      <c r="Z10" s="296" t="n"/>
      <c r="AA10" s="296" t="n"/>
      <c r="AB10" s="296" t="n"/>
      <c r="AC10" s="296" t="n"/>
      <c r="AD10" s="296" t="n"/>
      <c r="AE10" s="296" t="n"/>
      <c r="AF10" s="296" t="n"/>
      <c r="AG10" s="296" t="n"/>
      <c r="AH10" s="296" t="n"/>
      <c r="AI10" s="296" t="n"/>
      <c r="AJ10" s="296" t="n"/>
      <c r="AK10" s="296" t="n"/>
      <c r="AL10" s="296" t="n"/>
      <c r="AM10" s="296" t="n"/>
      <c r="AN10" s="296" t="n"/>
      <c r="AO10" s="296" t="n"/>
      <c r="AP10" s="296" t="n"/>
      <c r="AQ10" s="296" t="n"/>
      <c r="AR10" s="296" t="n"/>
      <c r="AS10" s="296" t="n"/>
      <c r="AT10" s="296" t="n"/>
      <c r="AU10" s="296" t="n"/>
      <c r="AV10" s="296" t="n"/>
      <c r="AW10" s="296" t="n"/>
      <c r="AX10" s="296" t="n"/>
      <c r="AY10" s="296" t="n"/>
    </row>
    <row customHeight="1" ht="12.75" r="11" s="265" spans="1:51">
      <c r="A11" s="296" t="n"/>
      <c r="B11" s="296" t="n"/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296" t="n"/>
      <c r="M11" s="296" t="n"/>
      <c r="N11" s="296" t="n"/>
      <c r="O11" s="296" t="n"/>
      <c r="P11" s="296" t="n"/>
      <c r="Q11" s="296" t="n"/>
      <c r="R11" s="296" t="n"/>
      <c r="S11" s="296" t="n"/>
      <c r="T11" s="296" t="n"/>
      <c r="U11" s="296" t="n"/>
      <c r="V11" s="296" t="n"/>
      <c r="W11" s="296" t="n"/>
      <c r="X11" s="296" t="n"/>
      <c r="Y11" s="296" t="n"/>
      <c r="Z11" s="296" t="n"/>
      <c r="AA11" s="296" t="n"/>
      <c r="AB11" s="296" t="n"/>
      <c r="AC11" s="296" t="n"/>
      <c r="AD11" s="296" t="n"/>
      <c r="AE11" s="296" t="n"/>
      <c r="AF11" s="296" t="n"/>
      <c r="AG11" s="296" t="n"/>
      <c r="AH11" s="296" t="n"/>
      <c r="AI11" s="296" t="n"/>
      <c r="AJ11" s="296" t="n"/>
      <c r="AK11" s="296" t="n"/>
      <c r="AL11" s="296" t="n"/>
      <c r="AM11" s="296" t="n"/>
      <c r="AN11" s="296" t="n"/>
      <c r="AO11" s="296" t="n"/>
      <c r="AP11" s="296" t="n"/>
      <c r="AQ11" s="296" t="n"/>
      <c r="AR11" s="296" t="n"/>
      <c r="AS11" s="296" t="n"/>
      <c r="AT11" s="296" t="n"/>
      <c r="AU11" s="296" t="n"/>
      <c r="AV11" s="296" t="n"/>
      <c r="AW11" s="296" t="n"/>
      <c r="AX11" s="296" t="n"/>
      <c r="AY11" s="296" t="n"/>
    </row>
    <row customHeight="1" ht="12.75" r="12" s="265" spans="1:51">
      <c r="A12" s="296" t="n"/>
      <c r="B12" s="296" t="n"/>
      <c r="C12" s="296" t="n"/>
      <c r="D12" s="296" t="n"/>
      <c r="E12" s="296" t="n"/>
      <c r="F12" s="296" t="n"/>
      <c r="G12" s="296" t="n"/>
      <c r="H12" s="296" t="n"/>
      <c r="I12" s="296" t="n"/>
      <c r="J12" s="296" t="n"/>
      <c r="K12" s="296" t="n"/>
      <c r="L12" s="296" t="n"/>
      <c r="M12" s="296" t="n"/>
      <c r="N12" s="296" t="n"/>
      <c r="O12" s="296" t="n"/>
      <c r="P12" s="296" t="n"/>
      <c r="Q12" s="296" t="n"/>
      <c r="R12" s="296" t="n"/>
      <c r="S12" s="296" t="n"/>
      <c r="T12" s="296" t="n"/>
      <c r="U12" s="296" t="n"/>
      <c r="V12" s="296" t="n"/>
      <c r="W12" s="296" t="n"/>
      <c r="X12" s="296" t="n"/>
      <c r="Y12" s="296" t="n"/>
      <c r="Z12" s="296" t="n"/>
      <c r="AA12" s="296" t="n"/>
      <c r="AB12" s="296" t="n"/>
      <c r="AC12" s="296" t="n"/>
      <c r="AD12" s="296" t="n"/>
      <c r="AE12" s="296" t="n"/>
      <c r="AF12" s="296" t="n"/>
      <c r="AG12" s="296" t="n"/>
      <c r="AH12" s="296" t="n"/>
      <c r="AI12" s="296" t="n"/>
      <c r="AJ12" s="296" t="n"/>
      <c r="AK12" s="296" t="n"/>
      <c r="AL12" s="296" t="n"/>
      <c r="AM12" s="296" t="n"/>
      <c r="AN12" s="296" t="n"/>
      <c r="AO12" s="296" t="n"/>
      <c r="AP12" s="296" t="n"/>
      <c r="AQ12" s="296" t="n"/>
      <c r="AR12" s="296" t="n"/>
      <c r="AS12" s="296" t="n"/>
      <c r="AT12" s="296" t="n"/>
      <c r="AU12" s="296" t="n"/>
      <c r="AV12" s="296" t="n"/>
      <c r="AW12" s="296" t="n"/>
      <c r="AX12" s="296" t="n"/>
      <c r="AY12" s="296" t="n"/>
    </row>
    <row customHeight="1" ht="12.75" r="13" s="265" spans="1:51">
      <c r="A13" s="296" t="n"/>
      <c r="B13" s="296" t="n"/>
      <c r="C13" s="296" t="n"/>
      <c r="D13" s="296" t="n"/>
      <c r="E13" s="296" t="n"/>
      <c r="F13" s="296" t="n"/>
      <c r="G13" s="296" t="n"/>
      <c r="H13" s="296" t="n"/>
      <c r="I13" s="296" t="n"/>
      <c r="J13" s="296" t="n"/>
      <c r="K13" s="296" t="n"/>
      <c r="L13" s="296" t="n"/>
      <c r="M13" s="296" t="n"/>
      <c r="N13" s="296" t="n"/>
      <c r="O13" s="296" t="n"/>
      <c r="P13" s="296" t="n"/>
      <c r="Q13" s="296" t="n"/>
      <c r="R13" s="296" t="n"/>
      <c r="S13" s="296" t="n"/>
      <c r="T13" s="296" t="n"/>
      <c r="U13" s="296" t="n"/>
      <c r="V13" s="296" t="n"/>
      <c r="W13" s="296" t="n"/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J13" s="296" t="n"/>
      <c r="AK13" s="296" t="n"/>
      <c r="AL13" s="296" t="n"/>
      <c r="AM13" s="296" t="n"/>
      <c r="AN13" s="296" t="n"/>
      <c r="AO13" s="296" t="n"/>
      <c r="AP13" s="296" t="n"/>
      <c r="AQ13" s="296" t="n"/>
      <c r="AR13" s="296" t="n"/>
      <c r="AS13" s="296" t="n"/>
      <c r="AT13" s="296" t="n"/>
      <c r="AU13" s="296" t="n"/>
      <c r="AV13" s="296" t="n"/>
      <c r="AW13" s="296" t="n"/>
      <c r="AX13" s="296" t="n"/>
      <c r="AY13" s="296" t="n"/>
    </row>
    <row customHeight="1" ht="12.75" r="14" s="265" spans="1:51">
      <c r="A14" s="296" t="n"/>
      <c r="B14" s="296" t="n"/>
      <c r="C14" s="296" t="n"/>
      <c r="D14" s="296" t="n"/>
      <c r="E14" s="296" t="n"/>
      <c r="F14" s="296" t="n"/>
      <c r="G14" s="296" t="n"/>
      <c r="H14" s="296" t="n"/>
      <c r="I14" s="296" t="n"/>
      <c r="J14" s="296" t="n"/>
      <c r="K14" s="296" t="n"/>
      <c r="L14" s="296" t="n"/>
      <c r="M14" s="296" t="n"/>
      <c r="N14" s="296" t="n"/>
      <c r="O14" s="296" t="n"/>
      <c r="P14" s="296" t="n"/>
      <c r="Q14" s="296" t="n"/>
      <c r="R14" s="296" t="n"/>
      <c r="S14" s="296" t="n"/>
      <c r="T14" s="296" t="n"/>
      <c r="U14" s="296" t="n"/>
      <c r="V14" s="296" t="n"/>
      <c r="W14" s="296" t="n"/>
      <c r="X14" s="296" t="n"/>
      <c r="Y14" s="296" t="n"/>
      <c r="Z14" s="296" t="n"/>
      <c r="AA14" s="296" t="n"/>
      <c r="AB14" s="296" t="n"/>
      <c r="AC14" s="296" t="n"/>
      <c r="AD14" s="296" t="n"/>
      <c r="AE14" s="296" t="n"/>
      <c r="AF14" s="296" t="n"/>
      <c r="AG14" s="296" t="n"/>
      <c r="AH14" s="296" t="n"/>
      <c r="AI14" s="296" t="n"/>
      <c r="AJ14" s="296" t="n"/>
      <c r="AK14" s="296" t="n"/>
      <c r="AL14" s="296" t="n"/>
      <c r="AM14" s="296" t="n"/>
      <c r="AN14" s="296" t="n"/>
      <c r="AO14" s="296" t="n"/>
      <c r="AP14" s="296" t="n"/>
      <c r="AQ14" s="296" t="n"/>
      <c r="AR14" s="296" t="n"/>
      <c r="AS14" s="296" t="n"/>
      <c r="AT14" s="296" t="n"/>
      <c r="AU14" s="296" t="n"/>
      <c r="AV14" s="296" t="n"/>
      <c r="AW14" s="296" t="n"/>
      <c r="AX14" s="296" t="n"/>
      <c r="AY14" s="296" t="n"/>
    </row>
    <row customHeight="1" ht="12.75" r="15" s="265" spans="1:51">
      <c r="A15" s="296" t="n"/>
      <c r="B15" s="296" t="n"/>
      <c r="C15" s="296" t="n"/>
      <c r="D15" s="296" t="n"/>
      <c r="E15" s="296" t="n"/>
      <c r="F15" s="296" t="n"/>
      <c r="G15" s="296" t="n"/>
      <c r="H15" s="296" t="n"/>
      <c r="I15" s="296" t="n"/>
      <c r="J15" s="296" t="n"/>
      <c r="K15" s="296" t="n"/>
      <c r="L15" s="296" t="n"/>
      <c r="M15" s="296" t="n"/>
      <c r="N15" s="296" t="n"/>
      <c r="O15" s="296" t="n"/>
      <c r="P15" s="296" t="n"/>
      <c r="Q15" s="296" t="n"/>
      <c r="R15" s="296" t="n"/>
      <c r="S15" s="296" t="n"/>
      <c r="T15" s="296" t="n"/>
      <c r="U15" s="296" t="n"/>
      <c r="V15" s="296" t="n"/>
      <c r="W15" s="296" t="n"/>
      <c r="X15" s="296" t="n"/>
      <c r="Y15" s="296" t="n"/>
      <c r="Z15" s="296" t="n"/>
      <c r="AA15" s="296" t="n"/>
      <c r="AB15" s="296" t="n"/>
      <c r="AC15" s="296" t="n"/>
      <c r="AD15" s="296" t="n"/>
      <c r="AE15" s="296" t="n"/>
      <c r="AF15" s="296" t="n"/>
      <c r="AG15" s="296" t="n"/>
      <c r="AH15" s="296" t="n"/>
      <c r="AI15" s="296" t="n"/>
      <c r="AJ15" s="296" t="n"/>
      <c r="AK15" s="296" t="n"/>
      <c r="AL15" s="296" t="n"/>
      <c r="AM15" s="296" t="n"/>
      <c r="AN15" s="296" t="n"/>
      <c r="AO15" s="296" t="n"/>
      <c r="AP15" s="296" t="n"/>
      <c r="AQ15" s="296" t="n"/>
      <c r="AR15" s="296" t="n"/>
      <c r="AS15" s="296" t="n"/>
      <c r="AT15" s="296" t="n"/>
      <c r="AU15" s="296" t="n"/>
      <c r="AV15" s="296" t="n"/>
      <c r="AW15" s="296" t="n"/>
      <c r="AX15" s="296" t="n"/>
      <c r="AY15" s="296" t="n"/>
    </row>
    <row customHeight="1" ht="12.75" r="16" s="265" spans="1:51">
      <c r="A16" s="296" t="n"/>
      <c r="B16" s="296" t="n"/>
      <c r="C16" s="296" t="n"/>
      <c r="D16" s="296" t="n"/>
      <c r="E16" s="296" t="n"/>
      <c r="F16" s="296" t="n"/>
      <c r="G16" s="296" t="n"/>
      <c r="H16" s="296" t="n"/>
      <c r="I16" s="296" t="n"/>
      <c r="J16" s="296" t="n"/>
      <c r="K16" s="296" t="n"/>
      <c r="L16" s="296" t="n"/>
      <c r="M16" s="296" t="n"/>
      <c r="N16" s="296" t="n"/>
      <c r="O16" s="296" t="n"/>
      <c r="P16" s="296" t="n"/>
      <c r="Q16" s="296" t="n"/>
      <c r="R16" s="296" t="n"/>
      <c r="S16" s="296" t="n"/>
      <c r="T16" s="296" t="n"/>
      <c r="U16" s="296" t="n"/>
      <c r="V16" s="296" t="n"/>
      <c r="W16" s="296" t="n"/>
      <c r="X16" s="296" t="n"/>
      <c r="Y16" s="296" t="n"/>
      <c r="Z16" s="296" t="n"/>
      <c r="AA16" s="296" t="n"/>
      <c r="AB16" s="296" t="n"/>
      <c r="AC16" s="296" t="n"/>
      <c r="AD16" s="296" t="n"/>
      <c r="AE16" s="296" t="n"/>
      <c r="AF16" s="296" t="n"/>
      <c r="AG16" s="296" t="n"/>
      <c r="AH16" s="296" t="n"/>
      <c r="AI16" s="296" t="n"/>
      <c r="AJ16" s="296" t="n"/>
      <c r="AK16" s="296" t="n"/>
      <c r="AL16" s="296" t="n"/>
      <c r="AM16" s="296" t="n"/>
      <c r="AN16" s="296" t="n"/>
      <c r="AO16" s="296" t="n"/>
      <c r="AP16" s="296" t="n"/>
      <c r="AQ16" s="296" t="n"/>
      <c r="AR16" s="296" t="n"/>
      <c r="AS16" s="296" t="n"/>
      <c r="AT16" s="296" t="n"/>
      <c r="AU16" s="296" t="n"/>
      <c r="AV16" s="296" t="n"/>
      <c r="AW16" s="296" t="n"/>
      <c r="AX16" s="296" t="n"/>
      <c r="AY16" s="296" t="n"/>
    </row>
    <row customHeight="1" ht="12.75" r="17" s="265" spans="1:51">
      <c r="A17" s="296" t="n"/>
      <c r="B17" s="296" t="n"/>
      <c r="C17" s="296" t="n"/>
      <c r="D17" s="296" t="n"/>
      <c r="E17" s="296" t="n"/>
      <c r="F17" s="296" t="n"/>
      <c r="G17" s="296" t="n"/>
      <c r="H17" s="296" t="n"/>
      <c r="I17" s="296" t="n"/>
      <c r="J17" s="296" t="n"/>
      <c r="K17" s="296" t="n"/>
      <c r="L17" s="296" t="n"/>
      <c r="M17" s="296" t="n"/>
      <c r="N17" s="296" t="n"/>
      <c r="O17" s="296" t="n"/>
      <c r="P17" s="296" t="n"/>
      <c r="Q17" s="296" t="n"/>
      <c r="R17" s="296" t="n"/>
      <c r="S17" s="296" t="n"/>
      <c r="T17" s="296" t="n"/>
      <c r="U17" s="296" t="n"/>
      <c r="V17" s="296" t="n"/>
      <c r="W17" s="296" t="n"/>
      <c r="X17" s="296" t="n"/>
      <c r="Y17" s="296" t="n"/>
      <c r="Z17" s="296" t="n"/>
      <c r="AA17" s="296" t="n"/>
      <c r="AB17" s="296" t="n"/>
      <c r="AC17" s="296" t="n"/>
      <c r="AD17" s="296" t="n"/>
      <c r="AE17" s="296" t="n"/>
      <c r="AF17" s="296" t="n"/>
      <c r="AG17" s="296" t="n"/>
      <c r="AH17" s="296" t="n"/>
      <c r="AI17" s="296" t="n"/>
      <c r="AJ17" s="296" t="n"/>
      <c r="AK17" s="296" t="n"/>
      <c r="AL17" s="296" t="n"/>
      <c r="AM17" s="296" t="n"/>
      <c r="AN17" s="296" t="n"/>
      <c r="AO17" s="296" t="n"/>
      <c r="AP17" s="296" t="n"/>
      <c r="AQ17" s="296" t="n"/>
      <c r="AR17" s="296" t="n"/>
      <c r="AS17" s="296" t="n"/>
      <c r="AT17" s="296" t="n"/>
      <c r="AU17" s="296" t="n"/>
      <c r="AV17" s="296" t="n"/>
      <c r="AW17" s="296" t="n"/>
      <c r="AX17" s="296" t="n"/>
      <c r="AY17" s="296" t="n"/>
    </row>
    <row customHeight="1" ht="12.75" r="18" s="265" spans="1:51">
      <c r="A18" s="296" t="n"/>
      <c r="B18" s="296" t="n"/>
      <c r="C18" s="296" t="n"/>
      <c r="D18" s="296" t="n"/>
      <c r="E18" s="296" t="n"/>
      <c r="F18" s="296" t="n"/>
      <c r="G18" s="296" t="n"/>
      <c r="H18" s="296" t="n"/>
      <c r="I18" s="296" t="n"/>
      <c r="J18" s="296" t="n"/>
      <c r="K18" s="296" t="n"/>
      <c r="L18" s="296" t="n"/>
      <c r="M18" s="296" t="n"/>
      <c r="N18" s="296" t="n"/>
      <c r="O18" s="296" t="n"/>
      <c r="P18" s="296" t="n"/>
      <c r="Q18" s="296" t="n"/>
      <c r="R18" s="296" t="n"/>
      <c r="S18" s="296" t="n"/>
      <c r="T18" s="296" t="n"/>
      <c r="U18" s="296" t="n"/>
      <c r="V18" s="296" t="n"/>
      <c r="W18" s="296" t="n"/>
      <c r="X18" s="296" t="n"/>
      <c r="Y18" s="296" t="n"/>
      <c r="Z18" s="296" t="n"/>
      <c r="AA18" s="296" t="n"/>
      <c r="AB18" s="296" t="n"/>
      <c r="AC18" s="296" t="n"/>
      <c r="AD18" s="296" t="n"/>
      <c r="AE18" s="296" t="n"/>
      <c r="AF18" s="296" t="n"/>
      <c r="AG18" s="296" t="n"/>
      <c r="AH18" s="296" t="n"/>
      <c r="AI18" s="296" t="n"/>
      <c r="AJ18" s="296" t="n"/>
      <c r="AK18" s="296" t="n"/>
      <c r="AL18" s="296" t="n"/>
      <c r="AM18" s="296" t="n"/>
      <c r="AN18" s="296" t="n"/>
      <c r="AO18" s="296" t="n"/>
      <c r="AP18" s="296" t="n"/>
      <c r="AQ18" s="296" t="n"/>
      <c r="AR18" s="296" t="n"/>
      <c r="AS18" s="296" t="n"/>
      <c r="AT18" s="296" t="n"/>
      <c r="AU18" s="296" t="n"/>
      <c r="AV18" s="296" t="n"/>
      <c r="AW18" s="296" t="n"/>
      <c r="AX18" s="296" t="n"/>
      <c r="AY18" s="296" t="n"/>
    </row>
    <row customHeight="1" ht="12.75" r="19" s="265" spans="1:51">
      <c r="A19" s="296" t="n"/>
      <c r="B19" s="296" t="n"/>
      <c r="C19" s="296" t="n"/>
      <c r="D19" s="296" t="n"/>
      <c r="E19" s="296" t="n"/>
      <c r="F19" s="296" t="n"/>
      <c r="G19" s="296" t="n"/>
      <c r="H19" s="296" t="n"/>
      <c r="I19" s="296" t="n"/>
      <c r="J19" s="296" t="n"/>
      <c r="K19" s="296" t="n"/>
      <c r="L19" s="296" t="n"/>
      <c r="M19" s="296" t="n"/>
      <c r="N19" s="296" t="n"/>
      <c r="O19" s="296" t="n"/>
      <c r="P19" s="296" t="n"/>
      <c r="Q19" s="296" t="n"/>
      <c r="R19" s="296" t="n"/>
      <c r="S19" s="296" t="n"/>
      <c r="T19" s="296" t="n"/>
      <c r="U19" s="296" t="n"/>
      <c r="V19" s="296" t="n"/>
      <c r="W19" s="296" t="n"/>
      <c r="X19" s="296" t="n"/>
      <c r="Y19" s="296" t="n"/>
      <c r="Z19" s="296" t="n"/>
      <c r="AA19" s="296" t="n"/>
      <c r="AB19" s="296" t="n"/>
      <c r="AC19" s="296" t="n"/>
      <c r="AD19" s="296" t="n"/>
      <c r="AE19" s="296" t="n"/>
      <c r="AF19" s="296" t="n"/>
      <c r="AG19" s="296" t="n"/>
      <c r="AH19" s="296" t="n"/>
      <c r="AI19" s="296" t="n"/>
      <c r="AJ19" s="296" t="n"/>
      <c r="AK19" s="296" t="n"/>
      <c r="AL19" s="296" t="n"/>
      <c r="AM19" s="296" t="n"/>
      <c r="AN19" s="296" t="n"/>
      <c r="AO19" s="296" t="n"/>
      <c r="AP19" s="296" t="n"/>
      <c r="AQ19" s="296" t="n"/>
      <c r="AR19" s="296" t="n"/>
      <c r="AS19" s="296" t="n"/>
      <c r="AT19" s="296" t="n"/>
      <c r="AU19" s="296" t="n"/>
      <c r="AV19" s="296" t="n"/>
      <c r="AW19" s="296" t="n"/>
      <c r="AX19" s="296" t="n"/>
      <c r="AY19" s="296" t="n"/>
    </row>
    <row customHeight="1" ht="12.75" r="20" s="265" spans="1:51">
      <c r="A20" s="296" t="n"/>
      <c r="B20" s="296" t="n"/>
      <c r="C20" s="296" t="n"/>
      <c r="D20" s="296" t="n"/>
      <c r="E20" s="296" t="n"/>
      <c r="F20" s="296" t="n"/>
      <c r="G20" s="296" t="n"/>
      <c r="H20" s="296" t="n"/>
      <c r="I20" s="296" t="n"/>
      <c r="J20" s="296" t="n"/>
      <c r="K20" s="296" t="n"/>
      <c r="L20" s="296" t="n"/>
      <c r="M20" s="296" t="n"/>
      <c r="N20" s="296" t="n"/>
      <c r="O20" s="296" t="n"/>
      <c r="P20" s="296" t="n"/>
      <c r="Q20" s="296" t="n"/>
      <c r="R20" s="296" t="n"/>
      <c r="S20" s="296" t="n"/>
      <c r="T20" s="296" t="n"/>
      <c r="U20" s="296" t="n"/>
      <c r="V20" s="296" t="n"/>
      <c r="W20" s="296" t="n"/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J20" s="296" t="n"/>
      <c r="AK20" s="296" t="n"/>
      <c r="AL20" s="296" t="n"/>
      <c r="AM20" s="296" t="n"/>
      <c r="AN20" s="296" t="n"/>
      <c r="AO20" s="296" t="n"/>
      <c r="AP20" s="296" t="n"/>
      <c r="AQ20" s="296" t="n"/>
      <c r="AR20" s="296" t="n"/>
      <c r="AS20" s="296" t="n"/>
      <c r="AT20" s="296" t="n"/>
      <c r="AU20" s="296" t="n"/>
      <c r="AV20" s="296" t="n"/>
      <c r="AW20" s="296" t="n"/>
      <c r="AX20" s="296" t="n"/>
      <c r="AY20" s="296" t="n"/>
    </row>
    <row customHeight="1" ht="12.75" r="21" s="265" spans="1:51">
      <c r="A21" s="296" t="n"/>
      <c r="B21" s="296" t="n"/>
      <c r="C21" s="296" t="n"/>
      <c r="D21" s="296" t="n"/>
      <c r="E21" s="296" t="n"/>
      <c r="F21" s="296" t="n"/>
      <c r="G21" s="296" t="n"/>
      <c r="H21" s="296" t="n"/>
      <c r="I21" s="296" t="n"/>
      <c r="J21" s="296" t="n"/>
      <c r="K21" s="296" t="n"/>
      <c r="L21" s="296" t="n"/>
      <c r="M21" s="296" t="n"/>
      <c r="N21" s="296" t="n"/>
      <c r="O21" s="296" t="n"/>
      <c r="P21" s="296" t="n"/>
      <c r="Q21" s="296" t="n"/>
      <c r="R21" s="296" t="n"/>
      <c r="S21" s="296" t="n"/>
      <c r="T21" s="296" t="n"/>
      <c r="U21" s="296" t="n"/>
      <c r="V21" s="296" t="n"/>
      <c r="W21" s="296" t="n"/>
      <c r="X21" s="296" t="n"/>
      <c r="Y21" s="296" t="n"/>
      <c r="Z21" s="296" t="n"/>
      <c r="AA21" s="296" t="n"/>
      <c r="AB21" s="296" t="n"/>
      <c r="AC21" s="296" t="n"/>
      <c r="AD21" s="296" t="n"/>
      <c r="AE21" s="296" t="n"/>
      <c r="AF21" s="296" t="n"/>
      <c r="AG21" s="296" t="n"/>
      <c r="AH21" s="296" t="n"/>
      <c r="AI21" s="296" t="n"/>
      <c r="AJ21" s="296" t="n"/>
      <c r="AK21" s="296" t="n"/>
      <c r="AL21" s="296" t="n"/>
      <c r="AM21" s="296" t="n"/>
      <c r="AN21" s="296" t="n"/>
      <c r="AO21" s="296" t="n"/>
      <c r="AP21" s="296" t="n"/>
      <c r="AQ21" s="296" t="n"/>
      <c r="AR21" s="296" t="n"/>
      <c r="AS21" s="296" t="n"/>
      <c r="AT21" s="296" t="n"/>
      <c r="AU21" s="296" t="n"/>
      <c r="AV21" s="296" t="n"/>
      <c r="AW21" s="296" t="n"/>
      <c r="AX21" s="296" t="n"/>
      <c r="AY21" s="296" t="n"/>
    </row>
    <row customHeight="1" ht="12.75" r="22" s="265" spans="1:51">
      <c r="A22" s="296" t="n"/>
      <c r="B22" s="296" t="n"/>
      <c r="C22" s="296" t="n"/>
      <c r="D22" s="296" t="n"/>
      <c r="E22" s="296" t="n"/>
      <c r="F22" s="296" t="n"/>
      <c r="G22" s="296" t="n"/>
      <c r="H22" s="296" t="n"/>
      <c r="I22" s="296" t="n"/>
      <c r="J22" s="296" t="n"/>
      <c r="K22" s="296" t="n"/>
      <c r="L22" s="296" t="n"/>
      <c r="M22" s="296" t="n"/>
      <c r="N22" s="296" t="n"/>
      <c r="O22" s="296" t="n"/>
      <c r="P22" s="296" t="n"/>
      <c r="Q22" s="296" t="n"/>
      <c r="R22" s="296" t="n"/>
      <c r="S22" s="296" t="n"/>
      <c r="T22" s="296" t="n"/>
      <c r="U22" s="296" t="n"/>
      <c r="V22" s="296" t="n"/>
      <c r="W22" s="296" t="n"/>
      <c r="X22" s="296" t="n"/>
      <c r="Y22" s="296" t="n"/>
      <c r="Z22" s="296" t="n"/>
      <c r="AA22" s="296" t="n"/>
      <c r="AB22" s="296" t="n"/>
      <c r="AC22" s="296" t="n"/>
      <c r="AD22" s="296" t="n"/>
      <c r="AE22" s="296" t="n"/>
      <c r="AF22" s="296" t="n"/>
      <c r="AG22" s="296" t="n"/>
      <c r="AH22" s="296" t="n"/>
      <c r="AI22" s="296" t="n"/>
      <c r="AJ22" s="296" t="n"/>
      <c r="AK22" s="296" t="n"/>
      <c r="AL22" s="296" t="n"/>
      <c r="AM22" s="296" t="n"/>
      <c r="AN22" s="296" t="n"/>
      <c r="AO22" s="296" t="n"/>
      <c r="AP22" s="296" t="n"/>
      <c r="AQ22" s="296" t="n"/>
      <c r="AR22" s="296" t="n"/>
      <c r="AS22" s="296" t="n"/>
      <c r="AT22" s="296" t="n"/>
      <c r="AU22" s="296" t="n"/>
      <c r="AV22" s="296" t="n"/>
      <c r="AW22" s="296" t="n"/>
      <c r="AX22" s="296" t="n"/>
      <c r="AY22" s="296" t="n"/>
    </row>
    <row customHeight="1" ht="12.75" r="23" s="265" spans="1:51">
      <c r="A23" s="296" t="n"/>
      <c r="B23" s="296" t="n"/>
      <c r="C23" s="296" t="n"/>
      <c r="D23" s="296" t="n"/>
      <c r="E23" s="296" t="n"/>
      <c r="F23" s="296" t="n"/>
      <c r="G23" s="296" t="n"/>
      <c r="H23" s="296" t="n"/>
      <c r="I23" s="296" t="n"/>
      <c r="J23" s="296" t="n"/>
      <c r="K23" s="296" t="n"/>
      <c r="L23" s="296" t="n"/>
      <c r="M23" s="296" t="n"/>
      <c r="N23" s="296" t="n"/>
      <c r="O23" s="296" t="n"/>
      <c r="P23" s="296" t="n"/>
      <c r="Q23" s="296" t="n"/>
      <c r="R23" s="296" t="n"/>
      <c r="S23" s="296" t="n"/>
      <c r="T23" s="296" t="n"/>
      <c r="U23" s="296" t="n"/>
      <c r="V23" s="296" t="n"/>
      <c r="W23" s="296" t="n"/>
      <c r="X23" s="296" t="n"/>
      <c r="Y23" s="296" t="n"/>
      <c r="Z23" s="296" t="n"/>
      <c r="AA23" s="296" t="n"/>
      <c r="AB23" s="296" t="n"/>
      <c r="AC23" s="296" t="n"/>
      <c r="AD23" s="296" t="n"/>
      <c r="AE23" s="296" t="n"/>
      <c r="AF23" s="296" t="n"/>
      <c r="AG23" s="296" t="n"/>
      <c r="AH23" s="296" t="n"/>
      <c r="AI23" s="296" t="n"/>
      <c r="AJ23" s="296" t="n"/>
      <c r="AK23" s="296" t="n"/>
      <c r="AL23" s="296" t="n"/>
      <c r="AM23" s="296" t="n"/>
      <c r="AN23" s="296" t="n"/>
      <c r="AO23" s="296" t="n"/>
      <c r="AP23" s="296" t="n"/>
      <c r="AQ23" s="296" t="n"/>
      <c r="AR23" s="296" t="n"/>
      <c r="AS23" s="296" t="n"/>
      <c r="AT23" s="296" t="n"/>
      <c r="AU23" s="296" t="n"/>
      <c r="AV23" s="296" t="n"/>
      <c r="AW23" s="296" t="n"/>
      <c r="AX23" s="296" t="n"/>
      <c r="AY23" s="296" t="n"/>
    </row>
    <row customHeight="1" ht="12.75" r="24" s="265" spans="1:51">
      <c r="A24" s="296" t="n"/>
      <c r="B24" s="296" t="n"/>
      <c r="C24" s="296" t="n"/>
      <c r="D24" s="296" t="n"/>
      <c r="E24" s="296" t="n"/>
      <c r="F24" s="296" t="n"/>
      <c r="G24" s="296" t="n"/>
      <c r="H24" s="296" t="n"/>
      <c r="I24" s="296" t="n"/>
      <c r="J24" s="296" t="n"/>
      <c r="K24" s="296" t="n"/>
      <c r="L24" s="296" t="n"/>
      <c r="M24" s="296" t="n"/>
      <c r="N24" s="296" t="n"/>
      <c r="O24" s="296" t="n"/>
      <c r="P24" s="296" t="n"/>
      <c r="Q24" s="296" t="n"/>
      <c r="R24" s="296" t="n"/>
      <c r="S24" s="296" t="n"/>
      <c r="T24" s="296" t="n"/>
      <c r="U24" s="296" t="n"/>
      <c r="V24" s="296" t="n"/>
      <c r="W24" s="296" t="n"/>
      <c r="X24" s="296" t="n"/>
      <c r="Y24" s="296" t="n"/>
      <c r="Z24" s="296" t="n"/>
      <c r="AA24" s="296" t="n"/>
      <c r="AB24" s="296" t="n"/>
      <c r="AC24" s="296" t="n"/>
      <c r="AD24" s="296" t="n"/>
      <c r="AE24" s="296" t="n"/>
      <c r="AF24" s="296" t="n"/>
      <c r="AG24" s="296" t="n"/>
      <c r="AH24" s="296" t="n"/>
      <c r="AI24" s="296" t="n"/>
      <c r="AJ24" s="296" t="n"/>
      <c r="AK24" s="296" t="n"/>
      <c r="AL24" s="296" t="n"/>
      <c r="AM24" s="296" t="n"/>
      <c r="AN24" s="296" t="n"/>
      <c r="AO24" s="296" t="n"/>
      <c r="AP24" s="296" t="n"/>
      <c r="AQ24" s="296" t="n"/>
      <c r="AR24" s="296" t="n"/>
      <c r="AS24" s="296" t="n"/>
      <c r="AT24" s="296" t="n"/>
      <c r="AU24" s="296" t="n"/>
      <c r="AV24" s="296" t="n"/>
      <c r="AW24" s="296" t="n"/>
      <c r="AX24" s="296" t="n"/>
      <c r="AY24" s="296" t="n"/>
    </row>
    <row customHeight="1" ht="15" r="25" s="265" spans="1:51">
      <c r="A25" s="298" t="s">
        <v>1</v>
      </c>
      <c r="B25" s="299" t="s">
        <v>30</v>
      </c>
      <c r="AO25" s="299" t="s">
        <v>30</v>
      </c>
    </row>
    <row customHeight="1" ht="12.75" r="26" s="265" spans="1:51">
      <c r="A26" s="296" t="s">
        <v>31</v>
      </c>
      <c r="B26" s="300" t="n">
        <v>43160</v>
      </c>
      <c r="C26" s="300" t="n">
        <v>43161</v>
      </c>
      <c r="D26" s="300" t="n">
        <v>43162</v>
      </c>
      <c r="E26" s="300" t="n">
        <v>43163</v>
      </c>
      <c r="F26" s="300" t="n">
        <v>43164</v>
      </c>
      <c r="G26" s="300" t="n">
        <v>43165</v>
      </c>
      <c r="H26" s="300" t="n">
        <v>43166</v>
      </c>
      <c r="I26" s="300" t="n">
        <v>43167</v>
      </c>
      <c r="J26" s="300" t="n">
        <v>43168</v>
      </c>
      <c r="K26" s="300" t="n">
        <v>43169</v>
      </c>
      <c r="L26" s="300" t="n">
        <v>43170</v>
      </c>
      <c r="M26" s="300" t="n">
        <v>43171</v>
      </c>
      <c r="N26" s="300" t="n">
        <v>43172</v>
      </c>
      <c r="O26" s="300" t="n">
        <v>43173</v>
      </c>
      <c r="P26" s="300" t="n">
        <v>43174</v>
      </c>
      <c r="Q26" s="300" t="n">
        <v>43175</v>
      </c>
      <c r="R26" s="300" t="n">
        <v>43176</v>
      </c>
      <c r="S26" s="300" t="n">
        <v>43177</v>
      </c>
      <c r="T26" s="300" t="n">
        <v>43178</v>
      </c>
      <c r="U26" s="300" t="n">
        <v>43179</v>
      </c>
      <c r="V26" s="300" t="n">
        <v>43180</v>
      </c>
      <c r="W26" s="300" t="n">
        <v>43181</v>
      </c>
      <c r="X26" s="300" t="n">
        <v>43182</v>
      </c>
      <c r="Y26" s="300" t="n">
        <v>43183</v>
      </c>
      <c r="Z26" s="300" t="n">
        <v>43184</v>
      </c>
      <c r="AA26" s="300" t="n">
        <v>43185</v>
      </c>
      <c r="AB26" s="300" t="n">
        <v>43186</v>
      </c>
      <c r="AC26" s="300" t="n">
        <v>43187</v>
      </c>
      <c r="AD26" s="300" t="n">
        <v>43188</v>
      </c>
      <c r="AE26" s="300" t="n">
        <v>43189</v>
      </c>
      <c r="AF26" s="300" t="n">
        <v>43190</v>
      </c>
      <c r="AG26" s="296" t="n"/>
      <c r="AH26" s="296" t="n"/>
      <c r="AI26" s="296" t="n"/>
      <c r="AJ26" s="296" t="n"/>
      <c r="AK26" s="296" t="n"/>
      <c r="AL26" s="296" t="n"/>
      <c r="AM26" s="296" t="n"/>
      <c r="AN26" s="296" t="n"/>
      <c r="AO26" s="296" t="n"/>
      <c r="AP26" s="296" t="n"/>
      <c r="AQ26" s="296" t="n"/>
      <c r="AR26" s="296" t="n"/>
      <c r="AS26" s="296" t="n"/>
      <c r="AT26" s="296" t="n"/>
      <c r="AU26" s="296" t="n"/>
      <c r="AV26" s="296" t="n"/>
      <c r="AW26" s="296" t="n"/>
      <c r="AX26" s="296" t="n"/>
      <c r="AY26" s="296" t="n"/>
    </row>
    <row customHeight="1" ht="12.75" r="27" s="265" spans="1:51">
      <c r="A27" s="306" t="s">
        <v>8</v>
      </c>
      <c r="B27" s="303" t="n">
        <v>1</v>
      </c>
      <c r="C27" s="303" t="n">
        <v>1</v>
      </c>
      <c r="D27" s="303" t="n">
        <v>1</v>
      </c>
      <c r="E27" s="303" t="n">
        <v>1</v>
      </c>
      <c r="F27" s="303" t="n">
        <v>1</v>
      </c>
      <c r="G27" s="303" t="n">
        <v>1</v>
      </c>
      <c r="H27" s="303" t="n">
        <v>1</v>
      </c>
      <c r="I27" s="303" t="n">
        <v>1</v>
      </c>
      <c r="J27" s="303" t="n">
        <v>1</v>
      </c>
      <c r="K27" s="303" t="n">
        <v>1</v>
      </c>
      <c r="L27" s="303" t="n">
        <v>1</v>
      </c>
      <c r="M27" s="303" t="n">
        <v>1</v>
      </c>
      <c r="N27" s="303" t="n">
        <v>1</v>
      </c>
      <c r="O27" s="303" t="n">
        <v>1</v>
      </c>
      <c r="P27" s="303" t="n">
        <v>1</v>
      </c>
      <c r="Q27" s="303" t="n">
        <v>1</v>
      </c>
      <c r="R27" s="303" t="n">
        <v>1</v>
      </c>
      <c r="S27" s="303" t="n">
        <v>1</v>
      </c>
      <c r="T27" s="303" t="n">
        <v>1</v>
      </c>
      <c r="U27" s="303" t="n">
        <v>1</v>
      </c>
      <c r="V27" s="303" t="n">
        <v>1</v>
      </c>
      <c r="W27" s="303" t="n">
        <v>1</v>
      </c>
      <c r="X27" s="303" t="n">
        <v>1</v>
      </c>
      <c r="Y27" s="303" t="n">
        <v>1</v>
      </c>
      <c r="Z27" s="303" t="n">
        <v>1</v>
      </c>
      <c r="AA27" s="303" t="n">
        <v>1</v>
      </c>
      <c r="AB27" s="303" t="n"/>
      <c r="AC27" s="303" t="n"/>
      <c r="AD27" s="303" t="n"/>
      <c r="AE27" s="303" t="n"/>
      <c r="AF27" s="303" t="n"/>
      <c r="AG27" s="302" t="n"/>
      <c r="AH27" s="302" t="n"/>
      <c r="AI27" s="302" t="n"/>
      <c r="AJ27" s="302" t="n"/>
      <c r="AK27" s="302" t="n"/>
      <c r="AL27" s="302" t="n"/>
      <c r="AM27" s="302" t="n"/>
      <c r="AN27" s="302" t="n"/>
      <c r="AO27" s="302" t="n"/>
      <c r="AP27" s="302" t="n"/>
      <c r="AQ27" s="302" t="n"/>
      <c r="AR27" s="303" t="n"/>
      <c r="AS27" s="303" t="n"/>
      <c r="AT27" s="303" t="n"/>
      <c r="AU27" s="303" t="n"/>
      <c r="AV27" s="303" t="n"/>
      <c r="AW27" s="302" t="n"/>
      <c r="AX27" s="303" t="n"/>
      <c r="AY27" s="303" t="n"/>
    </row>
    <row customHeight="1" ht="12.75" r="28" s="265" spans="1:51">
      <c r="A28" s="306" t="s">
        <v>9</v>
      </c>
      <c r="B28" s="303" t="n">
        <v>1</v>
      </c>
      <c r="C28" s="303" t="n">
        <v>1</v>
      </c>
      <c r="D28" s="303" t="n">
        <v>1</v>
      </c>
      <c r="E28" s="303" t="n">
        <v>1</v>
      </c>
      <c r="F28" s="303" t="n">
        <v>1</v>
      </c>
      <c r="G28" s="303" t="n">
        <v>1</v>
      </c>
      <c r="H28" s="303" t="n">
        <v>1</v>
      </c>
      <c r="I28" s="303" t="n">
        <v>1</v>
      </c>
      <c r="J28" s="303" t="n">
        <v>1</v>
      </c>
      <c r="K28" s="303" t="n">
        <v>1</v>
      </c>
      <c r="L28" s="303" t="n">
        <v>1</v>
      </c>
      <c r="M28" s="303" t="n">
        <v>1</v>
      </c>
      <c r="N28" s="303" t="n">
        <v>1</v>
      </c>
      <c r="O28" s="303" t="n">
        <v>1</v>
      </c>
      <c r="P28" s="303" t="n">
        <v>1</v>
      </c>
      <c r="Q28" s="303" t="n">
        <v>1</v>
      </c>
      <c r="R28" s="303" t="n">
        <v>1</v>
      </c>
      <c r="S28" s="303" t="n">
        <v>1</v>
      </c>
      <c r="T28" s="303" t="n">
        <v>1</v>
      </c>
      <c r="U28" s="303" t="n">
        <v>1</v>
      </c>
      <c r="V28" s="303" t="n">
        <v>1</v>
      </c>
      <c r="W28" s="303" t="n">
        <v>1</v>
      </c>
      <c r="X28" s="303" t="n">
        <v>1</v>
      </c>
      <c r="Y28" s="303" t="n">
        <v>1</v>
      </c>
      <c r="Z28" s="303" t="n">
        <v>1</v>
      </c>
      <c r="AA28" s="303" t="n">
        <v>1</v>
      </c>
      <c r="AB28" s="303" t="n"/>
      <c r="AC28" s="303" t="n"/>
      <c r="AD28" s="303" t="n"/>
      <c r="AE28" s="303" t="n"/>
      <c r="AF28" s="303" t="n"/>
      <c r="AG28" s="302" t="n"/>
      <c r="AH28" s="302" t="n"/>
      <c r="AI28" s="302" t="n"/>
      <c r="AJ28" s="302" t="n"/>
      <c r="AK28" s="302" t="n"/>
      <c r="AL28" s="302" t="n"/>
      <c r="AM28" s="302" t="n"/>
      <c r="AN28" s="302" t="n"/>
      <c r="AO28" s="302" t="n"/>
      <c r="AP28" s="302" t="n"/>
      <c r="AQ28" s="302" t="n"/>
      <c r="AR28" s="303" t="n"/>
      <c r="AS28" s="303" t="n"/>
      <c r="AT28" s="303" t="n"/>
      <c r="AU28" s="303" t="n"/>
      <c r="AV28" s="303" t="n"/>
      <c r="AW28" s="302" t="n"/>
      <c r="AX28" s="303" t="n"/>
      <c r="AY28" s="303" t="n"/>
    </row>
    <row customHeight="1" ht="12.75" r="29" s="265" spans="1:51">
      <c r="A29" s="306" t="s">
        <v>10</v>
      </c>
      <c r="B29" s="303" t="n">
        <v>1</v>
      </c>
      <c r="C29" s="303" t="n">
        <v>1</v>
      </c>
      <c r="D29" s="303" t="n">
        <v>1</v>
      </c>
      <c r="E29" s="303" t="n">
        <v>1</v>
      </c>
      <c r="F29" s="303" t="n">
        <v>1</v>
      </c>
      <c r="G29" s="303" t="n">
        <v>1</v>
      </c>
      <c r="H29" s="303" t="n">
        <v>1</v>
      </c>
      <c r="I29" s="303" t="n">
        <v>1</v>
      </c>
      <c r="J29" s="303" t="n">
        <v>1</v>
      </c>
      <c r="K29" s="303" t="n">
        <v>1</v>
      </c>
      <c r="L29" s="303" t="n">
        <v>1</v>
      </c>
      <c r="M29" s="303" t="n">
        <v>1</v>
      </c>
      <c r="N29" s="303" t="n">
        <v>1</v>
      </c>
      <c r="O29" s="303" t="n">
        <v>1</v>
      </c>
      <c r="P29" s="303" t="n">
        <v>1</v>
      </c>
      <c r="Q29" s="303" t="n">
        <v>1</v>
      </c>
      <c r="R29" s="303" t="n">
        <v>1</v>
      </c>
      <c r="S29" s="303" t="n">
        <v>1</v>
      </c>
      <c r="T29" s="303" t="n">
        <v>1</v>
      </c>
      <c r="U29" s="303" t="n">
        <v>1</v>
      </c>
      <c r="V29" s="303" t="n">
        <v>1</v>
      </c>
      <c r="W29" s="303" t="n">
        <v>1</v>
      </c>
      <c r="X29" s="303" t="n">
        <v>1</v>
      </c>
      <c r="Y29" s="303" t="n">
        <v>1</v>
      </c>
      <c r="Z29" s="303" t="n">
        <v>1</v>
      </c>
      <c r="AA29" s="303" t="n">
        <v>1</v>
      </c>
      <c r="AB29" s="303" t="n"/>
      <c r="AC29" s="303" t="n"/>
      <c r="AD29" s="303" t="n"/>
      <c r="AE29" s="303" t="n"/>
      <c r="AF29" s="303" t="n"/>
      <c r="AG29" s="302" t="n"/>
      <c r="AH29" s="302" t="n"/>
      <c r="AI29" s="302" t="n"/>
      <c r="AJ29" s="302" t="n"/>
      <c r="AK29" s="302" t="n"/>
      <c r="AL29" s="302" t="n"/>
      <c r="AM29" s="302" t="n"/>
      <c r="AN29" s="302" t="n"/>
      <c r="AO29" s="302" t="n"/>
      <c r="AP29" s="302" t="n"/>
      <c r="AQ29" s="302" t="n"/>
      <c r="AR29" s="303" t="n"/>
      <c r="AS29" s="303" t="n"/>
      <c r="AT29" s="303" t="n"/>
      <c r="AU29" s="303" t="n"/>
      <c r="AV29" s="303" t="n"/>
      <c r="AW29" s="302" t="n"/>
      <c r="AX29" s="303" t="n"/>
      <c r="AY29" s="303" t="n"/>
    </row>
    <row customHeight="1" ht="12.75" r="30" s="265" spans="1:51">
      <c r="A30" s="306" t="s">
        <v>11</v>
      </c>
      <c r="B30" s="303" t="n">
        <v>1</v>
      </c>
      <c r="C30" s="303" t="n">
        <v>1</v>
      </c>
      <c r="D30" s="303" t="n">
        <v>1</v>
      </c>
      <c r="E30" s="303" t="n">
        <v>1</v>
      </c>
      <c r="F30" s="303" t="n">
        <v>1</v>
      </c>
      <c r="G30" s="303" t="n">
        <v>1</v>
      </c>
      <c r="H30" s="303" t="n">
        <v>1</v>
      </c>
      <c r="I30" s="303" t="n">
        <v>1</v>
      </c>
      <c r="J30" s="303" t="n">
        <v>1</v>
      </c>
      <c r="K30" s="303" t="n">
        <v>1</v>
      </c>
      <c r="L30" s="303" t="n">
        <v>1</v>
      </c>
      <c r="M30" s="303" t="n">
        <v>1</v>
      </c>
      <c r="N30" s="303" t="n">
        <v>1</v>
      </c>
      <c r="O30" s="303" t="n">
        <v>1</v>
      </c>
      <c r="P30" s="303" t="n">
        <v>1</v>
      </c>
      <c r="Q30" s="303" t="n">
        <v>1</v>
      </c>
      <c r="R30" s="303" t="n">
        <v>1</v>
      </c>
      <c r="S30" s="303" t="n">
        <v>1</v>
      </c>
      <c r="T30" s="303" t="n">
        <v>1</v>
      </c>
      <c r="U30" s="303" t="n">
        <v>1</v>
      </c>
      <c r="V30" s="303" t="n">
        <v>1</v>
      </c>
      <c r="W30" s="303" t="n">
        <v>1</v>
      </c>
      <c r="X30" s="303" t="n">
        <v>1</v>
      </c>
      <c r="Y30" s="303" t="n">
        <v>1</v>
      </c>
      <c r="Z30" s="303" t="n">
        <v>1</v>
      </c>
      <c r="AA30" s="303" t="n">
        <v>1</v>
      </c>
      <c r="AB30" s="303" t="n"/>
      <c r="AC30" s="303" t="n"/>
      <c r="AD30" s="303" t="n"/>
      <c r="AE30" s="303" t="n"/>
      <c r="AF30" s="303" t="n"/>
      <c r="AG30" s="302" t="n"/>
      <c r="AH30" s="302" t="n"/>
      <c r="AI30" s="302" t="n"/>
      <c r="AJ30" s="302" t="n"/>
      <c r="AK30" s="302" t="n"/>
      <c r="AL30" s="302" t="n"/>
      <c r="AM30" s="302" t="n"/>
      <c r="AN30" s="302" t="n"/>
      <c r="AO30" s="302" t="n"/>
      <c r="AP30" s="302" t="n"/>
      <c r="AQ30" s="302" t="n"/>
      <c r="AR30" s="303" t="n"/>
      <c r="AS30" s="303" t="n"/>
      <c r="AT30" s="303" t="n"/>
      <c r="AU30" s="303" t="n"/>
      <c r="AV30" s="303" t="n"/>
      <c r="AW30" s="302" t="n"/>
      <c r="AX30" s="303" t="n"/>
      <c r="AY30" s="303" t="n"/>
    </row>
    <row customHeight="1" ht="12.75" r="31" s="265" spans="1:51">
      <c r="A31" s="306" t="s">
        <v>12</v>
      </c>
      <c r="B31" s="303" t="n">
        <v>1</v>
      </c>
      <c r="C31" s="303" t="n">
        <v>1</v>
      </c>
      <c r="D31" s="303" t="n">
        <v>1</v>
      </c>
      <c r="E31" s="303" t="n">
        <v>1</v>
      </c>
      <c r="F31" s="303" t="n">
        <v>1</v>
      </c>
      <c r="G31" s="303" t="n">
        <v>1</v>
      </c>
      <c r="H31" s="303" t="n">
        <v>1</v>
      </c>
      <c r="I31" s="303" t="n">
        <v>1</v>
      </c>
      <c r="J31" s="303" t="n">
        <v>1</v>
      </c>
      <c r="K31" s="303" t="n">
        <v>1</v>
      </c>
      <c r="L31" s="303" t="n">
        <v>1</v>
      </c>
      <c r="M31" s="303" t="n">
        <v>1</v>
      </c>
      <c r="N31" s="303" t="n">
        <v>1</v>
      </c>
      <c r="O31" s="303" t="n">
        <v>1</v>
      </c>
      <c r="P31" s="303" t="n">
        <v>1</v>
      </c>
      <c r="Q31" s="303" t="n">
        <v>1</v>
      </c>
      <c r="R31" s="303" t="n">
        <v>1</v>
      </c>
      <c r="S31" s="303" t="n">
        <v>1</v>
      </c>
      <c r="T31" s="303" t="n">
        <v>1</v>
      </c>
      <c r="U31" s="303" t="n">
        <v>1</v>
      </c>
      <c r="V31" s="303" t="n">
        <v>1</v>
      </c>
      <c r="W31" s="303" t="n">
        <v>1</v>
      </c>
      <c r="X31" s="303" t="n">
        <v>1</v>
      </c>
      <c r="Y31" s="303" t="n">
        <v>1</v>
      </c>
      <c r="Z31" s="303" t="n">
        <v>1</v>
      </c>
      <c r="AA31" s="303" t="n">
        <v>1</v>
      </c>
      <c r="AB31" s="303" t="n"/>
      <c r="AC31" s="303" t="n"/>
      <c r="AD31" s="303" t="n"/>
      <c r="AE31" s="303" t="n"/>
      <c r="AF31" s="303" t="n"/>
      <c r="AG31" s="302" t="n"/>
      <c r="AH31" s="302" t="n"/>
      <c r="AI31" s="302" t="n"/>
      <c r="AJ31" s="302" t="n"/>
      <c r="AK31" s="302" t="n"/>
      <c r="AL31" s="302" t="n"/>
      <c r="AM31" s="302" t="n"/>
      <c r="AN31" s="302" t="n"/>
      <c r="AO31" s="302" t="n"/>
      <c r="AP31" s="302" t="n"/>
      <c r="AQ31" s="302" t="n"/>
      <c r="AR31" s="303" t="n"/>
      <c r="AS31" s="303" t="n"/>
      <c r="AT31" s="303" t="n"/>
      <c r="AU31" s="303" t="n"/>
      <c r="AV31" s="303" t="n"/>
      <c r="AW31" s="302" t="n"/>
      <c r="AX31" s="303" t="n"/>
      <c r="AY31" s="303" t="n"/>
    </row>
    <row customHeight="1" ht="12.75" r="32" s="265" spans="1:51">
      <c r="A32" s="306" t="s">
        <v>13</v>
      </c>
      <c r="B32" s="303" t="n">
        <v>1</v>
      </c>
      <c r="C32" s="303" t="n">
        <v>1</v>
      </c>
      <c r="D32" s="303" t="n">
        <v>1</v>
      </c>
      <c r="E32" s="303" t="n">
        <v>1</v>
      </c>
      <c r="F32" s="303" t="n">
        <v>1</v>
      </c>
      <c r="G32" s="303" t="n">
        <v>1</v>
      </c>
      <c r="H32" s="303" t="n">
        <v>1</v>
      </c>
      <c r="I32" s="303" t="n">
        <v>1</v>
      </c>
      <c r="J32" s="303" t="n">
        <v>1</v>
      </c>
      <c r="K32" s="303" t="n">
        <v>1</v>
      </c>
      <c r="L32" s="303" t="n">
        <v>1</v>
      </c>
      <c r="M32" s="303" t="n">
        <v>1</v>
      </c>
      <c r="N32" s="303" t="n">
        <v>1</v>
      </c>
      <c r="O32" s="303" t="n">
        <v>1</v>
      </c>
      <c r="P32" s="303" t="n">
        <v>1</v>
      </c>
      <c r="Q32" s="303" t="n">
        <v>1</v>
      </c>
      <c r="R32" s="303" t="n">
        <v>1</v>
      </c>
      <c r="S32" s="303" t="n">
        <v>1</v>
      </c>
      <c r="T32" s="303" t="n">
        <v>1</v>
      </c>
      <c r="U32" s="303" t="n">
        <v>1</v>
      </c>
      <c r="V32" s="303" t="n">
        <v>1</v>
      </c>
      <c r="W32" s="303" t="n">
        <v>1</v>
      </c>
      <c r="X32" s="303" t="n">
        <v>1</v>
      </c>
      <c r="Y32" s="303" t="n">
        <v>1</v>
      </c>
      <c r="Z32" s="303" t="n">
        <v>1</v>
      </c>
      <c r="AA32" s="303" t="n">
        <v>1</v>
      </c>
      <c r="AB32" s="303" t="n"/>
      <c r="AC32" s="303" t="n"/>
      <c r="AD32" s="303" t="n"/>
      <c r="AE32" s="303" t="n"/>
      <c r="AF32" s="303" t="n"/>
      <c r="AG32" s="302" t="n"/>
      <c r="AH32" s="302" t="n"/>
      <c r="AI32" s="302" t="n"/>
      <c r="AJ32" s="302" t="n"/>
      <c r="AK32" s="302" t="n"/>
      <c r="AL32" s="302" t="n"/>
      <c r="AM32" s="302" t="n"/>
      <c r="AN32" s="302" t="n"/>
      <c r="AO32" s="302" t="n"/>
      <c r="AP32" s="302" t="n"/>
      <c r="AQ32" s="302" t="n"/>
      <c r="AR32" s="303" t="n"/>
      <c r="AS32" s="303" t="n"/>
      <c r="AT32" s="303" t="n"/>
      <c r="AU32" s="303" t="n"/>
      <c r="AV32" s="303" t="n"/>
      <c r="AW32" s="302" t="n"/>
      <c r="AX32" s="303" t="n"/>
      <c r="AY32" s="303" t="n"/>
    </row>
    <row customHeight="1" ht="12.75" r="33" s="265" spans="1:51">
      <c r="A33" s="306" t="s">
        <v>14</v>
      </c>
      <c r="B33" s="303" t="n">
        <v>1</v>
      </c>
      <c r="C33" s="303" t="n">
        <v>1</v>
      </c>
      <c r="D33" s="303" t="n">
        <v>1</v>
      </c>
      <c r="E33" s="303" t="n">
        <v>1</v>
      </c>
      <c r="F33" s="303" t="n">
        <v>1</v>
      </c>
      <c r="G33" s="303" t="n">
        <v>1</v>
      </c>
      <c r="H33" s="303" t="n">
        <v>1</v>
      </c>
      <c r="I33" s="303" t="n">
        <v>1</v>
      </c>
      <c r="J33" s="303" t="n">
        <v>1</v>
      </c>
      <c r="K33" s="303" t="n">
        <v>1</v>
      </c>
      <c r="L33" s="303" t="n">
        <v>1</v>
      </c>
      <c r="M33" s="303" t="n">
        <v>1</v>
      </c>
      <c r="N33" s="303" t="n">
        <v>1</v>
      </c>
      <c r="O33" s="303" t="n">
        <v>1</v>
      </c>
      <c r="P33" s="303" t="n">
        <v>1</v>
      </c>
      <c r="Q33" s="303" t="n">
        <v>1</v>
      </c>
      <c r="R33" s="303" t="n">
        <v>1</v>
      </c>
      <c r="S33" s="303" t="n">
        <v>1</v>
      </c>
      <c r="T33" s="303" t="n">
        <v>1</v>
      </c>
      <c r="U33" s="303" t="n">
        <v>1</v>
      </c>
      <c r="V33" s="303" t="n">
        <v>1</v>
      </c>
      <c r="W33" s="303" t="n">
        <v>1</v>
      </c>
      <c r="X33" s="303" t="n">
        <v>1</v>
      </c>
      <c r="Y33" s="303" t="n">
        <v>1</v>
      </c>
      <c r="Z33" s="303" t="n">
        <v>1</v>
      </c>
      <c r="AA33" s="303" t="n">
        <v>1</v>
      </c>
      <c r="AB33" s="303" t="n"/>
      <c r="AC33" s="303" t="n"/>
      <c r="AD33" s="303" t="n"/>
      <c r="AE33" s="303" t="n"/>
      <c r="AF33" s="303" t="n"/>
      <c r="AG33" s="302" t="n"/>
      <c r="AH33" s="302" t="n"/>
      <c r="AI33" s="302" t="n"/>
      <c r="AJ33" s="302" t="n"/>
      <c r="AK33" s="302" t="n"/>
      <c r="AL33" s="302" t="n"/>
      <c r="AM33" s="302" t="n"/>
      <c r="AN33" s="302" t="n"/>
      <c r="AO33" s="302" t="n"/>
      <c r="AP33" s="302" t="n"/>
      <c r="AQ33" s="302" t="n"/>
      <c r="AR33" s="303" t="n"/>
      <c r="AS33" s="303" t="n"/>
      <c r="AT33" s="303" t="n"/>
      <c r="AU33" s="303" t="n"/>
      <c r="AV33" s="303" t="n"/>
      <c r="AW33" s="302" t="n"/>
      <c r="AX33" s="303" t="n"/>
      <c r="AY33" s="303" t="n"/>
    </row>
    <row customHeight="1" ht="12.75" r="34" s="265" spans="1:51">
      <c r="A34" s="306" t="s">
        <v>15</v>
      </c>
      <c r="B34" s="303" t="n">
        <v>1</v>
      </c>
      <c r="C34" s="303" t="n">
        <v>1</v>
      </c>
      <c r="D34" s="303" t="n">
        <v>1</v>
      </c>
      <c r="E34" s="303" t="n">
        <v>1</v>
      </c>
      <c r="F34" s="303" t="n">
        <v>1</v>
      </c>
      <c r="G34" s="303" t="n">
        <v>1</v>
      </c>
      <c r="H34" s="303" t="n">
        <v>1</v>
      </c>
      <c r="I34" s="303" t="n">
        <v>1</v>
      </c>
      <c r="J34" s="303" t="n">
        <v>1</v>
      </c>
      <c r="K34" s="303" t="n">
        <v>1</v>
      </c>
      <c r="L34" s="303" t="n">
        <v>1</v>
      </c>
      <c r="M34" s="303" t="n">
        <v>1</v>
      </c>
      <c r="N34" s="303" t="n">
        <v>1</v>
      </c>
      <c r="O34" s="303" t="n">
        <v>1</v>
      </c>
      <c r="P34" s="303" t="n">
        <v>1</v>
      </c>
      <c r="Q34" s="303" t="n">
        <v>1</v>
      </c>
      <c r="R34" s="303" t="n">
        <v>1</v>
      </c>
      <c r="S34" s="303" t="n">
        <v>1</v>
      </c>
      <c r="T34" s="303" t="n">
        <v>1</v>
      </c>
      <c r="U34" s="303" t="n">
        <v>1</v>
      </c>
      <c r="V34" s="303" t="n">
        <v>1</v>
      </c>
      <c r="W34" s="303" t="n">
        <v>1</v>
      </c>
      <c r="X34" s="303" t="n">
        <v>1</v>
      </c>
      <c r="Y34" s="303" t="n">
        <v>1</v>
      </c>
      <c r="Z34" s="303" t="n">
        <v>1</v>
      </c>
      <c r="AA34" s="303" t="n">
        <v>1</v>
      </c>
      <c r="AB34" s="303" t="n"/>
      <c r="AC34" s="303" t="n"/>
      <c r="AD34" s="303" t="n"/>
      <c r="AE34" s="303" t="n"/>
      <c r="AF34" s="303" t="n"/>
      <c r="AG34" s="302" t="n"/>
      <c r="AH34" s="302" t="n"/>
      <c r="AI34" s="302" t="n"/>
      <c r="AJ34" s="302" t="n"/>
      <c r="AK34" s="302" t="n"/>
      <c r="AL34" s="302" t="n"/>
      <c r="AM34" s="302" t="n"/>
      <c r="AN34" s="302" t="n"/>
      <c r="AO34" s="302" t="n"/>
      <c r="AP34" s="302" t="n"/>
      <c r="AQ34" s="302" t="n"/>
      <c r="AR34" s="303" t="n"/>
      <c r="AS34" s="303" t="n"/>
      <c r="AT34" s="303" t="n"/>
      <c r="AU34" s="303" t="n"/>
      <c r="AV34" s="303" t="n"/>
      <c r="AW34" s="302" t="n"/>
      <c r="AX34" s="303" t="n"/>
      <c r="AY34" s="303" t="n"/>
    </row>
    <row customHeight="1" ht="12.75" r="35" s="265" spans="1:51">
      <c r="A35" s="306" t="s">
        <v>16</v>
      </c>
      <c r="B35" s="303" t="n">
        <v>1</v>
      </c>
      <c r="C35" s="303" t="n">
        <v>1</v>
      </c>
      <c r="D35" s="303" t="n">
        <v>1</v>
      </c>
      <c r="E35" s="303" t="n">
        <v>1</v>
      </c>
      <c r="F35" s="303" t="n">
        <v>1</v>
      </c>
      <c r="G35" s="303" t="n">
        <v>1</v>
      </c>
      <c r="H35" s="303" t="n">
        <v>1</v>
      </c>
      <c r="I35" s="303" t="n">
        <v>1</v>
      </c>
      <c r="J35" s="303" t="n">
        <v>1</v>
      </c>
      <c r="K35" s="303" t="n">
        <v>1</v>
      </c>
      <c r="L35" s="303" t="n">
        <v>1</v>
      </c>
      <c r="M35" s="303" t="n">
        <v>1</v>
      </c>
      <c r="N35" s="303" t="n">
        <v>1</v>
      </c>
      <c r="O35" s="303" t="n">
        <v>1</v>
      </c>
      <c r="P35" s="303" t="n">
        <v>1</v>
      </c>
      <c r="Q35" s="303" t="n">
        <v>1</v>
      </c>
      <c r="R35" s="303" t="n">
        <v>1</v>
      </c>
      <c r="S35" s="303" t="n">
        <v>1</v>
      </c>
      <c r="T35" s="303" t="n">
        <v>1</v>
      </c>
      <c r="U35" s="303" t="n">
        <v>1</v>
      </c>
      <c r="V35" s="303" t="n">
        <v>1</v>
      </c>
      <c r="W35" s="303" t="n">
        <v>1</v>
      </c>
      <c r="X35" s="303" t="n">
        <v>1</v>
      </c>
      <c r="Y35" s="303" t="n">
        <v>1</v>
      </c>
      <c r="Z35" s="303" t="n">
        <v>1</v>
      </c>
      <c r="AA35" s="303" t="n">
        <v>1</v>
      </c>
      <c r="AB35" s="303" t="n"/>
      <c r="AC35" s="303" t="n"/>
      <c r="AD35" s="303" t="n"/>
      <c r="AE35" s="303" t="n"/>
      <c r="AF35" s="303" t="n"/>
      <c r="AG35" s="302" t="n"/>
      <c r="AH35" s="302" t="n"/>
      <c r="AI35" s="302" t="n"/>
      <c r="AJ35" s="302" t="n"/>
      <c r="AK35" s="302" t="n"/>
      <c r="AL35" s="302" t="n"/>
      <c r="AM35" s="302" t="n"/>
      <c r="AN35" s="302" t="n"/>
      <c r="AO35" s="302" t="n"/>
      <c r="AP35" s="302" t="n"/>
      <c r="AQ35" s="302" t="n"/>
      <c r="AR35" s="303" t="n"/>
      <c r="AS35" s="303" t="n"/>
      <c r="AT35" s="303" t="n"/>
      <c r="AU35" s="303" t="n"/>
      <c r="AV35" s="303" t="n"/>
      <c r="AW35" s="302" t="n"/>
      <c r="AX35" s="303" t="n"/>
      <c r="AY35" s="303" t="n"/>
    </row>
    <row customHeight="1" ht="12.75" r="36" s="265" spans="1:51">
      <c r="A36" s="306" t="s">
        <v>17</v>
      </c>
      <c r="B36" s="303" t="n">
        <v>1</v>
      </c>
      <c r="C36" s="303" t="n">
        <v>1</v>
      </c>
      <c r="D36" s="303" t="n">
        <v>1</v>
      </c>
      <c r="E36" s="303" t="n">
        <v>1</v>
      </c>
      <c r="F36" s="303" t="n">
        <v>1</v>
      </c>
      <c r="G36" s="303" t="n">
        <v>1</v>
      </c>
      <c r="H36" s="303" t="n">
        <v>1</v>
      </c>
      <c r="I36" s="303" t="n">
        <v>1</v>
      </c>
      <c r="J36" s="303" t="n">
        <v>1</v>
      </c>
      <c r="K36" s="303" t="n">
        <v>1</v>
      </c>
      <c r="L36" s="303" t="n">
        <v>1</v>
      </c>
      <c r="M36" s="303" t="n">
        <v>1</v>
      </c>
      <c r="N36" s="303" t="n">
        <v>1</v>
      </c>
      <c r="O36" s="303" t="n">
        <v>1</v>
      </c>
      <c r="P36" s="303" t="n">
        <v>1</v>
      </c>
      <c r="Q36" s="303" t="n">
        <v>1</v>
      </c>
      <c r="R36" s="303" t="n">
        <v>1</v>
      </c>
      <c r="S36" s="303" t="n">
        <v>1</v>
      </c>
      <c r="T36" s="303" t="n">
        <v>1</v>
      </c>
      <c r="U36" s="303" t="n">
        <v>1</v>
      </c>
      <c r="V36" s="303" t="n">
        <v>1</v>
      </c>
      <c r="W36" s="303" t="n">
        <v>1</v>
      </c>
      <c r="X36" s="303" t="n">
        <v>1</v>
      </c>
      <c r="Y36" s="303" t="n">
        <v>1</v>
      </c>
      <c r="Z36" s="303" t="n">
        <v>1</v>
      </c>
      <c r="AA36" s="303" t="n">
        <v>1</v>
      </c>
      <c r="AB36" s="303" t="n"/>
      <c r="AC36" s="303" t="n"/>
      <c r="AD36" s="303" t="n"/>
      <c r="AE36" s="303" t="n"/>
      <c r="AF36" s="303" t="n"/>
      <c r="AG36" s="307" t="n"/>
      <c r="AH36" s="307" t="n"/>
      <c r="AI36" s="307" t="n"/>
      <c r="AJ36" s="307" t="n"/>
      <c r="AK36" s="307" t="n"/>
      <c r="AL36" s="307" t="n"/>
      <c r="AM36" s="296" t="n"/>
      <c r="AN36" s="296" t="n"/>
      <c r="AO36" s="296" t="n"/>
      <c r="AP36" s="296" t="n"/>
      <c r="AQ36" s="296" t="n"/>
      <c r="AR36" s="296" t="n"/>
      <c r="AS36" s="296" t="n"/>
      <c r="AT36" s="296" t="n"/>
      <c r="AU36" s="296" t="n"/>
      <c r="AV36" s="296" t="n"/>
      <c r="AW36" s="296" t="n"/>
      <c r="AX36" s="296" t="n"/>
      <c r="AY36" s="296" t="n"/>
    </row>
    <row customHeight="1" ht="12.75" r="37" s="265" spans="1:51">
      <c r="A37" s="296" t="n"/>
      <c r="B37" s="296" t="n"/>
      <c r="C37" s="296" t="n"/>
      <c r="D37" s="296" t="n"/>
      <c r="E37" s="296" t="n"/>
      <c r="F37" s="296" t="n"/>
      <c r="G37" s="296" t="n"/>
      <c r="H37" s="296" t="n"/>
      <c r="I37" s="296" t="n"/>
      <c r="J37" s="296" t="n"/>
      <c r="K37" s="296" t="n"/>
      <c r="L37" s="296" t="n"/>
      <c r="M37" s="296" t="n"/>
      <c r="N37" s="296" t="n"/>
      <c r="O37" s="296" t="n"/>
      <c r="P37" s="296" t="n"/>
      <c r="Q37" s="296" t="n"/>
      <c r="R37" s="296" t="n"/>
      <c r="S37" s="296" t="n"/>
      <c r="T37" s="296" t="n"/>
      <c r="U37" s="296" t="n"/>
      <c r="V37" s="296" t="n"/>
      <c r="W37" s="296" t="n"/>
      <c r="X37" s="296" t="n"/>
      <c r="Y37" s="296" t="n"/>
      <c r="Z37" s="296" t="n"/>
      <c r="AA37" s="296" t="n"/>
      <c r="AB37" s="296" t="n"/>
      <c r="AC37" s="296" t="n"/>
      <c r="AD37" s="296" t="n"/>
      <c r="AE37" s="296" t="n"/>
      <c r="AF37" s="296" t="n"/>
      <c r="AG37" s="296" t="n"/>
      <c r="AH37" s="296" t="n"/>
      <c r="AI37" s="296" t="n"/>
      <c r="AJ37" s="296" t="n"/>
      <c r="AK37" s="296" t="n"/>
      <c r="AL37" s="296" t="n"/>
      <c r="AM37" s="296" t="n"/>
      <c r="AN37" s="296" t="n"/>
      <c r="AO37" s="296" t="n"/>
      <c r="AP37" s="296" t="n"/>
      <c r="AQ37" s="296" t="n"/>
      <c r="AR37" s="296" t="n"/>
      <c r="AS37" s="296" t="n"/>
      <c r="AT37" s="296" t="n"/>
      <c r="AU37" s="296" t="n"/>
      <c r="AV37" s="296" t="n"/>
      <c r="AW37" s="296" t="n"/>
      <c r="AX37" s="296" t="n"/>
      <c r="AY37" s="296" t="n"/>
    </row>
    <row customHeight="1" ht="12.75" r="38" s="265" spans="1:51">
      <c r="A38" s="296" t="n"/>
      <c r="B38" s="296" t="n"/>
      <c r="C38" s="296" t="n"/>
      <c r="D38" s="296" t="n"/>
      <c r="E38" s="296" t="n"/>
      <c r="F38" s="296" t="n"/>
      <c r="G38" s="296" t="n"/>
      <c r="H38" s="296" t="n"/>
      <c r="I38" s="296" t="n"/>
      <c r="J38" s="296" t="n"/>
      <c r="K38" s="296" t="n"/>
      <c r="L38" s="296" t="n"/>
      <c r="M38" s="296" t="n"/>
      <c r="N38" s="296" t="n"/>
      <c r="O38" s="296" t="n"/>
      <c r="P38" s="296" t="n"/>
      <c r="Q38" s="296" t="n"/>
      <c r="R38" s="296" t="n"/>
      <c r="S38" s="296" t="n"/>
      <c r="T38" s="296" t="n"/>
      <c r="U38" s="296" t="n"/>
      <c r="V38" s="296" t="n"/>
      <c r="W38" s="296" t="n"/>
      <c r="X38" s="296" t="n"/>
      <c r="Y38" s="296" t="n"/>
      <c r="Z38" s="296" t="n"/>
      <c r="AA38" s="296" t="n"/>
      <c r="AB38" s="296" t="n"/>
      <c r="AC38" s="296" t="n"/>
      <c r="AD38" s="296" t="n"/>
      <c r="AE38" s="296" t="n"/>
      <c r="AF38" s="296" t="n"/>
      <c r="AG38" s="296" t="n"/>
      <c r="AH38" s="296" t="n"/>
      <c r="AI38" s="296" t="n"/>
      <c r="AJ38" s="296" t="n"/>
      <c r="AK38" s="296" t="n"/>
      <c r="AL38" s="296" t="n"/>
      <c r="AM38" s="296" t="n"/>
      <c r="AN38" s="296" t="n"/>
      <c r="AO38" s="296" t="n"/>
      <c r="AP38" s="296" t="n"/>
      <c r="AQ38" s="296" t="n"/>
      <c r="AR38" s="296" t="n"/>
      <c r="AS38" s="296" t="n"/>
      <c r="AT38" s="296" t="n"/>
      <c r="AU38" s="296" t="n"/>
      <c r="AV38" s="296" t="n"/>
      <c r="AW38" s="296" t="n"/>
      <c r="AX38" s="296" t="n"/>
      <c r="AY38" s="296" t="n"/>
    </row>
    <row customHeight="1" ht="12.75" r="39" s="265" spans="1:51">
      <c r="A39" s="296" t="n"/>
      <c r="B39" s="296" t="n"/>
      <c r="C39" s="296" t="n"/>
      <c r="D39" s="296" t="n"/>
      <c r="E39" s="296" t="n"/>
      <c r="F39" s="296" t="n"/>
      <c r="G39" s="296" t="n"/>
      <c r="H39" s="296" t="n"/>
      <c r="I39" s="296" t="n"/>
      <c r="J39" s="296" t="n"/>
      <c r="K39" s="296" t="n"/>
      <c r="L39" s="296" t="n"/>
      <c r="M39" s="296" t="n"/>
      <c r="N39" s="296" t="n"/>
      <c r="O39" s="296" t="n"/>
      <c r="P39" s="296" t="n"/>
      <c r="Q39" s="296" t="n"/>
      <c r="R39" s="296" t="n"/>
      <c r="S39" s="296" t="n"/>
      <c r="T39" s="296" t="n"/>
      <c r="U39" s="296" t="n"/>
      <c r="V39" s="296" t="n"/>
      <c r="W39" s="296" t="n"/>
      <c r="X39" s="296" t="n"/>
      <c r="Y39" s="296" t="n"/>
      <c r="Z39" s="296" t="n"/>
      <c r="AA39" s="296" t="n"/>
      <c r="AB39" s="296" t="n"/>
      <c r="AC39" s="296" t="n"/>
      <c r="AD39" s="296" t="n"/>
      <c r="AE39" s="296" t="n"/>
      <c r="AF39" s="296" t="n"/>
      <c r="AG39" s="296" t="n"/>
      <c r="AH39" s="296" t="n"/>
      <c r="AI39" s="296" t="n"/>
      <c r="AJ39" s="296" t="n"/>
      <c r="AK39" s="296" t="n"/>
      <c r="AL39" s="296" t="n"/>
      <c r="AM39" s="296" t="n"/>
      <c r="AN39" s="296" t="n"/>
      <c r="AO39" s="296" t="n"/>
      <c r="AP39" s="296" t="n"/>
      <c r="AQ39" s="296" t="n"/>
      <c r="AR39" s="296" t="n"/>
      <c r="AS39" s="296" t="n"/>
      <c r="AT39" s="296" t="n"/>
      <c r="AU39" s="296" t="n"/>
      <c r="AV39" s="296" t="n"/>
      <c r="AW39" s="296" t="n"/>
      <c r="AX39" s="296" t="n"/>
      <c r="AY39" s="296" t="n"/>
    </row>
    <row customHeight="1" ht="12.75" r="40" s="265" spans="1:51">
      <c r="A40" s="296" t="n"/>
      <c r="B40" s="296" t="n"/>
      <c r="C40" s="296" t="n"/>
      <c r="D40" s="296" t="n"/>
      <c r="E40" s="296" t="n"/>
      <c r="F40" s="296" t="n"/>
      <c r="G40" s="296" t="n"/>
      <c r="H40" s="296" t="n"/>
      <c r="I40" s="296" t="n"/>
      <c r="J40" s="296" t="n"/>
      <c r="K40" s="296" t="n"/>
      <c r="L40" s="296" t="n"/>
      <c r="M40" s="296" t="n"/>
      <c r="N40" s="296" t="n"/>
      <c r="O40" s="296" t="n"/>
      <c r="P40" s="296" t="n"/>
      <c r="Q40" s="296" t="n"/>
      <c r="R40" s="296" t="n"/>
      <c r="S40" s="296" t="n"/>
      <c r="T40" s="296" t="n"/>
      <c r="U40" s="296" t="n"/>
      <c r="V40" s="296" t="n"/>
      <c r="W40" s="296" t="n"/>
      <c r="X40" s="296" t="n"/>
      <c r="Y40" s="296" t="n"/>
      <c r="Z40" s="296" t="n"/>
      <c r="AA40" s="296" t="n"/>
      <c r="AB40" s="296" t="n"/>
      <c r="AC40" s="296" t="n"/>
      <c r="AD40" s="296" t="n"/>
      <c r="AE40" s="296" t="n"/>
      <c r="AF40" s="296" t="n"/>
      <c r="AG40" s="296" t="n"/>
      <c r="AH40" s="296" t="n"/>
      <c r="AI40" s="296" t="n"/>
      <c r="AJ40" s="296" t="n"/>
      <c r="AK40" s="296" t="n"/>
      <c r="AL40" s="296" t="n"/>
      <c r="AM40" s="296" t="n"/>
      <c r="AN40" s="296" t="n"/>
      <c r="AO40" s="296" t="n"/>
      <c r="AP40" s="296" t="n"/>
      <c r="AQ40" s="296" t="n"/>
      <c r="AR40" s="296" t="n"/>
      <c r="AS40" s="296" t="n"/>
      <c r="AT40" s="296" t="n"/>
      <c r="AU40" s="296" t="n"/>
      <c r="AV40" s="296" t="n"/>
      <c r="AW40" s="296" t="n"/>
      <c r="AX40" s="296" t="n"/>
      <c r="AY40" s="296" t="n"/>
    </row>
    <row customHeight="1" ht="12.75" r="41" s="265" spans="1:51">
      <c r="A41" s="296" t="n"/>
      <c r="B41" s="296" t="n"/>
      <c r="C41" s="296" t="n"/>
      <c r="D41" s="296" t="n"/>
      <c r="E41" s="296" t="n"/>
      <c r="F41" s="296" t="n"/>
      <c r="G41" s="296" t="n"/>
      <c r="H41" s="296" t="n"/>
      <c r="I41" s="296" t="n"/>
      <c r="J41" s="296" t="n"/>
      <c r="K41" s="296" t="n"/>
      <c r="L41" s="296" t="n"/>
      <c r="M41" s="296" t="n"/>
      <c r="N41" s="296" t="n"/>
      <c r="O41" s="296" t="n"/>
      <c r="P41" s="296" t="n"/>
      <c r="Q41" s="296" t="n"/>
      <c r="R41" s="296" t="n"/>
      <c r="S41" s="296" t="n"/>
      <c r="T41" s="296" t="n"/>
      <c r="U41" s="296" t="n"/>
      <c r="V41" s="296" t="n"/>
      <c r="W41" s="296" t="n"/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J41" s="296" t="n"/>
      <c r="AK41" s="296" t="n"/>
      <c r="AL41" s="296" t="n"/>
      <c r="AM41" s="296" t="n"/>
      <c r="AN41" s="296" t="n"/>
      <c r="AO41" s="296" t="n"/>
      <c r="AP41" s="296" t="n"/>
      <c r="AQ41" s="296" t="n"/>
      <c r="AR41" s="296" t="n"/>
      <c r="AS41" s="296" t="n"/>
      <c r="AT41" s="296" t="n"/>
      <c r="AU41" s="296" t="n"/>
      <c r="AV41" s="296" t="n"/>
      <c r="AW41" s="296" t="n"/>
      <c r="AX41" s="296" t="n"/>
      <c r="AY41" s="296" t="n"/>
    </row>
    <row customHeight="1" ht="12.75" r="42" s="265" spans="1:51">
      <c r="A42" s="296" t="n"/>
      <c r="B42" s="296" t="n"/>
      <c r="C42" s="296" t="n"/>
      <c r="D42" s="296" t="n"/>
      <c r="E42" s="296" t="n"/>
      <c r="F42" s="296" t="n"/>
      <c r="G42" s="296" t="n"/>
      <c r="H42" s="296" t="n"/>
      <c r="I42" s="296" t="n"/>
      <c r="J42" s="296" t="n"/>
      <c r="K42" s="296" t="n"/>
      <c r="L42" s="296" t="n"/>
      <c r="M42" s="296" t="n"/>
      <c r="N42" s="296" t="n"/>
      <c r="O42" s="296" t="n"/>
      <c r="P42" s="296" t="n"/>
      <c r="Q42" s="296" t="n"/>
      <c r="R42" s="296" t="n"/>
      <c r="S42" s="296" t="n"/>
      <c r="T42" s="296" t="n"/>
      <c r="U42" s="296" t="n"/>
      <c r="V42" s="296" t="n"/>
      <c r="W42" s="296" t="n"/>
      <c r="X42" s="296" t="n"/>
      <c r="Y42" s="296" t="n"/>
      <c r="Z42" s="296" t="n"/>
      <c r="AA42" s="296" t="n"/>
      <c r="AB42" s="296" t="n"/>
      <c r="AC42" s="296" t="n"/>
      <c r="AD42" s="296" t="n"/>
      <c r="AE42" s="296" t="n"/>
      <c r="AF42" s="296" t="n"/>
      <c r="AG42" s="296" t="n"/>
      <c r="AH42" s="296" t="n"/>
      <c r="AI42" s="296" t="n"/>
      <c r="AJ42" s="296" t="n"/>
      <c r="AK42" s="296" t="n"/>
      <c r="AL42" s="296" t="n"/>
      <c r="AM42" s="296" t="n"/>
      <c r="AN42" s="296" t="n"/>
      <c r="AO42" s="296" t="n"/>
      <c r="AP42" s="296" t="n"/>
      <c r="AQ42" s="296" t="n"/>
      <c r="AR42" s="296" t="n"/>
      <c r="AS42" s="296" t="n"/>
      <c r="AT42" s="296" t="n"/>
      <c r="AU42" s="296" t="n"/>
      <c r="AV42" s="296" t="n"/>
      <c r="AW42" s="296" t="n"/>
      <c r="AX42" s="296" t="n"/>
      <c r="AY42" s="296" t="n"/>
    </row>
    <row customHeight="1" ht="12.75" r="43" s="265" spans="1:51">
      <c r="A43" s="296" t="n"/>
      <c r="B43" s="296" t="n"/>
      <c r="C43" s="296" t="n"/>
      <c r="D43" s="296" t="n"/>
      <c r="E43" s="296" t="n"/>
      <c r="F43" s="296" t="n"/>
      <c r="G43" s="296" t="n"/>
      <c r="H43" s="296" t="n"/>
      <c r="I43" s="296" t="n"/>
      <c r="J43" s="296" t="n"/>
      <c r="K43" s="296" t="n"/>
      <c r="L43" s="296" t="n"/>
      <c r="M43" s="296" t="n"/>
      <c r="N43" s="296" t="n"/>
      <c r="O43" s="296" t="n"/>
      <c r="P43" s="296" t="n"/>
      <c r="Q43" s="296" t="n"/>
      <c r="R43" s="296" t="n"/>
      <c r="S43" s="296" t="n"/>
      <c r="T43" s="296" t="n"/>
      <c r="U43" s="296" t="n"/>
      <c r="V43" s="296" t="n"/>
      <c r="W43" s="296" t="n"/>
      <c r="X43" s="296" t="n"/>
      <c r="Y43" s="296" t="n"/>
      <c r="Z43" s="296" t="n"/>
      <c r="AA43" s="296" t="n"/>
      <c r="AB43" s="296" t="n"/>
      <c r="AC43" s="296" t="n"/>
      <c r="AD43" s="296" t="n"/>
      <c r="AE43" s="296" t="n"/>
      <c r="AF43" s="296" t="n"/>
      <c r="AG43" s="296" t="n"/>
      <c r="AH43" s="296" t="n"/>
      <c r="AI43" s="296" t="n"/>
      <c r="AJ43" s="296" t="n"/>
      <c r="AK43" s="296" t="n"/>
      <c r="AL43" s="296" t="n"/>
      <c r="AM43" s="296" t="n"/>
      <c r="AN43" s="296" t="n"/>
      <c r="AO43" s="296" t="n"/>
      <c r="AP43" s="296" t="n"/>
      <c r="AQ43" s="296" t="n"/>
      <c r="AR43" s="296" t="n"/>
      <c r="AS43" s="296" t="n"/>
      <c r="AT43" s="296" t="n"/>
      <c r="AU43" s="296" t="n"/>
      <c r="AV43" s="296" t="n"/>
      <c r="AW43" s="296" t="n"/>
      <c r="AX43" s="296" t="n"/>
      <c r="AY43" s="296" t="n"/>
    </row>
    <row customHeight="1" ht="12.75" r="44" s="265" spans="1:51">
      <c r="A44" s="296" t="n"/>
      <c r="B44" s="296" t="n"/>
      <c r="C44" s="296" t="n"/>
      <c r="D44" s="296" t="n"/>
      <c r="E44" s="296" t="n"/>
      <c r="F44" s="296" t="n"/>
      <c r="G44" s="296" t="n"/>
      <c r="H44" s="296" t="n"/>
      <c r="I44" s="296" t="n"/>
      <c r="J44" s="296" t="n"/>
      <c r="K44" s="296" t="n"/>
      <c r="L44" s="296" t="n"/>
      <c r="M44" s="296" t="n"/>
      <c r="N44" s="296" t="n"/>
      <c r="O44" s="296" t="n"/>
      <c r="P44" s="296" t="n"/>
      <c r="Q44" s="296" t="n"/>
      <c r="R44" s="296" t="n"/>
      <c r="S44" s="296" t="n"/>
      <c r="T44" s="296" t="n"/>
      <c r="U44" s="296" t="n"/>
      <c r="V44" s="296" t="n"/>
      <c r="W44" s="296" t="n"/>
      <c r="X44" s="296" t="n"/>
      <c r="Y44" s="296" t="n"/>
      <c r="Z44" s="296" t="n"/>
      <c r="AA44" s="296" t="n"/>
      <c r="AB44" s="296" t="n"/>
      <c r="AC44" s="296" t="n"/>
      <c r="AD44" s="296" t="n"/>
      <c r="AE44" s="296" t="n"/>
      <c r="AF44" s="296" t="n"/>
      <c r="AG44" s="296" t="n"/>
      <c r="AH44" s="296" t="n"/>
      <c r="AI44" s="296" t="n"/>
      <c r="AJ44" s="296" t="n"/>
      <c r="AK44" s="296" t="n"/>
      <c r="AL44" s="296" t="n"/>
      <c r="AM44" s="296" t="n"/>
      <c r="AN44" s="296" t="n"/>
      <c r="AO44" s="296" t="n"/>
      <c r="AP44" s="296" t="n"/>
      <c r="AQ44" s="296" t="n"/>
      <c r="AR44" s="296" t="n"/>
      <c r="AS44" s="296" t="n"/>
      <c r="AT44" s="296" t="n"/>
      <c r="AU44" s="296" t="n"/>
      <c r="AV44" s="296" t="n"/>
      <c r="AW44" s="296" t="n"/>
      <c r="AX44" s="296" t="n"/>
      <c r="AY44" s="296" t="n"/>
    </row>
    <row customHeight="1" ht="12.75" r="45" s="265" spans="1:51">
      <c r="A45" s="296" t="n"/>
      <c r="B45" s="296" t="n"/>
      <c r="C45" s="296" t="n"/>
      <c r="D45" s="296" t="n"/>
      <c r="E45" s="296" t="n"/>
      <c r="F45" s="296" t="n"/>
      <c r="G45" s="296" t="n"/>
      <c r="H45" s="296" t="n"/>
      <c r="I45" s="296" t="n"/>
      <c r="J45" s="296" t="n"/>
      <c r="K45" s="296" t="n"/>
      <c r="L45" s="296" t="n"/>
      <c r="M45" s="296" t="n"/>
      <c r="N45" s="296" t="n"/>
      <c r="O45" s="296" t="n"/>
      <c r="P45" s="296" t="n"/>
      <c r="Q45" s="296" t="n"/>
      <c r="R45" s="296" t="n"/>
      <c r="S45" s="296" t="n"/>
      <c r="T45" s="296" t="n"/>
      <c r="U45" s="296" t="n"/>
      <c r="V45" s="296" t="n"/>
      <c r="W45" s="296" t="n"/>
      <c r="X45" s="296" t="n"/>
      <c r="Y45" s="296" t="n"/>
      <c r="Z45" s="296" t="n"/>
      <c r="AA45" s="296" t="n"/>
      <c r="AB45" s="296" t="n"/>
      <c r="AC45" s="296" t="n"/>
      <c r="AD45" s="296" t="n"/>
      <c r="AE45" s="296" t="n"/>
      <c r="AF45" s="296" t="n"/>
      <c r="AG45" s="296" t="n"/>
      <c r="AH45" s="296" t="n"/>
      <c r="AI45" s="296" t="n"/>
      <c r="AJ45" s="296" t="n"/>
      <c r="AK45" s="296" t="n"/>
      <c r="AL45" s="296" t="n"/>
      <c r="AM45" s="296" t="n"/>
      <c r="AN45" s="296" t="n"/>
      <c r="AO45" s="296" t="n"/>
      <c r="AP45" s="296" t="n"/>
      <c r="AQ45" s="296" t="n"/>
      <c r="AR45" s="296" t="n"/>
      <c r="AS45" s="296" t="n"/>
      <c r="AT45" s="296" t="n"/>
      <c r="AU45" s="296" t="n"/>
      <c r="AV45" s="296" t="n"/>
      <c r="AW45" s="296" t="n"/>
      <c r="AX45" s="296" t="n"/>
      <c r="AY45" s="296" t="n"/>
    </row>
    <row customHeight="1" ht="12.75" r="46" s="265" spans="1:51">
      <c r="A46" s="296" t="n"/>
      <c r="B46" s="296" t="n"/>
      <c r="C46" s="296" t="n"/>
      <c r="D46" s="296" t="n"/>
      <c r="E46" s="296" t="n"/>
      <c r="F46" s="296" t="n"/>
      <c r="G46" s="296" t="n"/>
      <c r="H46" s="296" t="n"/>
      <c r="I46" s="296" t="n"/>
      <c r="J46" s="296" t="n"/>
      <c r="K46" s="296" t="n"/>
      <c r="L46" s="296" t="n"/>
      <c r="M46" s="296" t="n"/>
      <c r="N46" s="296" t="n"/>
      <c r="O46" s="296" t="n"/>
      <c r="P46" s="296" t="n"/>
      <c r="Q46" s="296" t="n"/>
      <c r="R46" s="296" t="n"/>
      <c r="S46" s="296" t="n"/>
      <c r="T46" s="296" t="n"/>
      <c r="U46" s="296" t="n"/>
      <c r="V46" s="296" t="n"/>
      <c r="W46" s="296" t="n"/>
      <c r="X46" s="296" t="n"/>
      <c r="Y46" s="296" t="n"/>
      <c r="Z46" s="296" t="n"/>
      <c r="AA46" s="296" t="n"/>
      <c r="AB46" s="296" t="n"/>
      <c r="AC46" s="296" t="n"/>
      <c r="AD46" s="296" t="n"/>
      <c r="AE46" s="296" t="n"/>
      <c r="AF46" s="296" t="n"/>
      <c r="AG46" s="296" t="n"/>
      <c r="AH46" s="296" t="n"/>
      <c r="AI46" s="296" t="n"/>
      <c r="AJ46" s="296" t="n"/>
      <c r="AK46" s="296" t="n"/>
      <c r="AL46" s="296" t="n"/>
      <c r="AM46" s="296" t="n"/>
      <c r="AN46" s="296" t="n"/>
      <c r="AO46" s="296" t="n"/>
      <c r="AP46" s="296" t="n"/>
      <c r="AQ46" s="296" t="n"/>
      <c r="AR46" s="296" t="n"/>
      <c r="AS46" s="296" t="n"/>
      <c r="AT46" s="296" t="n"/>
      <c r="AU46" s="296" t="n"/>
      <c r="AV46" s="296" t="n"/>
      <c r="AW46" s="296" t="n"/>
      <c r="AX46" s="296" t="n"/>
      <c r="AY46" s="296" t="n"/>
    </row>
    <row customHeight="1" ht="12.75" r="47" s="265" spans="1:51">
      <c r="A47" s="296" t="n"/>
      <c r="B47" s="296" t="n"/>
      <c r="C47" s="296" t="n"/>
      <c r="D47" s="296" t="n"/>
      <c r="E47" s="296" t="n"/>
      <c r="F47" s="296" t="n"/>
      <c r="G47" s="296" t="n"/>
      <c r="H47" s="296" t="n"/>
      <c r="I47" s="296" t="n"/>
      <c r="J47" s="296" t="n"/>
      <c r="K47" s="296" t="n"/>
      <c r="L47" s="296" t="n"/>
      <c r="M47" s="296" t="n"/>
      <c r="N47" s="296" t="n"/>
      <c r="O47" s="296" t="n"/>
      <c r="P47" s="296" t="n"/>
      <c r="Q47" s="296" t="n"/>
      <c r="R47" s="296" t="n"/>
      <c r="S47" s="296" t="n"/>
      <c r="T47" s="296" t="n"/>
      <c r="U47" s="296" t="n"/>
      <c r="V47" s="296" t="n"/>
      <c r="W47" s="296" t="n"/>
      <c r="X47" s="296" t="n"/>
      <c r="Y47" s="296" t="n"/>
      <c r="Z47" s="296" t="n"/>
      <c r="AA47" s="296" t="n"/>
      <c r="AB47" s="296" t="n"/>
      <c r="AC47" s="296" t="n"/>
      <c r="AD47" s="296" t="n"/>
      <c r="AE47" s="296" t="n"/>
      <c r="AF47" s="296" t="n"/>
      <c r="AG47" s="296" t="n"/>
      <c r="AH47" s="296" t="n"/>
      <c r="AI47" s="296" t="n"/>
      <c r="AJ47" s="296" t="n"/>
      <c r="AK47" s="296" t="n"/>
      <c r="AL47" s="296" t="n"/>
      <c r="AM47" s="296" t="n"/>
      <c r="AN47" s="296" t="n"/>
      <c r="AO47" s="296" t="n"/>
      <c r="AP47" s="296" t="n"/>
      <c r="AQ47" s="296" t="n"/>
      <c r="AR47" s="296" t="n"/>
      <c r="AS47" s="296" t="n"/>
      <c r="AT47" s="296" t="n"/>
      <c r="AU47" s="296" t="n"/>
      <c r="AV47" s="296" t="n"/>
      <c r="AW47" s="296" t="n"/>
      <c r="AX47" s="296" t="n"/>
      <c r="AY47" s="296" t="n"/>
    </row>
    <row customHeight="1" ht="12.75" r="48" s="265" spans="1:51">
      <c r="A48" s="296" t="n"/>
      <c r="B48" s="296" t="n"/>
      <c r="C48" s="296" t="n"/>
      <c r="D48" s="296" t="n"/>
      <c r="E48" s="296" t="n"/>
      <c r="F48" s="296" t="n"/>
      <c r="G48" s="296" t="n"/>
      <c r="H48" s="296" t="n"/>
      <c r="I48" s="296" t="n"/>
      <c r="J48" s="296" t="n"/>
      <c r="K48" s="296" t="n"/>
      <c r="L48" s="296" t="n"/>
      <c r="M48" s="296" t="n"/>
      <c r="N48" s="296" t="n"/>
      <c r="O48" s="296" t="n"/>
      <c r="P48" s="296" t="n"/>
      <c r="Q48" s="296" t="n"/>
      <c r="R48" s="296" t="n"/>
      <c r="S48" s="296" t="n"/>
      <c r="T48" s="296" t="n"/>
      <c r="U48" s="296" t="n"/>
      <c r="V48" s="296" t="n"/>
      <c r="W48" s="296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J48" s="296" t="n"/>
      <c r="AK48" s="296" t="n"/>
      <c r="AL48" s="296" t="n"/>
      <c r="AM48" s="296" t="n"/>
      <c r="AN48" s="296" t="n"/>
      <c r="AO48" s="296" t="n"/>
      <c r="AP48" s="296" t="n"/>
      <c r="AQ48" s="296" t="n"/>
      <c r="AR48" s="296" t="n"/>
      <c r="AS48" s="296" t="n"/>
      <c r="AT48" s="296" t="n"/>
      <c r="AU48" s="296" t="n"/>
      <c r="AV48" s="296" t="n"/>
      <c r="AW48" s="296" t="n"/>
      <c r="AX48" s="296" t="n"/>
      <c r="AY48" s="296" t="n"/>
    </row>
    <row customHeight="1" ht="12.75" r="49" s="265" spans="1:51">
      <c r="A49" s="296" t="n"/>
      <c r="B49" s="296" t="n"/>
      <c r="C49" s="296" t="n"/>
      <c r="D49" s="296" t="n"/>
      <c r="E49" s="296" t="n"/>
      <c r="F49" s="296" t="n"/>
      <c r="G49" s="296" t="n"/>
      <c r="H49" s="296" t="n"/>
      <c r="I49" s="296" t="n"/>
      <c r="J49" s="296" t="n"/>
      <c r="K49" s="296" t="n"/>
      <c r="L49" s="296" t="n"/>
      <c r="M49" s="296" t="n"/>
      <c r="N49" s="296" t="n"/>
      <c r="O49" s="296" t="n"/>
      <c r="P49" s="296" t="n"/>
      <c r="Q49" s="296" t="n"/>
      <c r="R49" s="296" t="n"/>
      <c r="S49" s="296" t="n"/>
      <c r="T49" s="296" t="n"/>
      <c r="U49" s="296" t="n"/>
      <c r="V49" s="296" t="n"/>
      <c r="W49" s="296" t="n"/>
      <c r="X49" s="296" t="n"/>
      <c r="Y49" s="296" t="n"/>
      <c r="Z49" s="296" t="n"/>
      <c r="AA49" s="296" t="n"/>
      <c r="AB49" s="296" t="n"/>
      <c r="AC49" s="296" t="n"/>
      <c r="AD49" s="296" t="n"/>
      <c r="AE49" s="296" t="n"/>
      <c r="AF49" s="296" t="n"/>
      <c r="AG49" s="296" t="n"/>
      <c r="AH49" s="296" t="n"/>
      <c r="AI49" s="296" t="n"/>
      <c r="AJ49" s="296" t="n"/>
      <c r="AK49" s="296" t="n"/>
      <c r="AL49" s="296" t="n"/>
      <c r="AM49" s="296" t="n"/>
      <c r="AN49" s="296" t="n"/>
      <c r="AO49" s="296" t="n"/>
      <c r="AP49" s="296" t="n"/>
      <c r="AQ49" s="296" t="n"/>
      <c r="AR49" s="296" t="n"/>
      <c r="AS49" s="296" t="n"/>
      <c r="AT49" s="296" t="n"/>
      <c r="AU49" s="296" t="n"/>
      <c r="AV49" s="296" t="n"/>
      <c r="AW49" s="296" t="n"/>
      <c r="AX49" s="296" t="n"/>
      <c r="AY49" s="296" t="n"/>
    </row>
    <row customHeight="1" ht="12.75" r="50" s="265" spans="1:51">
      <c r="A50" s="296" t="n"/>
      <c r="B50" s="296" t="n"/>
      <c r="C50" s="296" t="n"/>
      <c r="D50" s="296" t="n"/>
      <c r="E50" s="296" t="n"/>
      <c r="F50" s="296" t="n"/>
      <c r="G50" s="296" t="n"/>
      <c r="H50" s="296" t="n"/>
      <c r="I50" s="296" t="n"/>
      <c r="J50" s="296" t="n"/>
      <c r="K50" s="296" t="n"/>
      <c r="L50" s="296" t="n"/>
      <c r="M50" s="296" t="n"/>
      <c r="N50" s="296" t="n"/>
      <c r="O50" s="296" t="n"/>
      <c r="P50" s="296" t="n"/>
      <c r="Q50" s="296" t="n"/>
      <c r="R50" s="296" t="n"/>
      <c r="S50" s="296" t="n"/>
      <c r="T50" s="296" t="n"/>
      <c r="U50" s="296" t="n"/>
      <c r="V50" s="296" t="n"/>
      <c r="W50" s="296" t="n"/>
      <c r="X50" s="296" t="n"/>
      <c r="Y50" s="296" t="n"/>
      <c r="Z50" s="296" t="n"/>
      <c r="AA50" s="296" t="n"/>
      <c r="AB50" s="296" t="n"/>
      <c r="AC50" s="296" t="n"/>
      <c r="AD50" s="296" t="n"/>
      <c r="AE50" s="296" t="n"/>
      <c r="AF50" s="296" t="n"/>
      <c r="AG50" s="296" t="n"/>
      <c r="AH50" s="296" t="n"/>
      <c r="AI50" s="296" t="n"/>
      <c r="AJ50" s="296" t="n"/>
      <c r="AK50" s="296" t="n"/>
      <c r="AL50" s="296" t="n"/>
      <c r="AM50" s="296" t="n"/>
      <c r="AN50" s="296" t="n"/>
      <c r="AO50" s="296" t="n"/>
      <c r="AP50" s="296" t="n"/>
      <c r="AQ50" s="296" t="n"/>
      <c r="AR50" s="296" t="n"/>
      <c r="AS50" s="296" t="n"/>
      <c r="AT50" s="296" t="n"/>
      <c r="AU50" s="296" t="n"/>
      <c r="AV50" s="296" t="n"/>
      <c r="AW50" s="296" t="n"/>
      <c r="AX50" s="296" t="n"/>
      <c r="AY50" s="296" t="n"/>
    </row>
    <row customHeight="1" ht="12.75" r="51" s="265" spans="1:51">
      <c r="A51" s="296" t="n"/>
      <c r="B51" s="296" t="n"/>
      <c r="C51" s="296" t="n"/>
      <c r="D51" s="296" t="n"/>
      <c r="E51" s="296" t="n"/>
      <c r="F51" s="296" t="n"/>
      <c r="G51" s="296" t="n"/>
      <c r="H51" s="296" t="n"/>
      <c r="I51" s="296" t="n"/>
      <c r="J51" s="296" t="n"/>
      <c r="K51" s="296" t="n"/>
      <c r="L51" s="296" t="n"/>
      <c r="M51" s="296" t="n"/>
      <c r="N51" s="296" t="n"/>
      <c r="O51" s="296" t="n"/>
      <c r="P51" s="296" t="n"/>
      <c r="Q51" s="296" t="n"/>
      <c r="R51" s="296" t="n"/>
      <c r="S51" s="296" t="n"/>
      <c r="T51" s="296" t="n"/>
      <c r="U51" s="296" t="n"/>
      <c r="V51" s="296" t="n"/>
      <c r="W51" s="296" t="n"/>
      <c r="X51" s="296" t="n"/>
      <c r="Y51" s="296" t="n"/>
      <c r="Z51" s="296" t="n"/>
      <c r="AA51" s="296" t="n"/>
      <c r="AB51" s="296" t="n"/>
      <c r="AC51" s="296" t="n"/>
      <c r="AD51" s="296" t="n"/>
      <c r="AE51" s="296" t="n"/>
      <c r="AF51" s="296" t="n"/>
      <c r="AG51" s="296" t="n"/>
      <c r="AH51" s="296" t="n"/>
      <c r="AI51" s="296" t="n"/>
      <c r="AJ51" s="296" t="n"/>
      <c r="AK51" s="296" t="n"/>
      <c r="AL51" s="296" t="n"/>
      <c r="AM51" s="296" t="n"/>
      <c r="AN51" s="296" t="n"/>
      <c r="AO51" s="296" t="n"/>
      <c r="AP51" s="296" t="n"/>
      <c r="AQ51" s="296" t="n"/>
      <c r="AR51" s="296" t="n"/>
      <c r="AS51" s="296" t="n"/>
      <c r="AT51" s="296" t="n"/>
      <c r="AU51" s="296" t="n"/>
      <c r="AV51" s="296" t="n"/>
      <c r="AW51" s="296" t="n"/>
      <c r="AX51" s="296" t="n"/>
      <c r="AY51" s="296" t="n"/>
    </row>
    <row customHeight="1" ht="12.75" r="52" s="265" spans="1:51">
      <c r="A52" s="296" t="n"/>
      <c r="B52" s="296" t="n"/>
      <c r="C52" s="296" t="n"/>
      <c r="D52" s="296" t="n"/>
      <c r="E52" s="296" t="n"/>
      <c r="F52" s="296" t="n"/>
      <c r="G52" s="296" t="n"/>
      <c r="H52" s="296" t="n"/>
      <c r="I52" s="296" t="n"/>
      <c r="J52" s="296" t="n"/>
      <c r="K52" s="296" t="n"/>
      <c r="L52" s="296" t="n"/>
      <c r="M52" s="296" t="n"/>
      <c r="N52" s="296" t="n"/>
      <c r="O52" s="296" t="n"/>
      <c r="P52" s="296" t="n"/>
      <c r="Q52" s="296" t="n"/>
      <c r="R52" s="296" t="n"/>
      <c r="S52" s="296" t="n"/>
      <c r="T52" s="296" t="n"/>
      <c r="U52" s="296" t="n"/>
      <c r="V52" s="296" t="n"/>
      <c r="W52" s="296" t="n"/>
      <c r="X52" s="296" t="n"/>
      <c r="Y52" s="296" t="n"/>
      <c r="Z52" s="296" t="n"/>
      <c r="AA52" s="296" t="n"/>
      <c r="AB52" s="296" t="n"/>
      <c r="AC52" s="296" t="n"/>
      <c r="AD52" s="296" t="n"/>
      <c r="AE52" s="296" t="n"/>
      <c r="AF52" s="296" t="n"/>
      <c r="AG52" s="296" t="n"/>
      <c r="AH52" s="296" t="n"/>
      <c r="AI52" s="296" t="n"/>
      <c r="AJ52" s="296" t="n"/>
      <c r="AK52" s="296" t="n"/>
      <c r="AL52" s="296" t="n"/>
      <c r="AM52" s="296" t="n"/>
      <c r="AN52" s="296" t="n"/>
      <c r="AO52" s="296" t="n"/>
      <c r="AP52" s="296" t="n"/>
      <c r="AQ52" s="296" t="n"/>
      <c r="AR52" s="296" t="n"/>
      <c r="AS52" s="296" t="n"/>
      <c r="AT52" s="296" t="n"/>
      <c r="AU52" s="296" t="n"/>
      <c r="AV52" s="296" t="n"/>
      <c r="AW52" s="296" t="n"/>
      <c r="AX52" s="296" t="n"/>
      <c r="AY52" s="296" t="n"/>
    </row>
    <row customHeight="1" ht="12.75" r="53" s="265" spans="1:51">
      <c r="A53" s="296" t="n"/>
      <c r="B53" s="296" t="n"/>
      <c r="C53" s="296" t="n"/>
      <c r="D53" s="296" t="n"/>
      <c r="E53" s="296" t="n"/>
      <c r="F53" s="296" t="n"/>
      <c r="G53" s="296" t="n"/>
      <c r="H53" s="296" t="n"/>
      <c r="I53" s="296" t="n"/>
      <c r="J53" s="296" t="n"/>
      <c r="K53" s="296" t="n"/>
      <c r="L53" s="296" t="n"/>
      <c r="M53" s="296" t="n"/>
      <c r="N53" s="296" t="n"/>
      <c r="O53" s="296" t="n"/>
      <c r="P53" s="296" t="n"/>
      <c r="Q53" s="296" t="n"/>
      <c r="R53" s="296" t="n"/>
      <c r="S53" s="296" t="n"/>
      <c r="T53" s="296" t="n"/>
      <c r="U53" s="296" t="n"/>
      <c r="V53" s="296" t="n"/>
      <c r="W53" s="296" t="n"/>
      <c r="X53" s="296" t="n"/>
      <c r="Y53" s="296" t="n"/>
      <c r="Z53" s="296" t="n"/>
      <c r="AA53" s="296" t="n"/>
      <c r="AB53" s="296" t="n"/>
      <c r="AC53" s="296" t="n"/>
      <c r="AD53" s="296" t="n"/>
      <c r="AE53" s="296" t="n"/>
      <c r="AF53" s="296" t="n"/>
      <c r="AG53" s="296" t="n"/>
      <c r="AH53" s="296" t="n"/>
      <c r="AI53" s="296" t="n"/>
      <c r="AJ53" s="296" t="n"/>
      <c r="AK53" s="296" t="n"/>
      <c r="AL53" s="296" t="n"/>
      <c r="AM53" s="296" t="n"/>
      <c r="AN53" s="296" t="n"/>
      <c r="AO53" s="296" t="n"/>
      <c r="AP53" s="296" t="n"/>
      <c r="AQ53" s="296" t="n"/>
      <c r="AR53" s="296" t="n"/>
      <c r="AS53" s="296" t="n"/>
      <c r="AT53" s="296" t="n"/>
      <c r="AU53" s="296" t="n"/>
      <c r="AV53" s="296" t="n"/>
      <c r="AW53" s="296" t="n"/>
      <c r="AX53" s="296" t="n"/>
      <c r="AY53" s="296" t="n"/>
    </row>
    <row customHeight="1" ht="12.75" r="54" s="265" spans="1:51">
      <c r="A54" s="296" t="n"/>
      <c r="B54" s="296" t="n"/>
      <c r="C54" s="296" t="n"/>
      <c r="D54" s="296" t="n"/>
      <c r="E54" s="296" t="n"/>
      <c r="F54" s="296" t="n"/>
      <c r="G54" s="296" t="n"/>
      <c r="H54" s="296" t="n"/>
      <c r="I54" s="296" t="n"/>
      <c r="J54" s="296" t="n"/>
      <c r="K54" s="296" t="n"/>
      <c r="L54" s="296" t="n"/>
      <c r="M54" s="296" t="n"/>
      <c r="N54" s="296" t="n"/>
      <c r="O54" s="296" t="n"/>
      <c r="P54" s="296" t="n"/>
      <c r="Q54" s="296" t="n"/>
      <c r="R54" s="296" t="n"/>
      <c r="S54" s="296" t="n"/>
      <c r="T54" s="296" t="n"/>
      <c r="U54" s="296" t="n"/>
      <c r="V54" s="296" t="n"/>
      <c r="W54" s="296" t="n"/>
      <c r="X54" s="296" t="n"/>
      <c r="Y54" s="296" t="n"/>
      <c r="Z54" s="296" t="n"/>
      <c r="AA54" s="296" t="n"/>
      <c r="AB54" s="296" t="n"/>
      <c r="AC54" s="296" t="n"/>
      <c r="AD54" s="296" t="n"/>
      <c r="AE54" s="296" t="n"/>
      <c r="AF54" s="296" t="n"/>
      <c r="AG54" s="296" t="n"/>
      <c r="AH54" s="296" t="n"/>
      <c r="AI54" s="296" t="n"/>
      <c r="AJ54" s="296" t="n"/>
      <c r="AK54" s="296" t="n"/>
      <c r="AL54" s="296" t="n"/>
      <c r="AM54" s="296" t="n"/>
      <c r="AN54" s="296" t="n"/>
      <c r="AO54" s="296" t="n"/>
      <c r="AP54" s="296" t="n"/>
      <c r="AQ54" s="296" t="n"/>
      <c r="AR54" s="296" t="n"/>
      <c r="AS54" s="296" t="n"/>
      <c r="AT54" s="296" t="n"/>
      <c r="AU54" s="296" t="n"/>
      <c r="AV54" s="296" t="n"/>
      <c r="AW54" s="296" t="n"/>
      <c r="AX54" s="296" t="n"/>
      <c r="AY54" s="296" t="n"/>
    </row>
    <row customHeight="1" ht="12.75" r="55" s="265" spans="1:51">
      <c r="A55" s="296" t="n"/>
      <c r="B55" s="296" t="n"/>
      <c r="C55" s="296" t="n"/>
      <c r="D55" s="296" t="n"/>
      <c r="E55" s="296" t="n"/>
      <c r="F55" s="296" t="n"/>
      <c r="G55" s="296" t="n"/>
      <c r="H55" s="296" t="n"/>
      <c r="I55" s="296" t="n"/>
      <c r="J55" s="296" t="n"/>
      <c r="K55" s="296" t="n"/>
      <c r="L55" s="296" t="n"/>
      <c r="M55" s="296" t="n"/>
      <c r="N55" s="296" t="n"/>
      <c r="O55" s="296" t="n"/>
      <c r="P55" s="296" t="n"/>
      <c r="Q55" s="296" t="n"/>
      <c r="R55" s="296" t="n"/>
      <c r="S55" s="296" t="n"/>
      <c r="T55" s="296" t="n"/>
      <c r="U55" s="296" t="n"/>
      <c r="V55" s="296" t="n"/>
      <c r="W55" s="296" t="n"/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J55" s="296" t="n"/>
      <c r="AK55" s="296" t="n"/>
      <c r="AL55" s="296" t="n"/>
      <c r="AM55" s="296" t="n"/>
      <c r="AN55" s="296" t="n"/>
      <c r="AO55" s="296" t="n"/>
      <c r="AP55" s="296" t="n"/>
      <c r="AQ55" s="296" t="n"/>
      <c r="AR55" s="296" t="n"/>
      <c r="AS55" s="296" t="n"/>
      <c r="AT55" s="296" t="n"/>
      <c r="AU55" s="296" t="n"/>
      <c r="AV55" s="296" t="n"/>
      <c r="AW55" s="296" t="n"/>
      <c r="AX55" s="296" t="n"/>
      <c r="AY55" s="296" t="n"/>
    </row>
    <row customHeight="1" ht="12.75" r="56" s="265" spans="1:51">
      <c r="A56" s="296" t="n"/>
      <c r="B56" s="296" t="n"/>
      <c r="C56" s="296" t="n"/>
      <c r="D56" s="296" t="n"/>
      <c r="E56" s="296" t="n"/>
      <c r="F56" s="296" t="n"/>
      <c r="G56" s="296" t="n"/>
      <c r="H56" s="296" t="n"/>
      <c r="I56" s="296" t="n"/>
      <c r="J56" s="296" t="n"/>
      <c r="K56" s="296" t="n"/>
      <c r="L56" s="296" t="n"/>
      <c r="M56" s="296" t="n"/>
      <c r="N56" s="296" t="n"/>
      <c r="O56" s="296" t="n"/>
      <c r="P56" s="296" t="n"/>
      <c r="Q56" s="296" t="n"/>
      <c r="R56" s="296" t="n"/>
      <c r="S56" s="296" t="n"/>
      <c r="T56" s="296" t="n"/>
      <c r="U56" s="296" t="n"/>
      <c r="V56" s="296" t="n"/>
      <c r="W56" s="296" t="n"/>
      <c r="X56" s="296" t="n"/>
      <c r="Y56" s="296" t="n"/>
      <c r="Z56" s="296" t="n"/>
      <c r="AA56" s="296" t="n"/>
      <c r="AB56" s="296" t="n"/>
      <c r="AC56" s="296" t="n"/>
      <c r="AD56" s="296" t="n"/>
      <c r="AE56" s="296" t="n"/>
      <c r="AF56" s="296" t="n"/>
      <c r="AG56" s="296" t="n"/>
      <c r="AH56" s="296" t="n"/>
      <c r="AI56" s="296" t="n"/>
      <c r="AJ56" s="296" t="n"/>
      <c r="AK56" s="296" t="n"/>
      <c r="AL56" s="296" t="n"/>
      <c r="AM56" s="296" t="n"/>
      <c r="AN56" s="296" t="n"/>
      <c r="AO56" s="296" t="n"/>
      <c r="AP56" s="296" t="n"/>
      <c r="AQ56" s="296" t="n"/>
      <c r="AR56" s="296" t="n"/>
      <c r="AS56" s="296" t="n"/>
      <c r="AT56" s="296" t="n"/>
      <c r="AU56" s="296" t="n"/>
      <c r="AV56" s="296" t="n"/>
      <c r="AW56" s="296" t="n"/>
      <c r="AX56" s="296" t="n"/>
      <c r="AY56" s="296" t="n"/>
    </row>
    <row customHeight="1" ht="12.75" r="57" s="265" spans="1:51">
      <c r="A57" s="296" t="n"/>
      <c r="B57" s="296" t="n"/>
      <c r="C57" s="296" t="n"/>
      <c r="D57" s="296" t="n"/>
      <c r="E57" s="296" t="n"/>
      <c r="F57" s="296" t="n"/>
      <c r="G57" s="296" t="n"/>
      <c r="H57" s="296" t="n"/>
      <c r="I57" s="296" t="n"/>
      <c r="J57" s="296" t="n"/>
      <c r="K57" s="296" t="n"/>
      <c r="L57" s="296" t="n"/>
      <c r="M57" s="296" t="n"/>
      <c r="N57" s="296" t="n"/>
      <c r="O57" s="296" t="n"/>
      <c r="P57" s="296" t="n"/>
      <c r="Q57" s="296" t="n"/>
      <c r="R57" s="296" t="n"/>
      <c r="S57" s="296" t="n"/>
      <c r="T57" s="296" t="n"/>
      <c r="U57" s="296" t="n"/>
      <c r="V57" s="296" t="n"/>
      <c r="W57" s="296" t="n"/>
      <c r="X57" s="296" t="n"/>
      <c r="Y57" s="296" t="n"/>
      <c r="Z57" s="296" t="n"/>
      <c r="AA57" s="296" t="n"/>
      <c r="AB57" s="296" t="n"/>
      <c r="AC57" s="296" t="n"/>
      <c r="AD57" s="296" t="n"/>
      <c r="AE57" s="296" t="n"/>
      <c r="AF57" s="296" t="n"/>
      <c r="AG57" s="296" t="n"/>
      <c r="AH57" s="296" t="n"/>
      <c r="AI57" s="296" t="n"/>
      <c r="AJ57" s="296" t="n"/>
      <c r="AK57" s="296" t="n"/>
      <c r="AL57" s="296" t="n"/>
      <c r="AM57" s="296" t="n"/>
      <c r="AN57" s="296" t="n"/>
      <c r="AO57" s="296" t="n"/>
      <c r="AP57" s="296" t="n"/>
      <c r="AQ57" s="296" t="n"/>
      <c r="AR57" s="296" t="n"/>
      <c r="AS57" s="296" t="n"/>
      <c r="AT57" s="296" t="n"/>
      <c r="AU57" s="296" t="n"/>
      <c r="AV57" s="296" t="n"/>
      <c r="AW57" s="296" t="n"/>
      <c r="AX57" s="296" t="n"/>
      <c r="AY57" s="296" t="n"/>
    </row>
    <row customHeight="1" ht="12.75" r="58" s="265" spans="1:51">
      <c r="A58" s="296" t="n"/>
      <c r="B58" s="296" t="n"/>
      <c r="C58" s="296" t="n"/>
      <c r="D58" s="296" t="n"/>
      <c r="E58" s="296" t="n"/>
      <c r="F58" s="296" t="n"/>
      <c r="G58" s="296" t="n"/>
      <c r="H58" s="296" t="n"/>
      <c r="I58" s="296" t="n"/>
      <c r="J58" s="296" t="n"/>
      <c r="K58" s="296" t="n"/>
      <c r="L58" s="296" t="n"/>
      <c r="M58" s="296" t="n"/>
      <c r="N58" s="296" t="n"/>
      <c r="O58" s="296" t="n"/>
      <c r="P58" s="296" t="n"/>
      <c r="Q58" s="296" t="n"/>
      <c r="R58" s="296" t="n"/>
      <c r="S58" s="296" t="n"/>
      <c r="T58" s="296" t="n"/>
      <c r="U58" s="296" t="n"/>
      <c r="V58" s="296" t="n"/>
      <c r="W58" s="296" t="n"/>
      <c r="X58" s="296" t="n"/>
      <c r="Y58" s="296" t="n"/>
      <c r="Z58" s="296" t="n"/>
      <c r="AA58" s="296" t="n"/>
      <c r="AB58" s="296" t="n"/>
      <c r="AC58" s="296" t="n"/>
      <c r="AD58" s="296" t="n"/>
      <c r="AE58" s="296" t="n"/>
      <c r="AF58" s="296" t="n"/>
      <c r="AG58" s="296" t="n"/>
      <c r="AH58" s="296" t="n"/>
      <c r="AI58" s="296" t="n"/>
      <c r="AJ58" s="296" t="n"/>
      <c r="AK58" s="296" t="n"/>
      <c r="AL58" s="296" t="n"/>
      <c r="AM58" s="296" t="n"/>
      <c r="AN58" s="296" t="n"/>
      <c r="AO58" s="296" t="n"/>
      <c r="AP58" s="296" t="n"/>
      <c r="AQ58" s="296" t="n"/>
      <c r="AR58" s="296" t="n"/>
      <c r="AS58" s="296" t="n"/>
      <c r="AT58" s="296" t="n"/>
      <c r="AU58" s="296" t="n"/>
      <c r="AV58" s="296" t="n"/>
      <c r="AW58" s="296" t="n"/>
      <c r="AX58" s="296" t="n"/>
      <c r="AY58" s="296" t="n"/>
    </row>
    <row customHeight="1" ht="15" r="59" s="265" spans="1:51">
      <c r="A59" s="298" t="s">
        <v>32</v>
      </c>
      <c r="B59" s="299" t="s">
        <v>30</v>
      </c>
      <c r="AO59" s="299" t="s">
        <v>30</v>
      </c>
    </row>
    <row customHeight="1" ht="12.75" r="60" s="265" spans="1:51">
      <c r="A60" s="296" t="s">
        <v>31</v>
      </c>
      <c r="B60" s="300" t="n">
        <v>43160</v>
      </c>
      <c r="C60" s="300" t="n">
        <v>43161</v>
      </c>
      <c r="D60" s="300" t="n">
        <v>43162</v>
      </c>
      <c r="E60" s="300" t="n">
        <v>43163</v>
      </c>
      <c r="F60" s="300" t="n">
        <v>43164</v>
      </c>
      <c r="G60" s="300" t="n">
        <v>43165</v>
      </c>
      <c r="H60" s="300" t="n">
        <v>43166</v>
      </c>
      <c r="I60" s="300" t="n">
        <v>43167</v>
      </c>
      <c r="J60" s="300" t="n">
        <v>43168</v>
      </c>
      <c r="K60" s="300" t="n">
        <v>43169</v>
      </c>
      <c r="L60" s="300" t="n">
        <v>43170</v>
      </c>
      <c r="M60" s="300" t="n">
        <v>43171</v>
      </c>
      <c r="N60" s="300" t="n">
        <v>43172</v>
      </c>
      <c r="O60" s="300" t="n">
        <v>43173</v>
      </c>
      <c r="P60" s="300" t="n">
        <v>43174</v>
      </c>
      <c r="Q60" s="300" t="n">
        <v>43175</v>
      </c>
      <c r="R60" s="300" t="n">
        <v>43176</v>
      </c>
      <c r="S60" s="300" t="n">
        <v>43177</v>
      </c>
      <c r="T60" s="300" t="n">
        <v>43178</v>
      </c>
      <c r="U60" s="300" t="n">
        <v>43179</v>
      </c>
      <c r="V60" s="300" t="n">
        <v>43180</v>
      </c>
      <c r="W60" s="300" t="n">
        <v>43181</v>
      </c>
      <c r="X60" s="300" t="n">
        <v>43182</v>
      </c>
      <c r="Y60" s="300" t="n">
        <v>43183</v>
      </c>
      <c r="Z60" s="300" t="n">
        <v>43184</v>
      </c>
      <c r="AA60" s="300" t="n">
        <v>43185</v>
      </c>
      <c r="AB60" s="300" t="n">
        <v>43186</v>
      </c>
      <c r="AC60" s="300" t="n">
        <v>43187</v>
      </c>
      <c r="AD60" s="300" t="n">
        <v>43188</v>
      </c>
      <c r="AE60" s="300" t="n">
        <v>43189</v>
      </c>
      <c r="AF60" s="300" t="n">
        <v>43190</v>
      </c>
      <c r="AG60" s="296" t="n"/>
      <c r="AH60" s="296" t="n"/>
      <c r="AI60" s="296" t="n"/>
      <c r="AJ60" s="296" t="n"/>
      <c r="AK60" s="296" t="n"/>
      <c r="AL60" s="296" t="n"/>
      <c r="AM60" s="296" t="n"/>
      <c r="AN60" s="296" t="n"/>
      <c r="AO60" s="296" t="n"/>
      <c r="AP60" s="296" t="n"/>
      <c r="AQ60" s="296" t="n"/>
      <c r="AR60" s="296" t="n"/>
      <c r="AS60" s="296" t="n"/>
      <c r="AT60" s="296" t="n"/>
      <c r="AU60" s="296" t="n"/>
      <c r="AV60" s="296" t="n"/>
      <c r="AW60" s="296" t="n"/>
      <c r="AX60" s="296" t="n"/>
      <c r="AY60" s="296" t="n"/>
    </row>
    <row customHeight="1" ht="12.75" r="61" s="265" spans="1:51">
      <c r="A61" s="308" t="s">
        <v>16</v>
      </c>
      <c r="B61" s="302" t="n">
        <v>1</v>
      </c>
      <c r="C61" s="302" t="n">
        <v>1</v>
      </c>
      <c r="D61" s="302" t="n">
        <v>1</v>
      </c>
      <c r="E61" s="302" t="n">
        <v>1</v>
      </c>
      <c r="F61" s="302" t="n">
        <v>1</v>
      </c>
      <c r="G61" s="302" t="n">
        <v>1</v>
      </c>
      <c r="H61" s="302" t="n">
        <v>1</v>
      </c>
      <c r="I61" s="302" t="n">
        <v>1</v>
      </c>
      <c r="J61" s="302" t="n">
        <v>1</v>
      </c>
      <c r="K61" s="302" t="n">
        <v>1</v>
      </c>
      <c r="L61" s="302" t="n">
        <v>1</v>
      </c>
      <c r="M61" s="302" t="n">
        <v>1</v>
      </c>
      <c r="N61" s="302" t="n">
        <v>1</v>
      </c>
      <c r="O61" s="302" t="n">
        <v>1</v>
      </c>
      <c r="P61" s="302" t="n">
        <v>1</v>
      </c>
      <c r="Q61" s="302" t="n">
        <v>1</v>
      </c>
      <c r="R61" s="302" t="n">
        <v>1</v>
      </c>
      <c r="S61" s="302" t="n">
        <v>1</v>
      </c>
      <c r="T61" s="302" t="n">
        <v>1</v>
      </c>
      <c r="U61" s="302" t="n">
        <v>1</v>
      </c>
      <c r="V61" s="302" t="n">
        <v>1</v>
      </c>
      <c r="W61" s="302" t="n">
        <v>1</v>
      </c>
      <c r="X61" s="302" t="n">
        <v>1</v>
      </c>
      <c r="Y61" s="302" t="n">
        <v>1</v>
      </c>
      <c r="Z61" s="302" t="n">
        <v>1</v>
      </c>
      <c r="AA61" s="302" t="n">
        <v>1</v>
      </c>
      <c r="AB61" s="302" t="n"/>
      <c r="AC61" s="302" t="n"/>
      <c r="AD61" s="302" t="n"/>
      <c r="AE61" s="302" t="n"/>
      <c r="AF61" s="302" t="n"/>
      <c r="AG61" s="302" t="n"/>
      <c r="AH61" s="302" t="n"/>
      <c r="AI61" s="302" t="n"/>
      <c r="AJ61" s="302" t="n"/>
      <c r="AK61" s="302" t="n"/>
      <c r="AL61" s="302" t="n"/>
      <c r="AM61" s="302" t="n"/>
      <c r="AN61" s="302" t="n"/>
      <c r="AO61" s="302" t="n"/>
      <c r="AP61" s="302" t="n"/>
      <c r="AQ61" s="303" t="n"/>
      <c r="AR61" s="303" t="n"/>
      <c r="AS61" s="303" t="n"/>
      <c r="AT61" s="303" t="n"/>
      <c r="AU61" s="303" t="n"/>
      <c r="AV61" s="303" t="n"/>
      <c r="AW61" s="303" t="n"/>
      <c r="AX61" s="303" t="n"/>
      <c r="AY61" s="303" t="n"/>
    </row>
    <row customHeight="1" ht="12.75" r="62" s="265" spans="1:51">
      <c r="A62" s="308" t="s">
        <v>25</v>
      </c>
      <c r="B62" s="302" t="n">
        <v>1</v>
      </c>
      <c r="C62" s="302" t="n">
        <v>1</v>
      </c>
      <c r="D62" s="302" t="n">
        <v>1</v>
      </c>
      <c r="E62" s="302" t="n">
        <v>1</v>
      </c>
      <c r="F62" s="302" t="n">
        <v>1</v>
      </c>
      <c r="G62" s="302" t="n">
        <v>1</v>
      </c>
      <c r="H62" s="302" t="n">
        <v>1</v>
      </c>
      <c r="I62" s="302" t="n">
        <v>1</v>
      </c>
      <c r="J62" s="302" t="n">
        <v>1</v>
      </c>
      <c r="K62" s="302" t="n">
        <v>1</v>
      </c>
      <c r="L62" s="302" t="n">
        <v>1</v>
      </c>
      <c r="M62" s="302" t="n">
        <v>1</v>
      </c>
      <c r="N62" s="302" t="n">
        <v>1</v>
      </c>
      <c r="O62" s="302" t="n">
        <v>1</v>
      </c>
      <c r="P62" s="302" t="n">
        <v>1</v>
      </c>
      <c r="Q62" s="302" t="n">
        <v>1</v>
      </c>
      <c r="R62" s="302" t="n">
        <v>1</v>
      </c>
      <c r="S62" s="302" t="n">
        <v>1</v>
      </c>
      <c r="T62" s="302" t="n">
        <v>1</v>
      </c>
      <c r="U62" s="302" t="n">
        <v>1</v>
      </c>
      <c r="V62" s="302" t="n">
        <v>1</v>
      </c>
      <c r="W62" s="302" t="n">
        <v>1</v>
      </c>
      <c r="X62" s="302" t="n">
        <v>1</v>
      </c>
      <c r="Y62" s="302" t="n">
        <v>1</v>
      </c>
      <c r="Z62" s="302" t="n">
        <v>1</v>
      </c>
      <c r="AA62" s="302" t="n">
        <v>1</v>
      </c>
      <c r="AB62" s="302" t="n"/>
      <c r="AC62" s="302" t="n"/>
      <c r="AD62" s="302" t="n"/>
      <c r="AE62" s="302" t="n"/>
      <c r="AF62" s="302" t="n"/>
      <c r="AG62" s="302" t="n"/>
      <c r="AH62" s="302" t="n"/>
      <c r="AI62" s="302" t="n"/>
      <c r="AJ62" s="302" t="n"/>
      <c r="AK62" s="302" t="n"/>
      <c r="AL62" s="302" t="n"/>
      <c r="AM62" s="302" t="n"/>
      <c r="AN62" s="302" t="n"/>
      <c r="AO62" s="302" t="n"/>
      <c r="AP62" s="302" t="n"/>
      <c r="AQ62" s="303" t="n"/>
      <c r="AR62" s="303" t="n"/>
      <c r="AS62" s="303" t="n"/>
      <c r="AT62" s="303" t="n"/>
      <c r="AU62" s="303" t="n"/>
      <c r="AV62" s="303" t="n"/>
      <c r="AW62" s="303" t="n"/>
      <c r="AX62" s="303" t="n"/>
      <c r="AY62" s="303" t="n"/>
    </row>
    <row customHeight="1" ht="12.75" r="63" s="265" spans="1:51">
      <c r="A63" s="308" t="s">
        <v>17</v>
      </c>
      <c r="B63" s="302" t="n">
        <v>1</v>
      </c>
      <c r="C63" s="302" t="n">
        <v>1</v>
      </c>
      <c r="D63" s="302" t="n">
        <v>1</v>
      </c>
      <c r="E63" s="302" t="n">
        <v>1</v>
      </c>
      <c r="F63" s="302" t="n">
        <v>1</v>
      </c>
      <c r="G63" s="302" t="n">
        <v>1</v>
      </c>
      <c r="H63" s="302" t="n">
        <v>1</v>
      </c>
      <c r="I63" s="302" t="n">
        <v>1</v>
      </c>
      <c r="J63" s="302" t="n">
        <v>1</v>
      </c>
      <c r="K63" s="302" t="n">
        <v>1</v>
      </c>
      <c r="L63" s="302" t="n">
        <v>1</v>
      </c>
      <c r="M63" s="302" t="n">
        <v>1</v>
      </c>
      <c r="N63" s="302" t="n">
        <v>1</v>
      </c>
      <c r="O63" s="302" t="n">
        <v>1</v>
      </c>
      <c r="P63" s="302" t="n">
        <v>1</v>
      </c>
      <c r="Q63" s="302" t="n">
        <v>1</v>
      </c>
      <c r="R63" s="302" t="n">
        <v>1</v>
      </c>
      <c r="S63" s="302" t="n">
        <v>1</v>
      </c>
      <c r="T63" s="302" t="n">
        <v>1</v>
      </c>
      <c r="U63" s="302" t="n">
        <v>1</v>
      </c>
      <c r="V63" s="302" t="n">
        <v>1</v>
      </c>
      <c r="W63" s="302" t="n">
        <v>1</v>
      </c>
      <c r="X63" s="302" t="n">
        <v>1</v>
      </c>
      <c r="Y63" s="302" t="n">
        <v>1</v>
      </c>
      <c r="Z63" s="302" t="n">
        <v>1</v>
      </c>
      <c r="AA63" s="302" t="n">
        <v>1</v>
      </c>
      <c r="AB63" s="302" t="n"/>
      <c r="AC63" s="302" t="n"/>
      <c r="AD63" s="302" t="n"/>
      <c r="AE63" s="302" t="n"/>
      <c r="AF63" s="302" t="n"/>
      <c r="AG63" s="302" t="n"/>
      <c r="AH63" s="302" t="n"/>
      <c r="AI63" s="302" t="n"/>
      <c r="AJ63" s="302" t="n"/>
      <c r="AK63" s="302" t="n"/>
      <c r="AL63" s="302" t="n"/>
      <c r="AM63" s="302" t="n"/>
      <c r="AN63" s="302" t="n"/>
      <c r="AO63" s="302" t="n"/>
      <c r="AP63" s="302" t="n"/>
      <c r="AQ63" s="303" t="n"/>
      <c r="AR63" s="303" t="n"/>
      <c r="AS63" s="303" t="n"/>
      <c r="AT63" s="303" t="n"/>
      <c r="AU63" s="303" t="n"/>
      <c r="AV63" s="303" t="n"/>
      <c r="AW63" s="303" t="n"/>
      <c r="AX63" s="303" t="n"/>
      <c r="AY63" s="303" t="n"/>
    </row>
    <row customHeight="1" ht="12.75" r="64" s="265" spans="1:51">
      <c r="A64" s="308" t="s">
        <v>9</v>
      </c>
      <c r="B64" s="302" t="n">
        <v>1</v>
      </c>
      <c r="C64" s="302" t="n">
        <v>1</v>
      </c>
      <c r="D64" s="302" t="n">
        <v>1</v>
      </c>
      <c r="E64" s="302" t="n">
        <v>1</v>
      </c>
      <c r="F64" s="302" t="n">
        <v>1</v>
      </c>
      <c r="G64" s="302" t="n">
        <v>1</v>
      </c>
      <c r="H64" s="302" t="n">
        <v>1</v>
      </c>
      <c r="I64" s="302" t="n">
        <v>1</v>
      </c>
      <c r="J64" s="302" t="n">
        <v>1</v>
      </c>
      <c r="K64" s="302" t="n">
        <v>1</v>
      </c>
      <c r="L64" s="302" t="n">
        <v>1</v>
      </c>
      <c r="M64" s="302" t="n">
        <v>1</v>
      </c>
      <c r="N64" s="302" t="n">
        <v>1</v>
      </c>
      <c r="O64" s="302" t="n">
        <v>1</v>
      </c>
      <c r="P64" s="302" t="n">
        <v>1</v>
      </c>
      <c r="Q64" s="302" t="n">
        <v>1</v>
      </c>
      <c r="R64" s="302" t="n">
        <v>1</v>
      </c>
      <c r="S64" s="302" t="n">
        <v>1</v>
      </c>
      <c r="T64" s="302" t="n">
        <v>1</v>
      </c>
      <c r="U64" s="302" t="n">
        <v>1</v>
      </c>
      <c r="V64" s="302" t="n">
        <v>1</v>
      </c>
      <c r="W64" s="302" t="n">
        <v>1</v>
      </c>
      <c r="X64" s="302" t="n">
        <v>1</v>
      </c>
      <c r="Y64" s="302" t="n">
        <v>1</v>
      </c>
      <c r="Z64" s="302" t="n">
        <v>1</v>
      </c>
      <c r="AA64" s="302" t="n">
        <v>1</v>
      </c>
      <c r="AB64" s="302" t="n"/>
      <c r="AC64" s="302" t="n"/>
      <c r="AD64" s="302" t="n"/>
      <c r="AE64" s="302" t="n"/>
      <c r="AF64" s="302" t="n"/>
      <c r="AG64" s="302" t="n"/>
      <c r="AH64" s="302" t="n"/>
      <c r="AI64" s="302" t="n"/>
      <c r="AJ64" s="302" t="n"/>
      <c r="AK64" s="302" t="n"/>
      <c r="AL64" s="302" t="n"/>
      <c r="AM64" s="302" t="n"/>
      <c r="AN64" s="302" t="n"/>
      <c r="AO64" s="302" t="n"/>
      <c r="AP64" s="302" t="n"/>
      <c r="AQ64" s="303" t="n"/>
      <c r="AR64" s="303" t="n"/>
      <c r="AS64" s="303" t="n"/>
      <c r="AT64" s="303" t="n"/>
      <c r="AU64" s="303" t="n"/>
      <c r="AV64" s="303" t="n"/>
      <c r="AW64" s="303" t="n"/>
      <c r="AX64" s="303" t="n"/>
      <c r="AY64" s="303" t="n"/>
    </row>
    <row customHeight="1" ht="12.75" r="65" s="265" spans="1:51">
      <c r="A65" s="308" t="s">
        <v>26</v>
      </c>
      <c r="B65" s="302" t="n">
        <v>1</v>
      </c>
      <c r="C65" s="302" t="n">
        <v>1</v>
      </c>
      <c r="D65" s="302" t="n">
        <v>1</v>
      </c>
      <c r="E65" s="302" t="n">
        <v>1</v>
      </c>
      <c r="F65" s="302" t="n">
        <v>1</v>
      </c>
      <c r="G65" s="302" t="n">
        <v>1</v>
      </c>
      <c r="H65" s="302" t="n">
        <v>1</v>
      </c>
      <c r="I65" s="302" t="n">
        <v>1</v>
      </c>
      <c r="J65" s="302" t="n">
        <v>1</v>
      </c>
      <c r="K65" s="302" t="n">
        <v>1</v>
      </c>
      <c r="L65" s="302" t="n">
        <v>1</v>
      </c>
      <c r="M65" s="302" t="n">
        <v>1</v>
      </c>
      <c r="N65" s="302" t="n">
        <v>1</v>
      </c>
      <c r="O65" s="302" t="n">
        <v>1</v>
      </c>
      <c r="P65" s="302" t="n">
        <v>1</v>
      </c>
      <c r="Q65" s="302" t="n">
        <v>1</v>
      </c>
      <c r="R65" s="302" t="n">
        <v>1</v>
      </c>
      <c r="S65" s="302" t="n">
        <v>1</v>
      </c>
      <c r="T65" s="302" t="n">
        <v>1</v>
      </c>
      <c r="U65" s="302" t="n">
        <v>1</v>
      </c>
      <c r="V65" s="302" t="n">
        <v>1</v>
      </c>
      <c r="W65" s="302" t="n">
        <v>1</v>
      </c>
      <c r="X65" s="302" t="n">
        <v>1</v>
      </c>
      <c r="Y65" s="302" t="n">
        <v>1</v>
      </c>
      <c r="Z65" s="302" t="n">
        <v>1</v>
      </c>
      <c r="AA65" s="302" t="n">
        <v>1</v>
      </c>
      <c r="AB65" s="302" t="n"/>
      <c r="AC65" s="302" t="n"/>
      <c r="AD65" s="302" t="n"/>
      <c r="AE65" s="302" t="n"/>
      <c r="AF65" s="302" t="n"/>
      <c r="AG65" s="302" t="n"/>
      <c r="AH65" s="302" t="n"/>
      <c r="AI65" s="302" t="n"/>
      <c r="AJ65" s="302" t="n"/>
      <c r="AK65" s="302" t="n"/>
      <c r="AL65" s="302" t="n"/>
      <c r="AM65" s="302" t="n"/>
      <c r="AN65" s="302" t="n"/>
      <c r="AO65" s="302" t="n"/>
      <c r="AP65" s="302" t="n"/>
      <c r="AQ65" s="303" t="n"/>
      <c r="AR65" s="303" t="n"/>
      <c r="AS65" s="303" t="n"/>
      <c r="AT65" s="303" t="n"/>
      <c r="AU65" s="303" t="n"/>
      <c r="AV65" s="303" t="n"/>
      <c r="AW65" s="303" t="n"/>
      <c r="AX65" s="303" t="n"/>
      <c r="AY65" s="303" t="n"/>
    </row>
    <row customHeight="1" ht="12.75" r="66" s="265" spans="1:51">
      <c r="A66" s="308" t="s">
        <v>27</v>
      </c>
      <c r="B66" s="302" t="n">
        <v>1</v>
      </c>
      <c r="C66" s="302" t="n">
        <v>1</v>
      </c>
      <c r="D66" s="302" t="n">
        <v>1</v>
      </c>
      <c r="E66" s="302" t="n">
        <v>1</v>
      </c>
      <c r="F66" s="302" t="n">
        <v>1</v>
      </c>
      <c r="G66" s="302" t="n">
        <v>1</v>
      </c>
      <c r="H66" s="302" t="n">
        <v>1</v>
      </c>
      <c r="I66" s="302" t="n">
        <v>1</v>
      </c>
      <c r="J66" s="302" t="n">
        <v>1</v>
      </c>
      <c r="K66" s="302" t="n">
        <v>1</v>
      </c>
      <c r="L66" s="302" t="n">
        <v>1</v>
      </c>
      <c r="M66" s="302" t="n">
        <v>1</v>
      </c>
      <c r="N66" s="302" t="n">
        <v>1</v>
      </c>
      <c r="O66" s="302" t="n">
        <v>1</v>
      </c>
      <c r="P66" s="302" t="n">
        <v>1</v>
      </c>
      <c r="Q66" s="302" t="n">
        <v>1</v>
      </c>
      <c r="R66" s="302" t="n">
        <v>1</v>
      </c>
      <c r="S66" s="302" t="n">
        <v>1</v>
      </c>
      <c r="T66" s="302" t="n">
        <v>1</v>
      </c>
      <c r="U66" s="302" t="n">
        <v>1</v>
      </c>
      <c r="V66" s="302" t="n">
        <v>1</v>
      </c>
      <c r="W66" s="302" t="n">
        <v>1</v>
      </c>
      <c r="X66" s="302" t="n">
        <v>1</v>
      </c>
      <c r="Y66" s="302" t="n">
        <v>1</v>
      </c>
      <c r="Z66" s="302" t="n">
        <v>1</v>
      </c>
      <c r="AA66" s="302" t="n">
        <v>1</v>
      </c>
      <c r="AB66" s="302" t="n"/>
      <c r="AC66" s="302" t="n"/>
      <c r="AD66" s="302" t="n"/>
      <c r="AE66" s="302" t="n"/>
      <c r="AF66" s="302" t="n"/>
      <c r="AG66" s="302" t="n"/>
      <c r="AH66" s="302" t="n"/>
      <c r="AI66" s="302" t="n"/>
      <c r="AJ66" s="302" t="n"/>
      <c r="AK66" s="302" t="n"/>
      <c r="AL66" s="302" t="n"/>
      <c r="AM66" s="302" t="n"/>
      <c r="AN66" s="302" t="n"/>
      <c r="AO66" s="302" t="n"/>
      <c r="AP66" s="302" t="n"/>
      <c r="AQ66" s="303" t="n"/>
      <c r="AR66" s="303" t="n"/>
      <c r="AS66" s="303" t="n"/>
      <c r="AT66" s="303" t="n"/>
      <c r="AU66" s="303" t="n"/>
      <c r="AV66" s="303" t="n"/>
      <c r="AW66" s="303" t="n"/>
      <c r="AX66" s="303" t="n"/>
      <c r="AY66" s="303" t="n"/>
    </row>
    <row customHeight="1" ht="12.75" r="67" s="265" spans="1:51">
      <c r="A67" s="308" t="s">
        <v>10</v>
      </c>
      <c r="B67" s="302" t="n">
        <v>1</v>
      </c>
      <c r="C67" s="302" t="n">
        <v>1</v>
      </c>
      <c r="D67" s="302" t="n">
        <v>1</v>
      </c>
      <c r="E67" s="302" t="n">
        <v>1</v>
      </c>
      <c r="F67" s="302" t="n">
        <v>1</v>
      </c>
      <c r="G67" s="302" t="n">
        <v>1</v>
      </c>
      <c r="H67" s="302" t="n">
        <v>1</v>
      </c>
      <c r="I67" s="302" t="n">
        <v>1</v>
      </c>
      <c r="J67" s="302" t="n">
        <v>1</v>
      </c>
      <c r="K67" s="302" t="n">
        <v>1</v>
      </c>
      <c r="L67" s="302" t="n">
        <v>1</v>
      </c>
      <c r="M67" s="302" t="n">
        <v>1</v>
      </c>
      <c r="N67" s="302" t="n">
        <v>1</v>
      </c>
      <c r="O67" s="302" t="n">
        <v>1</v>
      </c>
      <c r="P67" s="302" t="n">
        <v>1</v>
      </c>
      <c r="Q67" s="302" t="n">
        <v>1</v>
      </c>
      <c r="R67" s="302" t="n">
        <v>1</v>
      </c>
      <c r="S67" s="302" t="n">
        <v>1</v>
      </c>
      <c r="T67" s="302" t="n">
        <v>1</v>
      </c>
      <c r="U67" s="302" t="n">
        <v>1</v>
      </c>
      <c r="V67" s="302" t="n">
        <v>1</v>
      </c>
      <c r="W67" s="302" t="n">
        <v>1</v>
      </c>
      <c r="X67" s="302" t="n">
        <v>1</v>
      </c>
      <c r="Y67" s="302" t="n">
        <v>1</v>
      </c>
      <c r="Z67" s="302" t="n">
        <v>1</v>
      </c>
      <c r="AA67" s="302" t="n">
        <v>1</v>
      </c>
      <c r="AB67" s="302" t="n"/>
      <c r="AC67" s="302" t="n"/>
      <c r="AD67" s="302" t="n"/>
      <c r="AE67" s="302" t="n"/>
      <c r="AF67" s="302" t="n"/>
      <c r="AG67" s="307" t="n"/>
      <c r="AH67" s="307" t="n"/>
      <c r="AI67" s="307" t="n"/>
      <c r="AJ67" s="302" t="n"/>
      <c r="AK67" s="302" t="n"/>
      <c r="AL67" s="302" t="n"/>
      <c r="AM67" s="302" t="n"/>
      <c r="AN67" s="302" t="n"/>
      <c r="AO67" s="302" t="n"/>
      <c r="AP67" s="302" t="n"/>
      <c r="AQ67" s="303" t="n"/>
      <c r="AR67" s="303" t="n"/>
      <c r="AS67" s="303" t="n"/>
      <c r="AT67" s="303" t="n"/>
      <c r="AU67" s="303" t="n"/>
      <c r="AV67" s="303" t="n"/>
      <c r="AW67" s="303" t="n"/>
      <c r="AX67" s="303" t="n"/>
      <c r="AY67" s="303" t="n"/>
    </row>
    <row customHeight="1" ht="12.75" r="68" s="265" spans="1:51">
      <c r="A68" s="308" t="s">
        <v>14</v>
      </c>
      <c r="B68" s="302" t="n">
        <v>1</v>
      </c>
      <c r="C68" s="302" t="n">
        <v>1</v>
      </c>
      <c r="D68" s="302" t="n">
        <v>1</v>
      </c>
      <c r="E68" s="302" t="n">
        <v>1</v>
      </c>
      <c r="F68" s="302" t="n">
        <v>1</v>
      </c>
      <c r="G68" s="302" t="n">
        <v>1</v>
      </c>
      <c r="H68" s="302" t="n">
        <v>1</v>
      </c>
      <c r="I68" s="302" t="n">
        <v>1</v>
      </c>
      <c r="J68" s="302" t="n">
        <v>1</v>
      </c>
      <c r="K68" s="302" t="n">
        <v>1</v>
      </c>
      <c r="L68" s="302" t="n">
        <v>1</v>
      </c>
      <c r="M68" s="302" t="n">
        <v>1</v>
      </c>
      <c r="N68" s="302" t="n">
        <v>1</v>
      </c>
      <c r="O68" s="302" t="n">
        <v>1</v>
      </c>
      <c r="P68" s="302" t="n">
        <v>1</v>
      </c>
      <c r="Q68" s="302" t="n">
        <v>1</v>
      </c>
      <c r="R68" s="302" t="n">
        <v>1</v>
      </c>
      <c r="S68" s="302" t="n">
        <v>1</v>
      </c>
      <c r="T68" s="302" t="n">
        <v>1</v>
      </c>
      <c r="U68" s="302" t="n">
        <v>1</v>
      </c>
      <c r="V68" s="302" t="n">
        <v>1</v>
      </c>
      <c r="W68" s="302" t="n">
        <v>1</v>
      </c>
      <c r="X68" s="302" t="n">
        <v>1</v>
      </c>
      <c r="Y68" s="302" t="n">
        <v>1</v>
      </c>
      <c r="Z68" s="302" t="n">
        <v>1</v>
      </c>
      <c r="AA68" s="302" t="n">
        <v>1</v>
      </c>
      <c r="AB68" s="302" t="n"/>
      <c r="AC68" s="302" t="n"/>
      <c r="AD68" s="302" t="n"/>
      <c r="AE68" s="302" t="n"/>
      <c r="AF68" s="302" t="n"/>
      <c r="AG68" s="302" t="n"/>
      <c r="AH68" s="302" t="n"/>
      <c r="AI68" s="302" t="n"/>
      <c r="AJ68" s="302" t="n"/>
      <c r="AK68" s="302" t="n"/>
      <c r="AL68" s="302" t="n"/>
      <c r="AM68" s="302" t="n"/>
      <c r="AN68" s="302" t="n"/>
      <c r="AO68" s="302" t="n"/>
      <c r="AP68" s="302" t="n"/>
      <c r="AQ68" s="303" t="n"/>
      <c r="AR68" s="303" t="n"/>
      <c r="AS68" s="303" t="n"/>
      <c r="AT68" s="303" t="n"/>
      <c r="AU68" s="303" t="n"/>
      <c r="AV68" s="303" t="n"/>
      <c r="AW68" s="303" t="n"/>
      <c r="AX68" s="303" t="n"/>
      <c r="AY68" s="303" t="n"/>
    </row>
    <row customHeight="1" ht="12.75" r="69" s="265" spans="1:51">
      <c r="A69" s="308" t="s">
        <v>33</v>
      </c>
      <c r="B69" s="286" t="n">
        <v>1</v>
      </c>
      <c r="C69" s="286" t="n">
        <v>1</v>
      </c>
      <c r="D69" s="286" t="n">
        <v>1</v>
      </c>
      <c r="E69" s="286" t="n">
        <v>1</v>
      </c>
      <c r="F69" s="286" t="n">
        <v>1</v>
      </c>
      <c r="G69" s="286" t="n">
        <v>1</v>
      </c>
      <c r="H69" s="286" t="n">
        <v>1</v>
      </c>
      <c r="I69" s="286" t="n">
        <v>1</v>
      </c>
      <c r="J69" s="286" t="n">
        <v>1</v>
      </c>
      <c r="K69" s="286" t="n">
        <v>1</v>
      </c>
      <c r="L69" s="286" t="n">
        <v>1</v>
      </c>
      <c r="M69" s="286" t="n">
        <v>1</v>
      </c>
      <c r="N69" s="286" t="n">
        <v>1</v>
      </c>
      <c r="O69" s="286" t="n">
        <v>1</v>
      </c>
      <c r="P69" s="286" t="n">
        <v>1</v>
      </c>
      <c r="Q69" s="286" t="n">
        <v>1</v>
      </c>
      <c r="R69" s="286" t="n">
        <v>1</v>
      </c>
      <c r="S69" s="286" t="n">
        <v>1</v>
      </c>
      <c r="T69" s="286" t="n">
        <v>1</v>
      </c>
      <c r="U69" s="286" t="n">
        <v>1</v>
      </c>
      <c r="V69" s="286" t="n">
        <v>1</v>
      </c>
      <c r="W69" s="286" t="n">
        <v>1</v>
      </c>
      <c r="X69" s="286" t="n">
        <v>1</v>
      </c>
      <c r="Y69" s="286" t="n">
        <v>1</v>
      </c>
      <c r="Z69" s="286" t="n">
        <v>1</v>
      </c>
      <c r="AA69" s="286" t="n">
        <v>1</v>
      </c>
      <c r="AB69" s="286" t="n"/>
      <c r="AC69" s="286" t="n"/>
      <c r="AD69" s="286" t="n"/>
      <c r="AE69" s="286" t="n"/>
      <c r="AF69" s="286" t="n"/>
      <c r="AG69" s="296" t="n"/>
      <c r="AH69" s="296" t="n"/>
      <c r="AI69" s="296" t="n"/>
      <c r="AJ69" s="296" t="n"/>
      <c r="AK69" s="296" t="n"/>
      <c r="AL69" s="296" t="n"/>
      <c r="AM69" s="296" t="n"/>
      <c r="AN69" s="296" t="n"/>
      <c r="AO69" s="296" t="n"/>
      <c r="AP69" s="296" t="n"/>
      <c r="AQ69" s="296" t="n"/>
      <c r="AR69" s="296" t="n"/>
      <c r="AS69" s="296" t="n"/>
      <c r="AT69" s="296" t="n"/>
      <c r="AU69" s="296" t="n"/>
      <c r="AV69" s="296" t="n"/>
      <c r="AW69" s="296" t="n"/>
      <c r="AX69" s="296" t="n"/>
      <c r="AY69" s="296" t="n"/>
    </row>
  </sheetData>
  <mergeCells count="6">
    <mergeCell ref="B3:AN3"/>
    <mergeCell ref="AO3:AY3"/>
    <mergeCell ref="B25:AN25"/>
    <mergeCell ref="AO25:AY25"/>
    <mergeCell ref="B59:AN59"/>
    <mergeCell ref="AO59:AY59"/>
  </mergeCell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tabColor rgb="FFFF0000"/>
    <outlinePr summaryBelow="1" summaryRight="1"/>
    <pageSetUpPr fitToPage="0"/>
  </sheetPr>
  <dimension ref="A1:AY69"/>
  <sheetViews>
    <sheetView colorId="64" defaultGridColor="1" rightToLeft="0" showFormulas="0" showGridLines="1" showOutlineSymbols="1" showRowColHeaders="1" showZeros="1" tabSelected="0" topLeftCell="A1" view="normal" windowProtection="0" workbookViewId="0" zoomScale="70" zoomScaleNormal="70" zoomScalePageLayoutView="100">
      <selection activeCell="AA15" activeCellId="1" pane="topLeft" sqref="O3:O62 AA15"/>
    </sheetView>
  </sheetViews>
  <sheetFormatPr baseColWidth="8" defaultRowHeight="15" outlineLevelCol="0"/>
  <cols>
    <col customWidth="1" max="1" min="1" style="264" width="18.4948979591837"/>
    <col customWidth="1" max="17" min="2" style="264" width="8.102040816326531"/>
    <col customWidth="1" max="20" min="18" style="264" width="8.505102040816331"/>
    <col customWidth="1" max="51" min="21" style="264" width="8.102040816326531"/>
    <col customWidth="1" max="1025" min="52" style="264" width="13.3622448979592"/>
  </cols>
  <sheetData>
    <row customHeight="1" ht="12.75" r="1" s="265" spans="1:51">
      <c r="A1" s="296" t="n"/>
      <c r="B1" s="297" t="s">
        <v>34</v>
      </c>
      <c r="C1" s="296" t="n"/>
      <c r="D1" s="296" t="n"/>
      <c r="E1" s="296" t="n"/>
      <c r="F1" s="296" t="n"/>
      <c r="G1" s="296" t="n"/>
      <c r="H1" s="296" t="n"/>
      <c r="I1" s="296" t="n"/>
      <c r="J1" s="296" t="n"/>
      <c r="K1" s="296" t="n"/>
      <c r="L1" s="296" t="n"/>
      <c r="M1" s="296" t="n"/>
      <c r="N1" s="296" t="n"/>
      <c r="O1" s="296" t="n"/>
      <c r="P1" s="296" t="n"/>
      <c r="Q1" s="296" t="n"/>
      <c r="R1" s="296" t="n"/>
      <c r="S1" s="296" t="n"/>
      <c r="T1" s="296" t="n"/>
      <c r="U1" s="296" t="n"/>
      <c r="V1" s="296" t="n"/>
      <c r="W1" s="296" t="n"/>
      <c r="X1" s="296" t="n"/>
      <c r="Y1" s="296" t="n"/>
      <c r="Z1" s="296" t="n"/>
      <c r="AA1" s="296" t="n"/>
      <c r="AB1" s="296" t="n"/>
      <c r="AC1" s="296" t="n"/>
      <c r="AD1" s="296" t="n"/>
      <c r="AE1" s="296" t="n"/>
      <c r="AF1" s="296" t="n"/>
      <c r="AG1" s="296" t="n"/>
      <c r="AH1" s="296" t="n"/>
      <c r="AI1" s="296" t="n"/>
      <c r="AJ1" s="296" t="n"/>
      <c r="AK1" s="296" t="n"/>
      <c r="AL1" s="296" t="n"/>
      <c r="AM1" s="296" t="n"/>
      <c r="AN1" s="296" t="n"/>
      <c r="AO1" s="296" t="n"/>
      <c r="AP1" s="296" t="n"/>
      <c r="AQ1" s="296" t="n"/>
      <c r="AR1" s="296" t="n"/>
      <c r="AS1" s="296" t="n"/>
      <c r="AT1" s="296" t="n"/>
      <c r="AU1" s="296" t="n"/>
      <c r="AV1" s="296" t="n"/>
      <c r="AW1" s="296" t="n"/>
      <c r="AX1" s="296" t="n"/>
      <c r="AY1" s="296" t="n"/>
    </row>
    <row customHeight="1" ht="12.75" r="2" s="265" spans="1:51">
      <c r="A2" s="296" t="n"/>
      <c r="B2" s="296" t="n"/>
      <c r="C2" s="296" t="n"/>
      <c r="D2" s="296" t="n"/>
      <c r="E2" s="296" t="n"/>
      <c r="F2" s="296" t="n"/>
      <c r="G2" s="296" t="n"/>
      <c r="H2" s="296" t="n"/>
      <c r="I2" s="296" t="n"/>
      <c r="J2" s="296" t="n"/>
      <c r="K2" s="296" t="n"/>
      <c r="L2" s="296" t="n"/>
      <c r="M2" s="296" t="n"/>
      <c r="N2" s="296" t="n"/>
      <c r="O2" s="296" t="n"/>
      <c r="P2" s="296" t="n"/>
      <c r="Q2" s="296" t="n"/>
      <c r="R2" s="296" t="n"/>
      <c r="S2" s="296" t="n"/>
      <c r="T2" s="296" t="n"/>
      <c r="U2" s="296" t="n"/>
      <c r="V2" s="296" t="n"/>
      <c r="W2" s="296" t="n"/>
      <c r="X2" s="296" t="n"/>
      <c r="Y2" s="296" t="n"/>
      <c r="Z2" s="296" t="n"/>
      <c r="AA2" s="296" t="n"/>
      <c r="AB2" s="296" t="n"/>
      <c r="AC2" s="296" t="n"/>
      <c r="AD2" s="296" t="n"/>
      <c r="AE2" s="296" t="n"/>
      <c r="AF2" s="296" t="n"/>
      <c r="AG2" s="296" t="n"/>
      <c r="AH2" s="296" t="n"/>
      <c r="AI2" s="296" t="n"/>
      <c r="AJ2" s="296" t="n"/>
      <c r="AK2" s="296" t="n"/>
      <c r="AL2" s="296" t="n"/>
      <c r="AM2" s="296" t="n"/>
      <c r="AN2" s="296" t="n"/>
      <c r="AO2" s="296" t="n"/>
      <c r="AP2" s="296" t="n"/>
      <c r="AQ2" s="296" t="n"/>
      <c r="AR2" s="296" t="n"/>
      <c r="AS2" s="296" t="n"/>
      <c r="AT2" s="296" t="n"/>
      <c r="AU2" s="296" t="n"/>
      <c r="AV2" s="296" t="n"/>
      <c r="AW2" s="296" t="n"/>
      <c r="AX2" s="296" t="n"/>
      <c r="AY2" s="296" t="n"/>
    </row>
    <row customHeight="1" ht="15" r="3" s="265" spans="1:51">
      <c r="A3" s="298" t="s">
        <v>29</v>
      </c>
      <c r="B3" s="299" t="s">
        <v>30</v>
      </c>
      <c r="AO3" s="299" t="s">
        <v>30</v>
      </c>
    </row>
    <row customHeight="1" ht="12.75" r="4" s="265" spans="1:51">
      <c r="A4" s="296" t="s">
        <v>31</v>
      </c>
      <c r="B4" s="300" t="n">
        <v>43160</v>
      </c>
      <c r="C4" s="300" t="n">
        <v>43161</v>
      </c>
      <c r="D4" s="300" t="n">
        <v>43162</v>
      </c>
      <c r="E4" s="300" t="n">
        <v>43163</v>
      </c>
      <c r="F4" s="300" t="n">
        <v>43164</v>
      </c>
      <c r="G4" s="300" t="n">
        <v>43165</v>
      </c>
      <c r="H4" s="300" t="n">
        <v>43166</v>
      </c>
      <c r="I4" s="300" t="n">
        <v>43167</v>
      </c>
      <c r="J4" s="300" t="n">
        <v>43168</v>
      </c>
      <c r="K4" s="300" t="n">
        <v>43169</v>
      </c>
      <c r="L4" s="300" t="n">
        <v>43170</v>
      </c>
      <c r="M4" s="300" t="n">
        <v>43171</v>
      </c>
      <c r="N4" s="300" t="n">
        <v>43172</v>
      </c>
      <c r="O4" s="300" t="n">
        <v>43173</v>
      </c>
      <c r="P4" s="300" t="n">
        <v>43174</v>
      </c>
      <c r="Q4" s="300" t="n">
        <v>43175</v>
      </c>
      <c r="R4" s="300" t="n">
        <v>43176</v>
      </c>
      <c r="S4" s="300" t="n">
        <v>43177</v>
      </c>
      <c r="T4" s="300" t="n">
        <v>43178</v>
      </c>
      <c r="U4" s="300" t="n">
        <v>43179</v>
      </c>
      <c r="V4" s="300" t="n">
        <v>43180</v>
      </c>
      <c r="W4" s="300" t="n">
        <v>43181</v>
      </c>
      <c r="X4" s="300" t="n">
        <v>43182</v>
      </c>
      <c r="Y4" s="300" t="n">
        <v>43183</v>
      </c>
      <c r="Z4" s="300" t="n">
        <v>43184</v>
      </c>
      <c r="AA4" s="300" t="n">
        <v>43185</v>
      </c>
      <c r="AB4" s="300" t="n">
        <v>43186</v>
      </c>
      <c r="AC4" s="300" t="n">
        <v>43187</v>
      </c>
      <c r="AD4" s="300" t="n">
        <v>43188</v>
      </c>
      <c r="AE4" s="300" t="n">
        <v>43189</v>
      </c>
      <c r="AF4" s="300" t="n">
        <v>43190</v>
      </c>
      <c r="AG4" s="300" t="n"/>
      <c r="AH4" s="300" t="n"/>
      <c r="AI4" s="296" t="n"/>
      <c r="AJ4" s="296" t="n"/>
      <c r="AK4" s="296" t="n"/>
      <c r="AL4" s="296" t="n"/>
      <c r="AM4" s="296" t="n"/>
      <c r="AN4" s="296" t="n"/>
      <c r="AO4" s="296" t="n"/>
      <c r="AP4" s="296" t="n"/>
      <c r="AQ4" s="296" t="n"/>
      <c r="AR4" s="296" t="n"/>
      <c r="AS4" s="296" t="n"/>
      <c r="AT4" s="296" t="n"/>
      <c r="AU4" s="296" t="n"/>
      <c r="AV4" s="296" t="n"/>
      <c r="AW4" s="296" t="n"/>
      <c r="AX4" s="296" t="n"/>
      <c r="AY4" s="296" t="n"/>
    </row>
    <row customHeight="1" ht="12.75" r="5" s="265" spans="1:51">
      <c r="A5" s="301" t="s">
        <v>1</v>
      </c>
      <c r="B5" s="302" t="n">
        <v>0.868443559532951</v>
      </c>
      <c r="C5" s="302" t="n">
        <v>0.88</v>
      </c>
      <c r="D5" s="302" t="n">
        <v>0.88</v>
      </c>
      <c r="E5" s="302" t="n">
        <v>0.88</v>
      </c>
      <c r="F5" s="302" t="n">
        <v>0.881138894922191</v>
      </c>
      <c r="G5" s="302" t="n">
        <v>0.881138894922191</v>
      </c>
      <c r="H5" s="302" t="n">
        <v>0.91</v>
      </c>
      <c r="I5" s="302" t="n">
        <v>0.91</v>
      </c>
      <c r="J5" s="302" t="n">
        <v>0.91</v>
      </c>
      <c r="K5" s="302" t="n">
        <v>0.91</v>
      </c>
      <c r="L5" s="302" t="n">
        <v>0.91</v>
      </c>
      <c r="M5" s="302" t="n">
        <v>0.91</v>
      </c>
      <c r="N5" s="302" t="n">
        <v>0.907117651901016</v>
      </c>
      <c r="O5" s="302" t="n">
        <v>0.91</v>
      </c>
      <c r="P5" s="302" t="n">
        <v>0.91</v>
      </c>
      <c r="Q5" s="302" t="n">
        <v>0.9</v>
      </c>
      <c r="R5" s="302" t="n">
        <v>0.9</v>
      </c>
      <c r="S5" s="302" t="n">
        <v>0.9</v>
      </c>
      <c r="T5" s="302" t="n">
        <v>0.9</v>
      </c>
      <c r="U5" s="302" t="n">
        <v>0.897719441705733</v>
      </c>
      <c r="V5" s="302" t="n">
        <v>0.906053030712714</v>
      </c>
      <c r="W5" s="302" t="n">
        <v>0.906053030712714</v>
      </c>
      <c r="X5" s="302" t="n">
        <v>0.91</v>
      </c>
      <c r="Y5" s="302" t="n">
        <v>0.91</v>
      </c>
      <c r="Z5" s="302" t="n">
        <v>0.91</v>
      </c>
      <c r="AA5" s="302" t="n">
        <v>0.91</v>
      </c>
      <c r="AB5" s="302" t="n"/>
      <c r="AC5" s="302" t="n"/>
      <c r="AD5" s="302" t="n"/>
      <c r="AE5" s="302" t="n"/>
      <c r="AF5" s="302" t="n"/>
      <c r="AG5" s="302" t="n"/>
      <c r="AH5" s="302" t="n"/>
      <c r="AI5" s="302" t="n"/>
      <c r="AJ5" s="302" t="n"/>
      <c r="AK5" s="302" t="n"/>
      <c r="AL5" s="302" t="n"/>
      <c r="AM5" s="302" t="n"/>
      <c r="AN5" s="302" t="n"/>
      <c r="AO5" s="302" t="n"/>
      <c r="AP5" s="302" t="n"/>
      <c r="AQ5" s="309" t="n"/>
      <c r="AR5" s="309" t="n"/>
      <c r="AS5" s="309" t="n"/>
      <c r="AT5" s="309" t="n"/>
      <c r="AU5" s="309" t="n"/>
      <c r="AV5" s="309" t="n"/>
      <c r="AW5" s="309" t="n"/>
      <c r="AX5" s="309" t="n"/>
      <c r="AY5" s="309" t="n"/>
    </row>
    <row customHeight="1" ht="12.75" r="6" s="265" spans="1:51">
      <c r="A6" s="304" t="s">
        <v>32</v>
      </c>
      <c r="B6" s="302" t="n">
        <v>0.93</v>
      </c>
      <c r="C6" s="302" t="n">
        <v>0.93</v>
      </c>
      <c r="D6" s="302" t="n">
        <v>0.93</v>
      </c>
      <c r="E6" s="302" t="n">
        <v>0.93</v>
      </c>
      <c r="F6" s="302" t="n">
        <v>0.91</v>
      </c>
      <c r="G6" s="302" t="n">
        <v>0.91</v>
      </c>
      <c r="H6" s="302" t="n">
        <v>0.92</v>
      </c>
      <c r="I6" s="302" t="n">
        <v>0.92</v>
      </c>
      <c r="J6" s="302" t="n">
        <v>0.92</v>
      </c>
      <c r="K6" s="302" t="n">
        <v>0.92</v>
      </c>
      <c r="L6" s="302" t="n">
        <v>0.92</v>
      </c>
      <c r="M6" s="302" t="n">
        <v>0.91</v>
      </c>
      <c r="N6" s="302" t="n">
        <v>0.895453556973165</v>
      </c>
      <c r="O6" s="302" t="n">
        <v>0.95</v>
      </c>
      <c r="P6" s="302" t="n">
        <v>0.9399999999999999</v>
      </c>
      <c r="Q6" s="302" t="n">
        <v>0.96</v>
      </c>
      <c r="R6" s="302" t="n">
        <v>0.96</v>
      </c>
      <c r="S6" s="302" t="n">
        <v>0.96</v>
      </c>
      <c r="T6" s="302" t="n">
        <v>0.96</v>
      </c>
      <c r="U6" s="302" t="n">
        <v>0.95</v>
      </c>
      <c r="V6" s="302" t="n">
        <v>0.95</v>
      </c>
      <c r="W6" s="302" t="n">
        <v>0.95</v>
      </c>
      <c r="X6" s="302" t="n">
        <v>0.96</v>
      </c>
      <c r="Y6" s="302" t="n">
        <v>0.96</v>
      </c>
      <c r="Z6" s="302" t="n">
        <v>0.96</v>
      </c>
      <c r="AA6" s="302" t="n">
        <v>0.97</v>
      </c>
      <c r="AB6" s="302" t="n"/>
      <c r="AC6" s="302" t="n"/>
      <c r="AD6" s="302" t="n"/>
      <c r="AE6" s="302" t="n"/>
      <c r="AF6" s="302" t="n"/>
      <c r="AG6" s="302" t="n"/>
      <c r="AH6" s="302" t="n"/>
      <c r="AI6" s="302" t="n"/>
      <c r="AJ6" s="302" t="n"/>
      <c r="AK6" s="302" t="n"/>
      <c r="AL6" s="302" t="n"/>
      <c r="AM6" s="302" t="n"/>
      <c r="AN6" s="302" t="n"/>
      <c r="AO6" s="302" t="n"/>
      <c r="AP6" s="302" t="n"/>
      <c r="AQ6" s="302" t="n"/>
      <c r="AR6" s="302" t="n"/>
      <c r="AS6" s="302" t="n"/>
      <c r="AT6" s="302" t="n"/>
      <c r="AU6" s="302" t="n"/>
      <c r="AV6" s="302" t="n"/>
      <c r="AW6" s="302" t="n"/>
      <c r="AX6" s="302" t="n"/>
      <c r="AY6" s="302" t="n"/>
    </row>
    <row customHeight="1" ht="12.75" r="7" s="265" spans="1:51">
      <c r="A7" s="296" t="n"/>
      <c r="B7" s="305" t="n"/>
      <c r="C7" s="305" t="n"/>
      <c r="D7" s="305" t="n"/>
      <c r="E7" s="305" t="n"/>
      <c r="F7" s="296" t="n"/>
      <c r="G7" s="296" t="n"/>
      <c r="H7" s="296" t="n"/>
      <c r="I7" s="296" t="n"/>
      <c r="J7" s="296" t="n"/>
      <c r="K7" s="296" t="n"/>
      <c r="L7" s="296" t="n"/>
      <c r="M7" s="296" t="n"/>
      <c r="N7" s="296" t="n"/>
      <c r="O7" s="296" t="n"/>
      <c r="P7" s="296" t="n"/>
      <c r="Q7" s="296" t="n"/>
      <c r="R7" s="296" t="n"/>
      <c r="S7" s="296" t="n"/>
      <c r="T7" s="296" t="n"/>
      <c r="U7" s="296" t="n"/>
      <c r="V7" s="296" t="n"/>
      <c r="W7" s="296" t="n"/>
      <c r="X7" s="296" t="n"/>
      <c r="Y7" s="296" t="n"/>
      <c r="Z7" s="296" t="n"/>
      <c r="AA7" s="296" t="n"/>
      <c r="AB7" s="296" t="n"/>
      <c r="AC7" s="296" t="n"/>
      <c r="AD7" s="296" t="n"/>
      <c r="AE7" s="296" t="n"/>
      <c r="AF7" s="296" t="n"/>
      <c r="AG7" s="296" t="n"/>
      <c r="AH7" s="296" t="n"/>
      <c r="AI7" s="296" t="n"/>
      <c r="AJ7" s="296" t="n"/>
      <c r="AK7" s="296" t="n"/>
      <c r="AL7" s="296" t="n"/>
      <c r="AM7" s="296" t="n"/>
      <c r="AN7" s="296" t="n"/>
      <c r="AO7" s="296" t="n"/>
      <c r="AP7" s="296" t="n"/>
      <c r="AQ7" s="296" t="n"/>
      <c r="AR7" s="296" t="n"/>
      <c r="AS7" s="296" t="n"/>
      <c r="AT7" s="296" t="n"/>
      <c r="AU7" s="296" t="n"/>
      <c r="AV7" s="296" t="n"/>
      <c r="AW7" s="296" t="n"/>
      <c r="AX7" s="296" t="n"/>
      <c r="AY7" s="296" t="n"/>
    </row>
    <row customHeight="1" ht="12.75" r="8" s="265" spans="1:51">
      <c r="A8" s="296" t="n"/>
      <c r="B8" s="296" t="n"/>
      <c r="C8" s="296" t="n"/>
      <c r="D8" s="296" t="n"/>
      <c r="E8" s="296" t="n"/>
      <c r="F8" s="296" t="n"/>
      <c r="G8" s="296" t="n"/>
      <c r="H8" s="296" t="n"/>
      <c r="I8" s="296" t="n"/>
      <c r="J8" s="296" t="n"/>
      <c r="K8" s="296" t="n"/>
      <c r="L8" s="296" t="n"/>
      <c r="M8" s="296" t="n"/>
      <c r="N8" s="296" t="n"/>
      <c r="O8" s="296" t="n"/>
      <c r="P8" s="296" t="n"/>
      <c r="Q8" s="296" t="n"/>
      <c r="R8" s="296" t="n"/>
      <c r="S8" s="296" t="n"/>
      <c r="T8" s="296" t="n"/>
      <c r="U8" s="296" t="n"/>
      <c r="V8" s="296" t="n"/>
      <c r="W8" s="296" t="n"/>
      <c r="X8" s="296" t="n"/>
      <c r="Y8" s="296" t="n"/>
      <c r="Z8" s="296" t="n"/>
      <c r="AA8" s="296" t="n"/>
      <c r="AB8" s="296" t="n"/>
      <c r="AC8" s="296" t="n"/>
      <c r="AD8" s="296" t="n"/>
      <c r="AE8" s="296" t="n"/>
      <c r="AF8" s="296" t="n"/>
      <c r="AG8" s="296" t="n"/>
      <c r="AH8" s="296" t="n"/>
      <c r="AI8" s="296" t="n"/>
      <c r="AJ8" s="296" t="n"/>
      <c r="AK8" s="296" t="n"/>
      <c r="AL8" s="296" t="n"/>
      <c r="AM8" s="296" t="n"/>
      <c r="AN8" s="296" t="n"/>
      <c r="AO8" s="296" t="n"/>
      <c r="AP8" s="296" t="n"/>
      <c r="AQ8" s="296" t="n"/>
      <c r="AR8" s="296" t="n"/>
      <c r="AS8" s="296" t="n"/>
      <c r="AT8" s="296" t="n"/>
      <c r="AU8" s="296" t="n"/>
      <c r="AV8" s="296" t="n"/>
      <c r="AW8" s="296" t="n"/>
      <c r="AX8" s="296" t="n"/>
      <c r="AY8" s="296" t="n"/>
    </row>
    <row customHeight="1" ht="12.75" r="9" s="265" spans="1:51">
      <c r="A9" s="296" t="n"/>
      <c r="B9" s="296" t="n"/>
      <c r="C9" s="296" t="n"/>
      <c r="D9" s="296" t="n"/>
      <c r="E9" s="296" t="n"/>
      <c r="F9" s="296" t="n"/>
      <c r="G9" s="296" t="n"/>
      <c r="H9" s="296" t="n"/>
      <c r="I9" s="296" t="n"/>
      <c r="J9" s="296" t="n"/>
      <c r="K9" s="296" t="n"/>
      <c r="L9" s="296" t="n"/>
      <c r="M9" s="296" t="n"/>
      <c r="N9" s="296" t="n"/>
      <c r="O9" s="296" t="n"/>
      <c r="P9" s="296" t="n"/>
      <c r="Q9" s="296" t="n"/>
      <c r="R9" s="296" t="n"/>
      <c r="S9" s="296" t="n"/>
      <c r="T9" s="296" t="n"/>
      <c r="U9" s="296" t="n"/>
      <c r="V9" s="296" t="n"/>
      <c r="W9" s="296" t="n"/>
      <c r="X9" s="296" t="n"/>
      <c r="Y9" s="296" t="n"/>
      <c r="Z9" s="296" t="n"/>
      <c r="AA9" s="296" t="n"/>
      <c r="AB9" s="296" t="n"/>
      <c r="AC9" s="296" t="n"/>
      <c r="AD9" s="296" t="n"/>
      <c r="AE9" s="296" t="n"/>
      <c r="AF9" s="296" t="n"/>
      <c r="AG9" s="296" t="n"/>
      <c r="AH9" s="296" t="n"/>
      <c r="AI9" s="296" t="n"/>
      <c r="AJ9" s="296" t="n"/>
      <c r="AK9" s="296" t="n"/>
      <c r="AL9" s="296" t="n"/>
      <c r="AM9" s="296" t="n"/>
      <c r="AN9" s="296" t="n"/>
      <c r="AO9" s="296" t="n"/>
      <c r="AP9" s="296" t="n"/>
      <c r="AQ9" s="296" t="n"/>
      <c r="AR9" s="296" t="n"/>
      <c r="AS9" s="296" t="n"/>
      <c r="AT9" s="296" t="n"/>
      <c r="AU9" s="296" t="n"/>
      <c r="AV9" s="296" t="n"/>
      <c r="AW9" s="296" t="n"/>
      <c r="AX9" s="296" t="n"/>
      <c r="AY9" s="296" t="n"/>
    </row>
    <row customHeight="1" ht="12.75" r="10" s="265" spans="1:51">
      <c r="A10" s="296" t="n"/>
      <c r="B10" s="296" t="n"/>
      <c r="C10" s="296" t="n"/>
      <c r="D10" s="296" t="n"/>
      <c r="E10" s="296" t="n"/>
      <c r="F10" s="296" t="n"/>
      <c r="G10" s="296" t="n"/>
      <c r="H10" s="296" t="n"/>
      <c r="I10" s="296" t="n"/>
      <c r="J10" s="296" t="n"/>
      <c r="K10" s="296" t="n"/>
      <c r="L10" s="296" t="n"/>
      <c r="M10" s="296" t="n"/>
      <c r="N10" s="296" t="n"/>
      <c r="O10" s="296" t="n"/>
      <c r="P10" s="296" t="n"/>
      <c r="Q10" s="296" t="n"/>
      <c r="R10" s="296" t="n"/>
      <c r="S10" s="296" t="n"/>
      <c r="T10" s="296" t="n"/>
      <c r="U10" s="296" t="n"/>
      <c r="V10" s="296" t="n"/>
      <c r="W10" s="296" t="n"/>
      <c r="X10" s="296" t="n"/>
      <c r="Y10" s="296" t="n"/>
      <c r="Z10" s="296" t="n"/>
      <c r="AA10" s="296" t="n"/>
      <c r="AB10" s="296" t="n"/>
      <c r="AC10" s="296" t="n"/>
      <c r="AD10" s="296" t="n"/>
      <c r="AE10" s="296" t="n"/>
      <c r="AF10" s="296" t="n"/>
      <c r="AG10" s="296" t="n"/>
      <c r="AH10" s="296" t="n"/>
      <c r="AI10" s="296" t="n"/>
      <c r="AJ10" s="296" t="n"/>
      <c r="AK10" s="296" t="n"/>
      <c r="AL10" s="296" t="n"/>
      <c r="AM10" s="296" t="n"/>
      <c r="AN10" s="296" t="n"/>
      <c r="AO10" s="296" t="n"/>
      <c r="AP10" s="296" t="n"/>
      <c r="AQ10" s="296" t="n"/>
      <c r="AR10" s="296" t="n"/>
      <c r="AS10" s="296" t="n"/>
      <c r="AT10" s="296" t="n"/>
      <c r="AU10" s="296" t="n"/>
      <c r="AV10" s="296" t="n"/>
      <c r="AW10" s="296" t="n"/>
      <c r="AX10" s="296" t="n"/>
      <c r="AY10" s="296" t="n"/>
    </row>
    <row customHeight="1" ht="12.75" r="11" s="265" spans="1:51">
      <c r="A11" s="296" t="n"/>
      <c r="B11" s="296" t="n"/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296" t="n"/>
      <c r="M11" s="296" t="n"/>
      <c r="N11" s="296" t="n"/>
      <c r="O11" s="296" t="n"/>
      <c r="P11" s="296" t="n"/>
      <c r="Q11" s="296" t="n"/>
      <c r="R11" s="296" t="n"/>
      <c r="S11" s="296" t="n"/>
      <c r="T11" s="296" t="n"/>
      <c r="U11" s="296" t="n"/>
      <c r="V11" s="296" t="n"/>
      <c r="W11" s="296" t="n"/>
      <c r="X11" s="296" t="n"/>
      <c r="Y11" s="296" t="n"/>
      <c r="Z11" s="296" t="n"/>
      <c r="AA11" s="296" t="n"/>
      <c r="AB11" s="296" t="n"/>
      <c r="AC11" s="296" t="n"/>
      <c r="AD11" s="296" t="n"/>
      <c r="AE11" s="296" t="n"/>
      <c r="AF11" s="296" t="n"/>
      <c r="AG11" s="296" t="n"/>
      <c r="AH11" s="296" t="n"/>
      <c r="AI11" s="296" t="n"/>
      <c r="AJ11" s="296" t="n"/>
      <c r="AK11" s="296" t="n"/>
      <c r="AL11" s="296" t="n"/>
      <c r="AM11" s="296" t="n"/>
      <c r="AN11" s="296" t="n"/>
      <c r="AO11" s="296" t="n"/>
      <c r="AP11" s="296" t="n"/>
      <c r="AQ11" s="296" t="n"/>
      <c r="AR11" s="296" t="n"/>
      <c r="AS11" s="296" t="n"/>
      <c r="AT11" s="296" t="n"/>
      <c r="AU11" s="296" t="n"/>
      <c r="AV11" s="296" t="n"/>
      <c r="AW11" s="296" t="n"/>
      <c r="AX11" s="296" t="n"/>
      <c r="AY11" s="296" t="n"/>
    </row>
    <row customHeight="1" ht="12.75" r="12" s="265" spans="1:51">
      <c r="A12" s="296" t="n"/>
      <c r="B12" s="296" t="n"/>
      <c r="C12" s="296" t="n"/>
      <c r="D12" s="296" t="n"/>
      <c r="E12" s="296" t="n"/>
      <c r="F12" s="296" t="n"/>
      <c r="G12" s="296" t="n"/>
      <c r="H12" s="296" t="n"/>
      <c r="I12" s="296" t="n"/>
      <c r="J12" s="296" t="n"/>
      <c r="K12" s="296" t="n"/>
      <c r="L12" s="296" t="n"/>
      <c r="M12" s="296" t="n"/>
      <c r="N12" s="296" t="n"/>
      <c r="O12" s="296" t="n"/>
      <c r="P12" s="296" t="n"/>
      <c r="Q12" s="296" t="n"/>
      <c r="R12" s="296" t="n"/>
      <c r="S12" s="296" t="n"/>
      <c r="T12" s="296" t="n"/>
      <c r="U12" s="296" t="n"/>
      <c r="V12" s="296" t="n"/>
      <c r="W12" s="296" t="n"/>
      <c r="X12" s="296" t="n"/>
      <c r="Y12" s="296" t="n"/>
      <c r="Z12" s="296" t="n"/>
      <c r="AA12" s="296" t="n"/>
      <c r="AB12" s="296" t="n"/>
      <c r="AC12" s="296" t="n"/>
      <c r="AD12" s="296" t="n"/>
      <c r="AE12" s="296" t="n"/>
      <c r="AF12" s="296" t="n"/>
      <c r="AG12" s="296" t="n"/>
      <c r="AH12" s="296" t="n"/>
      <c r="AI12" s="296" t="n"/>
      <c r="AJ12" s="296" t="n"/>
      <c r="AK12" s="296" t="n"/>
      <c r="AL12" s="296" t="n"/>
      <c r="AM12" s="296" t="n"/>
      <c r="AN12" s="296" t="n"/>
      <c r="AO12" s="296" t="n"/>
      <c r="AP12" s="296" t="n"/>
      <c r="AQ12" s="296" t="n"/>
      <c r="AR12" s="296" t="n"/>
      <c r="AS12" s="296" t="n"/>
      <c r="AT12" s="296" t="n"/>
      <c r="AU12" s="296" t="n"/>
      <c r="AV12" s="296" t="n"/>
      <c r="AW12" s="296" t="n"/>
      <c r="AX12" s="296" t="n"/>
      <c r="AY12" s="296" t="n"/>
    </row>
    <row customHeight="1" ht="12.75" r="13" s="265" spans="1:51">
      <c r="A13" s="296" t="n"/>
      <c r="B13" s="296" t="n"/>
      <c r="C13" s="296" t="n"/>
      <c r="D13" s="296" t="n"/>
      <c r="E13" s="296" t="n"/>
      <c r="F13" s="296" t="n"/>
      <c r="G13" s="296" t="n"/>
      <c r="H13" s="296" t="n"/>
      <c r="I13" s="296" t="n"/>
      <c r="J13" s="296" t="n"/>
      <c r="K13" s="296" t="n"/>
      <c r="L13" s="296" t="n"/>
      <c r="M13" s="296" t="n"/>
      <c r="N13" s="296" t="n"/>
      <c r="O13" s="296" t="n"/>
      <c r="P13" s="296" t="n"/>
      <c r="Q13" s="296" t="n"/>
      <c r="R13" s="296" t="n"/>
      <c r="S13" s="296" t="n"/>
      <c r="T13" s="296" t="n"/>
      <c r="U13" s="296" t="n"/>
      <c r="V13" s="296" t="n"/>
      <c r="W13" s="296" t="n"/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J13" s="296" t="n"/>
      <c r="AK13" s="296" t="n"/>
      <c r="AL13" s="296" t="n"/>
      <c r="AM13" s="296" t="n"/>
      <c r="AN13" s="296" t="n"/>
      <c r="AO13" s="296" t="n"/>
      <c r="AP13" s="296" t="n"/>
      <c r="AQ13" s="296" t="n"/>
      <c r="AR13" s="296" t="n"/>
      <c r="AS13" s="296" t="n"/>
      <c r="AT13" s="296" t="n"/>
      <c r="AU13" s="296" t="n"/>
      <c r="AV13" s="296" t="n"/>
      <c r="AW13" s="296" t="n"/>
      <c r="AX13" s="296" t="n"/>
      <c r="AY13" s="296" t="n"/>
    </row>
    <row customHeight="1" ht="12.75" r="14" s="265" spans="1:51">
      <c r="A14" s="296" t="n"/>
      <c r="B14" s="296" t="n"/>
      <c r="C14" s="296" t="n"/>
      <c r="D14" s="296" t="n"/>
      <c r="E14" s="296" t="n"/>
      <c r="F14" s="296" t="n"/>
      <c r="G14" s="296" t="n"/>
      <c r="H14" s="296" t="n"/>
      <c r="I14" s="296" t="n"/>
      <c r="J14" s="296" t="n"/>
      <c r="K14" s="296" t="n"/>
      <c r="L14" s="296" t="n"/>
      <c r="M14" s="296" t="n"/>
      <c r="N14" s="296" t="n"/>
      <c r="O14" s="296" t="n"/>
      <c r="P14" s="296" t="n"/>
      <c r="Q14" s="296" t="n"/>
      <c r="R14" s="296" t="n"/>
      <c r="S14" s="296" t="n"/>
      <c r="T14" s="296" t="n"/>
      <c r="U14" s="296" t="n"/>
      <c r="V14" s="296" t="n"/>
      <c r="W14" s="296" t="n"/>
      <c r="X14" s="296" t="n"/>
      <c r="Y14" s="296" t="n"/>
      <c r="Z14" s="296" t="n"/>
      <c r="AA14" s="296" t="n"/>
      <c r="AB14" s="296" t="n"/>
      <c r="AC14" s="296" t="n"/>
      <c r="AD14" s="296" t="n"/>
      <c r="AE14" s="296" t="n"/>
      <c r="AF14" s="296" t="n"/>
      <c r="AG14" s="296" t="n"/>
      <c r="AH14" s="296" t="n"/>
      <c r="AI14" s="296" t="n"/>
      <c r="AJ14" s="296" t="n"/>
      <c r="AK14" s="296" t="n"/>
      <c r="AL14" s="296" t="n"/>
      <c r="AM14" s="296" t="n"/>
      <c r="AN14" s="296" t="n"/>
      <c r="AO14" s="296" t="n"/>
      <c r="AP14" s="296" t="n"/>
      <c r="AQ14" s="296" t="n"/>
      <c r="AR14" s="296" t="n"/>
      <c r="AS14" s="296" t="n"/>
      <c r="AT14" s="296" t="n"/>
      <c r="AU14" s="296" t="n"/>
      <c r="AV14" s="296" t="n"/>
      <c r="AW14" s="296" t="n"/>
      <c r="AX14" s="296" t="n"/>
      <c r="AY14" s="296" t="n"/>
    </row>
    <row customHeight="1" ht="12.75" r="15" s="265" spans="1:51">
      <c r="A15" s="296" t="n"/>
      <c r="B15" s="296" t="n"/>
      <c r="C15" s="296" t="n"/>
      <c r="D15" s="296" t="n"/>
      <c r="E15" s="296" t="n"/>
      <c r="F15" s="296" t="n"/>
      <c r="G15" s="296" t="n"/>
      <c r="H15" s="296" t="n"/>
      <c r="I15" s="296" t="n"/>
      <c r="J15" s="296" t="n"/>
      <c r="K15" s="296" t="n"/>
      <c r="L15" s="296" t="n"/>
      <c r="M15" s="296" t="n"/>
      <c r="N15" s="296" t="n"/>
      <c r="O15" s="296" t="n"/>
      <c r="P15" s="296" t="n"/>
      <c r="Q15" s="296" t="n"/>
      <c r="R15" s="296" t="n"/>
      <c r="S15" s="296" t="n"/>
      <c r="T15" s="296" t="n"/>
      <c r="U15" s="296" t="n"/>
      <c r="V15" s="296" t="n"/>
      <c r="W15" s="296" t="n"/>
      <c r="X15" s="296" t="n"/>
      <c r="Y15" s="296" t="n"/>
      <c r="Z15" s="296" t="n"/>
      <c r="AA15" s="296" t="n"/>
      <c r="AB15" s="296" t="n"/>
      <c r="AC15" s="296" t="n"/>
      <c r="AD15" s="296" t="n"/>
      <c r="AE15" s="296" t="n"/>
      <c r="AF15" s="296" t="n"/>
      <c r="AG15" s="296" t="n"/>
      <c r="AH15" s="296" t="n"/>
      <c r="AI15" s="296" t="n"/>
      <c r="AJ15" s="296" t="n"/>
      <c r="AK15" s="296" t="n"/>
      <c r="AL15" s="296" t="n"/>
      <c r="AM15" s="296" t="n"/>
      <c r="AN15" s="296" t="n"/>
      <c r="AO15" s="296" t="n"/>
      <c r="AP15" s="296" t="n"/>
      <c r="AQ15" s="296" t="n"/>
      <c r="AR15" s="296" t="n"/>
      <c r="AS15" s="296" t="n"/>
      <c r="AT15" s="296" t="n"/>
      <c r="AU15" s="296" t="n"/>
      <c r="AV15" s="296" t="n"/>
      <c r="AW15" s="296" t="n"/>
      <c r="AX15" s="296" t="n"/>
      <c r="AY15" s="296" t="n"/>
    </row>
    <row customHeight="1" ht="12.75" r="16" s="265" spans="1:51">
      <c r="A16" s="296" t="n"/>
      <c r="B16" s="296" t="n"/>
      <c r="C16" s="296" t="n"/>
      <c r="D16" s="296" t="n"/>
      <c r="E16" s="296" t="n"/>
      <c r="F16" s="296" t="n"/>
      <c r="G16" s="296" t="n"/>
      <c r="H16" s="296" t="n"/>
      <c r="I16" s="296" t="n"/>
      <c r="J16" s="296" t="n"/>
      <c r="K16" s="296" t="n"/>
      <c r="L16" s="296" t="n"/>
      <c r="M16" s="296" t="n"/>
      <c r="N16" s="296" t="n"/>
      <c r="O16" s="296" t="n"/>
      <c r="P16" s="296" t="n"/>
      <c r="Q16" s="296" t="n"/>
      <c r="R16" s="296" t="n"/>
      <c r="S16" s="296" t="n"/>
      <c r="T16" s="296" t="n"/>
      <c r="U16" s="296" t="n"/>
      <c r="V16" s="296" t="n"/>
      <c r="W16" s="296" t="n"/>
      <c r="X16" s="296" t="n"/>
      <c r="Y16" s="296" t="n"/>
      <c r="Z16" s="296" t="n"/>
      <c r="AA16" s="296" t="n"/>
      <c r="AB16" s="296" t="n"/>
      <c r="AC16" s="296" t="n"/>
      <c r="AD16" s="296" t="n"/>
      <c r="AE16" s="296" t="n"/>
      <c r="AF16" s="296" t="n"/>
      <c r="AG16" s="296" t="n"/>
      <c r="AH16" s="296" t="n"/>
      <c r="AI16" s="296" t="n"/>
      <c r="AJ16" s="296" t="n"/>
      <c r="AK16" s="296" t="n"/>
      <c r="AL16" s="296" t="n"/>
      <c r="AM16" s="296" t="n"/>
      <c r="AN16" s="296" t="n"/>
      <c r="AO16" s="296" t="n"/>
      <c r="AP16" s="296" t="n"/>
      <c r="AQ16" s="296" t="n"/>
      <c r="AR16" s="296" t="n"/>
      <c r="AS16" s="296" t="n"/>
      <c r="AT16" s="296" t="n"/>
      <c r="AU16" s="296" t="n"/>
      <c r="AV16" s="296" t="n"/>
      <c r="AW16" s="296" t="n"/>
      <c r="AX16" s="296" t="n"/>
      <c r="AY16" s="296" t="n"/>
    </row>
    <row customHeight="1" ht="12.75" r="17" s="265" spans="1:51">
      <c r="A17" s="296" t="n"/>
      <c r="B17" s="296" t="n"/>
      <c r="C17" s="296" t="n"/>
      <c r="D17" s="296" t="n"/>
      <c r="E17" s="296" t="n"/>
      <c r="F17" s="296" t="n"/>
      <c r="G17" s="296" t="n"/>
      <c r="H17" s="296" t="n"/>
      <c r="I17" s="296" t="n"/>
      <c r="J17" s="296" t="n"/>
      <c r="K17" s="296" t="n"/>
      <c r="L17" s="296" t="n"/>
      <c r="M17" s="296" t="n"/>
      <c r="N17" s="296" t="n"/>
      <c r="O17" s="296" t="n"/>
      <c r="P17" s="296" t="n"/>
      <c r="Q17" s="296" t="n"/>
      <c r="R17" s="296" t="n"/>
      <c r="S17" s="296" t="n"/>
      <c r="T17" s="296" t="n"/>
      <c r="U17" s="296" t="n"/>
      <c r="V17" s="296" t="n"/>
      <c r="W17" s="296" t="n"/>
      <c r="X17" s="296" t="n"/>
      <c r="Y17" s="296" t="n"/>
      <c r="Z17" s="296" t="n"/>
      <c r="AA17" s="296" t="n"/>
      <c r="AB17" s="296" t="n"/>
      <c r="AC17" s="296" t="n"/>
      <c r="AD17" s="296" t="n"/>
      <c r="AE17" s="296" t="n"/>
      <c r="AF17" s="296" t="n"/>
      <c r="AG17" s="296" t="n"/>
      <c r="AH17" s="296" t="n"/>
      <c r="AI17" s="296" t="n"/>
      <c r="AJ17" s="296" t="n"/>
      <c r="AK17" s="296" t="n"/>
      <c r="AL17" s="296" t="n"/>
      <c r="AM17" s="296" t="n"/>
      <c r="AN17" s="296" t="n"/>
      <c r="AO17" s="296" t="n"/>
      <c r="AP17" s="296" t="n"/>
      <c r="AQ17" s="296" t="n"/>
      <c r="AR17" s="296" t="n"/>
      <c r="AS17" s="296" t="n"/>
      <c r="AT17" s="296" t="n"/>
      <c r="AU17" s="296" t="n"/>
      <c r="AV17" s="296" t="n"/>
      <c r="AW17" s="296" t="n"/>
      <c r="AX17" s="296" t="n"/>
      <c r="AY17" s="296" t="n"/>
    </row>
    <row customHeight="1" ht="12.75" r="18" s="265" spans="1:51">
      <c r="A18" s="296" t="n"/>
      <c r="B18" s="296" t="n"/>
      <c r="C18" s="296" t="n"/>
      <c r="D18" s="296" t="n"/>
      <c r="E18" s="296" t="n"/>
      <c r="F18" s="296" t="n"/>
      <c r="G18" s="296" t="n"/>
      <c r="H18" s="296" t="n"/>
      <c r="I18" s="296" t="n"/>
      <c r="J18" s="296" t="n"/>
      <c r="K18" s="296" t="n"/>
      <c r="L18" s="296" t="n"/>
      <c r="M18" s="296" t="n"/>
      <c r="N18" s="296" t="n"/>
      <c r="O18" s="296" t="n"/>
      <c r="P18" s="296" t="n"/>
      <c r="Q18" s="296" t="n"/>
      <c r="R18" s="296" t="n"/>
      <c r="S18" s="296" t="n"/>
      <c r="T18" s="296" t="n"/>
      <c r="U18" s="296" t="n"/>
      <c r="V18" s="296" t="n"/>
      <c r="W18" s="296" t="n"/>
      <c r="X18" s="296" t="n"/>
      <c r="Y18" s="296" t="n"/>
      <c r="Z18" s="296" t="n"/>
      <c r="AA18" s="296" t="n"/>
      <c r="AB18" s="296" t="n"/>
      <c r="AC18" s="296" t="n"/>
      <c r="AD18" s="296" t="n"/>
      <c r="AE18" s="296" t="n"/>
      <c r="AF18" s="296" t="n"/>
      <c r="AG18" s="296" t="n"/>
      <c r="AH18" s="296" t="n"/>
      <c r="AI18" s="296" t="n"/>
      <c r="AJ18" s="296" t="n"/>
      <c r="AK18" s="296" t="n"/>
      <c r="AL18" s="296" t="n"/>
      <c r="AM18" s="296" t="n"/>
      <c r="AN18" s="296" t="n"/>
      <c r="AO18" s="296" t="n"/>
      <c r="AP18" s="296" t="n"/>
      <c r="AQ18" s="296" t="n"/>
      <c r="AR18" s="296" t="n"/>
      <c r="AS18" s="296" t="n"/>
      <c r="AT18" s="296" t="n"/>
      <c r="AU18" s="296" t="n"/>
      <c r="AV18" s="296" t="n"/>
      <c r="AW18" s="296" t="n"/>
      <c r="AX18" s="296" t="n"/>
      <c r="AY18" s="296" t="n"/>
    </row>
    <row customHeight="1" ht="12.75" r="19" s="265" spans="1:51">
      <c r="A19" s="296" t="n"/>
      <c r="B19" s="296" t="n"/>
      <c r="C19" s="296" t="n"/>
      <c r="D19" s="296" t="n"/>
      <c r="E19" s="296" t="n"/>
      <c r="F19" s="296" t="n"/>
      <c r="G19" s="296" t="n"/>
      <c r="H19" s="296" t="n"/>
      <c r="I19" s="296" t="n"/>
      <c r="J19" s="296" t="n"/>
      <c r="K19" s="296" t="n"/>
      <c r="L19" s="296" t="n"/>
      <c r="M19" s="296" t="n"/>
      <c r="N19" s="296" t="n"/>
      <c r="O19" s="296" t="n"/>
      <c r="P19" s="296" t="n"/>
      <c r="Q19" s="296" t="n"/>
      <c r="R19" s="296" t="n"/>
      <c r="S19" s="296" t="n"/>
      <c r="T19" s="296" t="n"/>
      <c r="U19" s="296" t="n"/>
      <c r="V19" s="296" t="n"/>
      <c r="W19" s="296" t="n"/>
      <c r="X19" s="296" t="n"/>
      <c r="Y19" s="296" t="n"/>
      <c r="Z19" s="296" t="n"/>
      <c r="AA19" s="296" t="n"/>
      <c r="AB19" s="296" t="n"/>
      <c r="AC19" s="296" t="n"/>
      <c r="AD19" s="296" t="n"/>
      <c r="AE19" s="296" t="n"/>
      <c r="AF19" s="296" t="n"/>
      <c r="AG19" s="296" t="n"/>
      <c r="AH19" s="296" t="n"/>
      <c r="AI19" s="296" t="n"/>
      <c r="AJ19" s="296" t="n"/>
      <c r="AK19" s="296" t="n"/>
      <c r="AL19" s="296" t="n"/>
      <c r="AM19" s="296" t="n"/>
      <c r="AN19" s="296" t="n"/>
      <c r="AO19" s="296" t="n"/>
      <c r="AP19" s="296" t="n"/>
      <c r="AQ19" s="296" t="n"/>
      <c r="AR19" s="296" t="n"/>
      <c r="AS19" s="296" t="n"/>
      <c r="AT19" s="296" t="n"/>
      <c r="AU19" s="296" t="n"/>
      <c r="AV19" s="296" t="n"/>
      <c r="AW19" s="296" t="n"/>
      <c r="AX19" s="296" t="n"/>
      <c r="AY19" s="296" t="n"/>
    </row>
    <row customHeight="1" ht="12.75" r="20" s="265" spans="1:51">
      <c r="A20" s="296" t="n"/>
      <c r="B20" s="296" t="n"/>
      <c r="C20" s="296" t="n"/>
      <c r="D20" s="296" t="n"/>
      <c r="E20" s="296" t="n"/>
      <c r="F20" s="296" t="n"/>
      <c r="G20" s="296" t="n"/>
      <c r="H20" s="296" t="n"/>
      <c r="I20" s="296" t="n"/>
      <c r="J20" s="296" t="n"/>
      <c r="K20" s="296" t="n"/>
      <c r="L20" s="296" t="n"/>
      <c r="M20" s="296" t="n"/>
      <c r="N20" s="296" t="n"/>
      <c r="O20" s="296" t="n"/>
      <c r="P20" s="296" t="n"/>
      <c r="Q20" s="296" t="n"/>
      <c r="R20" s="296" t="n"/>
      <c r="S20" s="296" t="n"/>
      <c r="T20" s="296" t="n"/>
      <c r="U20" s="296" t="n"/>
      <c r="V20" s="296" t="n"/>
      <c r="W20" s="296" t="n"/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J20" s="296" t="n"/>
      <c r="AK20" s="296" t="n"/>
      <c r="AL20" s="296" t="n"/>
      <c r="AM20" s="296" t="n"/>
      <c r="AN20" s="296" t="n"/>
      <c r="AO20" s="296" t="n"/>
      <c r="AP20" s="296" t="n"/>
      <c r="AQ20" s="296" t="n"/>
      <c r="AR20" s="296" t="n"/>
      <c r="AS20" s="296" t="n"/>
      <c r="AT20" s="296" t="n"/>
      <c r="AU20" s="296" t="n"/>
      <c r="AV20" s="296" t="n"/>
      <c r="AW20" s="296" t="n"/>
      <c r="AX20" s="296" t="n"/>
      <c r="AY20" s="296" t="n"/>
    </row>
    <row customHeight="1" ht="12.75" r="21" s="265" spans="1:51">
      <c r="A21" s="296" t="n"/>
      <c r="B21" s="296" t="n"/>
      <c r="C21" s="296" t="n"/>
      <c r="D21" s="296" t="n"/>
      <c r="E21" s="296" t="n"/>
      <c r="F21" s="296" t="n"/>
      <c r="G21" s="296" t="n"/>
      <c r="H21" s="296" t="n"/>
      <c r="I21" s="296" t="n"/>
      <c r="J21" s="296" t="n"/>
      <c r="K21" s="296" t="n"/>
      <c r="L21" s="296" t="n"/>
      <c r="M21" s="296" t="n"/>
      <c r="N21" s="296" t="n"/>
      <c r="O21" s="296" t="n"/>
      <c r="P21" s="296" t="n"/>
      <c r="Q21" s="296" t="n"/>
      <c r="R21" s="296" t="n"/>
      <c r="S21" s="296" t="n"/>
      <c r="T21" s="296" t="n"/>
      <c r="U21" s="296" t="n"/>
      <c r="V21" s="296" t="n"/>
      <c r="W21" s="296" t="n"/>
      <c r="X21" s="296" t="n"/>
      <c r="Y21" s="296" t="n"/>
      <c r="Z21" s="296" t="n"/>
      <c r="AA21" s="296" t="n"/>
      <c r="AB21" s="296" t="n"/>
      <c r="AC21" s="296" t="n"/>
      <c r="AD21" s="296" t="n"/>
      <c r="AE21" s="296" t="n"/>
      <c r="AF21" s="296" t="n"/>
      <c r="AG21" s="296" t="n"/>
      <c r="AH21" s="296" t="n"/>
      <c r="AI21" s="296" t="n"/>
      <c r="AJ21" s="296" t="n"/>
      <c r="AK21" s="296" t="n"/>
      <c r="AL21" s="296" t="n"/>
      <c r="AM21" s="296" t="n"/>
      <c r="AN21" s="296" t="n"/>
      <c r="AO21" s="296" t="n"/>
      <c r="AP21" s="296" t="n"/>
      <c r="AQ21" s="296" t="n"/>
      <c r="AR21" s="296" t="n"/>
      <c r="AS21" s="296" t="n"/>
      <c r="AT21" s="296" t="n"/>
      <c r="AU21" s="296" t="n"/>
      <c r="AV21" s="296" t="n"/>
      <c r="AW21" s="296" t="n"/>
      <c r="AX21" s="296" t="n"/>
      <c r="AY21" s="296" t="n"/>
    </row>
    <row customHeight="1" ht="12.75" r="22" s="265" spans="1:51">
      <c r="A22" s="296" t="n"/>
      <c r="B22" s="296" t="n"/>
      <c r="C22" s="296" t="n"/>
      <c r="D22" s="296" t="n"/>
      <c r="E22" s="296" t="n"/>
      <c r="F22" s="296" t="n"/>
      <c r="G22" s="296" t="n"/>
      <c r="H22" s="296" t="n"/>
      <c r="I22" s="296" t="n"/>
      <c r="J22" s="296" t="n"/>
      <c r="K22" s="296" t="n"/>
      <c r="L22" s="296" t="n"/>
      <c r="M22" s="296" t="n"/>
      <c r="N22" s="296" t="n"/>
      <c r="O22" s="296" t="n"/>
      <c r="P22" s="296" t="n"/>
      <c r="Q22" s="296" t="n"/>
      <c r="R22" s="296" t="n"/>
      <c r="S22" s="296" t="n"/>
      <c r="T22" s="296" t="n"/>
      <c r="U22" s="296" t="n"/>
      <c r="V22" s="296" t="n"/>
      <c r="W22" s="296" t="n"/>
      <c r="X22" s="296" t="n"/>
      <c r="Y22" s="296" t="n"/>
      <c r="Z22" s="296" t="n"/>
      <c r="AA22" s="296" t="n"/>
      <c r="AB22" s="296" t="n"/>
      <c r="AC22" s="296" t="n"/>
      <c r="AD22" s="296" t="n"/>
      <c r="AE22" s="296" t="n"/>
      <c r="AF22" s="296" t="n"/>
      <c r="AG22" s="296" t="n"/>
      <c r="AH22" s="296" t="n"/>
      <c r="AI22" s="296" t="n"/>
      <c r="AJ22" s="296" t="n"/>
      <c r="AK22" s="296" t="n"/>
      <c r="AL22" s="296" t="n"/>
      <c r="AM22" s="296" t="n"/>
      <c r="AN22" s="296" t="n"/>
      <c r="AO22" s="296" t="n"/>
      <c r="AP22" s="296" t="n"/>
      <c r="AQ22" s="296" t="n"/>
      <c r="AR22" s="296" t="n"/>
      <c r="AS22" s="296" t="n"/>
      <c r="AT22" s="296" t="n"/>
      <c r="AU22" s="296" t="n"/>
      <c r="AV22" s="296" t="n"/>
      <c r="AW22" s="296" t="n"/>
      <c r="AX22" s="296" t="n"/>
      <c r="AY22" s="296" t="n"/>
    </row>
    <row customHeight="1" ht="12.75" r="23" s="265" spans="1:51">
      <c r="A23" s="296" t="n"/>
      <c r="B23" s="296" t="n"/>
      <c r="C23" s="296" t="n"/>
      <c r="D23" s="296" t="n"/>
      <c r="E23" s="296" t="n"/>
      <c r="F23" s="296" t="n"/>
      <c r="G23" s="296" t="n"/>
      <c r="H23" s="296" t="n"/>
      <c r="I23" s="296" t="n"/>
      <c r="J23" s="296" t="n"/>
      <c r="K23" s="296" t="n"/>
      <c r="L23" s="296" t="n"/>
      <c r="M23" s="296" t="n"/>
      <c r="N23" s="296" t="n"/>
      <c r="O23" s="296" t="n"/>
      <c r="P23" s="296" t="n"/>
      <c r="Q23" s="296" t="n"/>
      <c r="R23" s="296" t="n"/>
      <c r="S23" s="296" t="n"/>
      <c r="T23" s="296" t="n"/>
      <c r="U23" s="296" t="n"/>
      <c r="V23" s="296" t="n"/>
      <c r="W23" s="296" t="n"/>
      <c r="X23" s="296" t="n"/>
      <c r="Y23" s="296" t="n"/>
      <c r="Z23" s="296" t="n"/>
      <c r="AA23" s="296" t="n"/>
      <c r="AB23" s="296" t="n"/>
      <c r="AC23" s="296" t="n"/>
      <c r="AD23" s="296" t="n"/>
      <c r="AE23" s="296" t="n"/>
      <c r="AF23" s="296" t="n"/>
      <c r="AG23" s="296" t="n"/>
      <c r="AH23" s="296" t="n"/>
      <c r="AI23" s="296" t="n"/>
      <c r="AJ23" s="296" t="n"/>
      <c r="AK23" s="296" t="n"/>
      <c r="AL23" s="296" t="n"/>
      <c r="AM23" s="296" t="n"/>
      <c r="AN23" s="296" t="n"/>
      <c r="AO23" s="296" t="n"/>
      <c r="AP23" s="296" t="n"/>
      <c r="AQ23" s="296" t="n"/>
      <c r="AR23" s="296" t="n"/>
      <c r="AS23" s="296" t="n"/>
      <c r="AT23" s="296" t="n"/>
      <c r="AU23" s="296" t="n"/>
      <c r="AV23" s="296" t="n"/>
      <c r="AW23" s="296" t="n"/>
      <c r="AX23" s="296" t="n"/>
      <c r="AY23" s="296" t="n"/>
    </row>
    <row customHeight="1" ht="12.75" r="24" s="265" spans="1:51">
      <c r="A24" s="296" t="n"/>
      <c r="B24" s="296" t="n"/>
      <c r="C24" s="296" t="n"/>
      <c r="D24" s="296" t="n"/>
      <c r="E24" s="296" t="n"/>
      <c r="F24" s="296" t="n"/>
      <c r="G24" s="296" t="n"/>
      <c r="H24" s="296" t="n"/>
      <c r="I24" s="296" t="n"/>
      <c r="J24" s="296" t="n"/>
      <c r="K24" s="296" t="n"/>
      <c r="L24" s="296" t="n"/>
      <c r="M24" s="296" t="n"/>
      <c r="N24" s="296" t="n"/>
      <c r="O24" s="296" t="n"/>
      <c r="P24" s="296" t="n"/>
      <c r="Q24" s="296" t="n"/>
      <c r="R24" s="296" t="n"/>
      <c r="S24" s="296" t="n"/>
      <c r="T24" s="296" t="n"/>
      <c r="U24" s="296" t="n"/>
      <c r="V24" s="296" t="n"/>
      <c r="W24" s="296" t="n"/>
      <c r="X24" s="296" t="n"/>
      <c r="Y24" s="296" t="n"/>
      <c r="Z24" s="296" t="n"/>
      <c r="AA24" s="296" t="n"/>
      <c r="AB24" s="296" t="n"/>
      <c r="AC24" s="296" t="n"/>
      <c r="AD24" s="296" t="n"/>
      <c r="AE24" s="296" t="n"/>
      <c r="AF24" s="296" t="n"/>
      <c r="AG24" s="296" t="n"/>
      <c r="AH24" s="296" t="n"/>
      <c r="AI24" s="296" t="n"/>
      <c r="AJ24" s="296" t="n"/>
      <c r="AK24" s="296" t="n"/>
      <c r="AL24" s="296" t="n"/>
      <c r="AM24" s="296" t="n"/>
      <c r="AN24" s="296" t="n"/>
      <c r="AO24" s="296" t="n"/>
      <c r="AP24" s="296" t="n"/>
      <c r="AQ24" s="296" t="n"/>
      <c r="AR24" s="296" t="n"/>
      <c r="AS24" s="296" t="n"/>
      <c r="AT24" s="296" t="n"/>
      <c r="AU24" s="296" t="n"/>
      <c r="AV24" s="296" t="n"/>
      <c r="AW24" s="296" t="n"/>
      <c r="AX24" s="296" t="n"/>
      <c r="AY24" s="296" t="n"/>
    </row>
    <row customHeight="1" ht="15" r="25" s="265" spans="1:51">
      <c r="A25" s="298" t="s">
        <v>1</v>
      </c>
      <c r="B25" s="299" t="s">
        <v>30</v>
      </c>
      <c r="AO25" s="299" t="s">
        <v>30</v>
      </c>
    </row>
    <row customHeight="1" ht="12.75" r="26" s="265" spans="1:51">
      <c r="A26" s="296" t="s">
        <v>31</v>
      </c>
      <c r="B26" s="300" t="n">
        <v>43160</v>
      </c>
      <c r="C26" s="300" t="n">
        <v>43161</v>
      </c>
      <c r="D26" s="300" t="n">
        <v>43162</v>
      </c>
      <c r="E26" s="300" t="n">
        <v>43163</v>
      </c>
      <c r="F26" s="300" t="n">
        <v>43164</v>
      </c>
      <c r="G26" s="300" t="n">
        <v>43165</v>
      </c>
      <c r="H26" s="300" t="n">
        <v>43166</v>
      </c>
      <c r="I26" s="300" t="n">
        <v>43167</v>
      </c>
      <c r="J26" s="300" t="n">
        <v>43168</v>
      </c>
      <c r="K26" s="300" t="n">
        <v>43169</v>
      </c>
      <c r="L26" s="300" t="n">
        <v>43170</v>
      </c>
      <c r="M26" s="300" t="n">
        <v>43171</v>
      </c>
      <c r="N26" s="300" t="n">
        <v>43172</v>
      </c>
      <c r="O26" s="300" t="n">
        <v>43173</v>
      </c>
      <c r="P26" s="300" t="n">
        <v>43174</v>
      </c>
      <c r="Q26" s="300" t="n">
        <v>43175</v>
      </c>
      <c r="R26" s="300" t="n">
        <v>43176</v>
      </c>
      <c r="S26" s="300" t="n">
        <v>43177</v>
      </c>
      <c r="T26" s="300" t="n">
        <v>43178</v>
      </c>
      <c r="U26" s="300" t="n">
        <v>43179</v>
      </c>
      <c r="V26" s="300" t="n">
        <v>43180</v>
      </c>
      <c r="W26" s="300" t="n">
        <v>43181</v>
      </c>
      <c r="X26" s="300" t="n">
        <v>43182</v>
      </c>
      <c r="Y26" s="300" t="n">
        <v>43183</v>
      </c>
      <c r="Z26" s="300" t="n">
        <v>43184</v>
      </c>
      <c r="AA26" s="300" t="n">
        <v>43185</v>
      </c>
      <c r="AB26" s="300" t="n">
        <v>43186</v>
      </c>
      <c r="AC26" s="300" t="n">
        <v>43187</v>
      </c>
      <c r="AD26" s="300" t="n">
        <v>43188</v>
      </c>
      <c r="AE26" s="300" t="n">
        <v>43189</v>
      </c>
      <c r="AF26" s="300" t="n">
        <v>43190</v>
      </c>
      <c r="AG26" s="296" t="n"/>
      <c r="AH26" s="296" t="n"/>
      <c r="AI26" s="296" t="n"/>
      <c r="AJ26" s="296" t="n"/>
      <c r="AK26" s="296" t="n"/>
      <c r="AL26" s="296" t="n"/>
      <c r="AM26" s="296" t="n"/>
      <c r="AN26" s="296" t="n"/>
      <c r="AO26" s="296" t="n"/>
      <c r="AP26" s="296" t="n"/>
      <c r="AQ26" s="296" t="n"/>
      <c r="AR26" s="296" t="n"/>
      <c r="AS26" s="296" t="n"/>
      <c r="AT26" s="296" t="n"/>
      <c r="AU26" s="296" t="n"/>
      <c r="AV26" s="296" t="n"/>
      <c r="AW26" s="296" t="n"/>
      <c r="AX26" s="296" t="n"/>
      <c r="AY26" s="296" t="n"/>
    </row>
    <row customHeight="1" ht="12.75" r="27" s="265" spans="1:51">
      <c r="A27" s="306" t="s">
        <v>8</v>
      </c>
      <c r="B27" s="309" t="n">
        <v>0.857142857142857</v>
      </c>
      <c r="C27" s="309" t="n">
        <v>0.8511904761904761</v>
      </c>
      <c r="D27" s="309" t="n">
        <v>0.8511904761904761</v>
      </c>
      <c r="E27" s="309" t="n">
        <v>0.8511904761904761</v>
      </c>
      <c r="F27" s="309" t="n">
        <v>0.8511904761904761</v>
      </c>
      <c r="G27" s="309" t="n">
        <v>0.8511904761904761</v>
      </c>
      <c r="H27" s="302" t="n">
        <v>0.90506329113924</v>
      </c>
      <c r="I27" s="302" t="n">
        <v>0.90506329113924</v>
      </c>
      <c r="J27" s="302" t="n">
        <v>0.90506329113924</v>
      </c>
      <c r="K27" s="302" t="n">
        <v>0.90506329113924</v>
      </c>
      <c r="L27" s="302" t="n">
        <v>0.90506329113924</v>
      </c>
      <c r="M27" s="309" t="n">
        <v>0.89873417721519</v>
      </c>
      <c r="N27" s="309" t="n">
        <v>0.90506329113924</v>
      </c>
      <c r="O27" s="309" t="n">
        <v>0.89873417721519</v>
      </c>
      <c r="P27" s="309" t="n">
        <v>0.89873417721519</v>
      </c>
      <c r="Q27" s="309" t="n">
        <v>0.90506329113924</v>
      </c>
      <c r="R27" s="309" t="n">
        <v>0.90506329113924</v>
      </c>
      <c r="S27" s="309" t="n">
        <v>0.90506329113924</v>
      </c>
      <c r="T27" s="309" t="n">
        <v>0.897435897435897</v>
      </c>
      <c r="U27" s="309" t="n">
        <v>0.897435897435897</v>
      </c>
      <c r="V27" s="309" t="n">
        <v>0.923076923076923</v>
      </c>
      <c r="W27" s="309" t="n">
        <v>0.923076923076923</v>
      </c>
      <c r="X27" s="309" t="n">
        <v>0.92948717948718</v>
      </c>
      <c r="Y27" s="309" t="n">
        <v>0.92948717948718</v>
      </c>
      <c r="Z27" s="309" t="n">
        <v>0.92948717948718</v>
      </c>
      <c r="AA27" s="309" t="n">
        <v>0.923076923076923</v>
      </c>
      <c r="AB27" s="309" t="n"/>
      <c r="AC27" s="309" t="n"/>
      <c r="AD27" s="309" t="n"/>
      <c r="AE27" s="309" t="n"/>
      <c r="AF27" s="309" t="n"/>
      <c r="AG27" s="302" t="n"/>
      <c r="AH27" s="302" t="n"/>
      <c r="AI27" s="302" t="n"/>
      <c r="AJ27" s="302" t="n"/>
      <c r="AK27" s="302" t="n"/>
      <c r="AL27" s="302" t="n"/>
      <c r="AM27" s="302" t="n"/>
      <c r="AN27" s="302" t="n"/>
      <c r="AO27" s="302" t="n"/>
      <c r="AP27" s="302" t="n"/>
      <c r="AQ27" s="302" t="n"/>
      <c r="AR27" s="309" t="n"/>
      <c r="AS27" s="309" t="n"/>
      <c r="AT27" s="309" t="n"/>
      <c r="AU27" s="309" t="n"/>
      <c r="AV27" s="309" t="n"/>
      <c r="AW27" s="302" t="n"/>
      <c r="AX27" s="309" t="n"/>
      <c r="AY27" s="309" t="n"/>
    </row>
    <row customHeight="1" ht="12.75" r="28" s="265" spans="1:51">
      <c r="A28" s="306" t="s">
        <v>9</v>
      </c>
      <c r="B28" s="309" t="n">
        <v>0.842105263157895</v>
      </c>
      <c r="C28" s="309" t="n">
        <v>0.8552631578947369</v>
      </c>
      <c r="D28" s="309" t="n">
        <v>0.8552631578947369</v>
      </c>
      <c r="E28" s="309" t="n">
        <v>0.8552631578947369</v>
      </c>
      <c r="F28" s="309" t="n">
        <v>0.861842105263158</v>
      </c>
      <c r="G28" s="309" t="n">
        <v>0.861842105263158</v>
      </c>
      <c r="H28" s="302" t="n">
        <v>0.916083916083916</v>
      </c>
      <c r="I28" s="302" t="n">
        <v>0.916083916083916</v>
      </c>
      <c r="J28" s="302" t="n">
        <v>0.916083916083916</v>
      </c>
      <c r="K28" s="302" t="n">
        <v>0.916083916083916</v>
      </c>
      <c r="L28" s="302" t="n">
        <v>0.916083916083916</v>
      </c>
      <c r="M28" s="309" t="n">
        <v>0.916083916083916</v>
      </c>
      <c r="N28" s="309" t="n">
        <v>0.93006993006993</v>
      </c>
      <c r="O28" s="309" t="n">
        <v>0.93006993006993</v>
      </c>
      <c r="P28" s="309" t="n">
        <v>0.916083916083916</v>
      </c>
      <c r="Q28" s="309" t="n">
        <v>0.923076923076923</v>
      </c>
      <c r="R28" s="309" t="n">
        <v>0.923076923076923</v>
      </c>
      <c r="S28" s="309" t="n">
        <v>0.923076923076923</v>
      </c>
      <c r="T28" s="309" t="n">
        <v>0.93006993006993</v>
      </c>
      <c r="U28" s="309" t="n">
        <v>0.93006993006993</v>
      </c>
      <c r="V28" s="309" t="n">
        <v>0.93006993006993</v>
      </c>
      <c r="W28" s="309" t="n">
        <v>0.93006993006993</v>
      </c>
      <c r="X28" s="309" t="n">
        <v>0.937062937062937</v>
      </c>
      <c r="Y28" s="309" t="n">
        <v>0.937062937062937</v>
      </c>
      <c r="Z28" s="309" t="n">
        <v>0.937062937062937</v>
      </c>
      <c r="AA28" s="309" t="n">
        <v>0.93006993006993</v>
      </c>
      <c r="AB28" s="309" t="n"/>
      <c r="AC28" s="309" t="n"/>
      <c r="AD28" s="309" t="n"/>
      <c r="AE28" s="309" t="n"/>
      <c r="AF28" s="309" t="n"/>
      <c r="AG28" s="302" t="n"/>
      <c r="AH28" s="302" t="n"/>
      <c r="AI28" s="302" t="n"/>
      <c r="AJ28" s="302" t="n"/>
      <c r="AK28" s="302" t="n"/>
      <c r="AL28" s="302" t="n"/>
      <c r="AM28" s="302" t="n"/>
      <c r="AN28" s="302" t="n"/>
      <c r="AO28" s="302" t="n"/>
      <c r="AP28" s="302" t="n"/>
      <c r="AQ28" s="302" t="n"/>
      <c r="AR28" s="309" t="n"/>
      <c r="AS28" s="309" t="n"/>
      <c r="AT28" s="309" t="n"/>
      <c r="AU28" s="309" t="n"/>
      <c r="AV28" s="309" t="n"/>
      <c r="AW28" s="302" t="n"/>
      <c r="AX28" s="309" t="n"/>
      <c r="AY28" s="309" t="n"/>
    </row>
    <row customHeight="1" ht="12.75" r="29" s="265" spans="1:51">
      <c r="A29" s="306" t="s">
        <v>10</v>
      </c>
      <c r="B29" s="309" t="n">
        <v>0.974358974358974</v>
      </c>
      <c r="C29" s="309" t="n">
        <v>0.982905982905983</v>
      </c>
      <c r="D29" s="309" t="n">
        <v>0.982905982905983</v>
      </c>
      <c r="E29" s="309" t="n">
        <v>0.982905982905983</v>
      </c>
      <c r="F29" s="309" t="n">
        <v>0.982905982905983</v>
      </c>
      <c r="G29" s="309" t="n">
        <v>0.982905982905983</v>
      </c>
      <c r="H29" s="302" t="n">
        <v>0.965811965811966</v>
      </c>
      <c r="I29" s="302" t="n">
        <v>0.965811965811966</v>
      </c>
      <c r="J29" s="302" t="n">
        <v>0.965811965811966</v>
      </c>
      <c r="K29" s="302" t="n">
        <v>0.965811965811966</v>
      </c>
      <c r="L29" s="302" t="n">
        <v>0.965811965811966</v>
      </c>
      <c r="M29" s="309" t="n">
        <v>0.965811965811966</v>
      </c>
      <c r="N29" s="309" t="n">
        <v>0.965811965811966</v>
      </c>
      <c r="O29" s="309" t="n">
        <v>0.948717948717949</v>
      </c>
      <c r="P29" s="309" t="n">
        <v>0.948717948717949</v>
      </c>
      <c r="Q29" s="309" t="n">
        <v>0.905982905982906</v>
      </c>
      <c r="R29" s="309" t="n">
        <v>0.905982905982906</v>
      </c>
      <c r="S29" s="309" t="n">
        <v>0.905982905982906</v>
      </c>
      <c r="T29" s="309" t="n">
        <v>0.905982905982906</v>
      </c>
      <c r="U29" s="309" t="n">
        <v>0.905982905982906</v>
      </c>
      <c r="V29" s="309" t="n">
        <v>0.905982905982906</v>
      </c>
      <c r="W29" s="309" t="n">
        <v>0.905982905982906</v>
      </c>
      <c r="X29" s="309" t="n">
        <v>0.846153846153846</v>
      </c>
      <c r="Y29" s="309" t="n">
        <v>0.846153846153846</v>
      </c>
      <c r="Z29" s="309" t="n">
        <v>0.846153846153846</v>
      </c>
      <c r="AA29" s="309" t="n">
        <v>0.846153846153846</v>
      </c>
      <c r="AB29" s="309" t="n"/>
      <c r="AC29" s="309" t="n"/>
      <c r="AD29" s="309" t="n"/>
      <c r="AE29" s="309" t="n"/>
      <c r="AF29" s="309" t="n"/>
      <c r="AG29" s="302" t="n"/>
      <c r="AH29" s="302" t="n"/>
      <c r="AI29" s="302" t="n"/>
      <c r="AJ29" s="302" t="n"/>
      <c r="AK29" s="302" t="n"/>
      <c r="AL29" s="302" t="n"/>
      <c r="AM29" s="302" t="n"/>
      <c r="AN29" s="302" t="n"/>
      <c r="AO29" s="302" t="n"/>
      <c r="AP29" s="302" t="n"/>
      <c r="AQ29" s="302" t="n"/>
      <c r="AR29" s="309" t="n"/>
      <c r="AS29" s="309" t="n"/>
      <c r="AT29" s="309" t="n"/>
      <c r="AU29" s="309" t="n"/>
      <c r="AV29" s="309" t="n"/>
      <c r="AW29" s="302" t="n"/>
      <c r="AX29" s="309" t="n"/>
      <c r="AY29" s="309" t="n"/>
    </row>
    <row customHeight="1" ht="12.75" r="30" s="265" spans="1:51">
      <c r="A30" s="306" t="s">
        <v>11</v>
      </c>
      <c r="B30" s="309" t="n">
        <v>0.791752577319588</v>
      </c>
      <c r="C30" s="309" t="n">
        <v>0.804621848739496</v>
      </c>
      <c r="D30" s="309" t="n">
        <v>0.804621848739496</v>
      </c>
      <c r="E30" s="309" t="n">
        <v>0.804621848739496</v>
      </c>
      <c r="F30" s="309" t="n">
        <v>0.8</v>
      </c>
      <c r="G30" s="309" t="n">
        <v>0.8</v>
      </c>
      <c r="H30" s="302" t="n">
        <v>0.809421841541756</v>
      </c>
      <c r="I30" s="302" t="n">
        <v>0.809421841541756</v>
      </c>
      <c r="J30" s="302" t="n">
        <v>0.809421841541756</v>
      </c>
      <c r="K30" s="302" t="n">
        <v>0.809421841541756</v>
      </c>
      <c r="L30" s="302" t="n">
        <v>0.809421841541756</v>
      </c>
      <c r="M30" s="309" t="n">
        <v>0.792887029288703</v>
      </c>
      <c r="N30" s="309" t="n">
        <v>0.80293501048218</v>
      </c>
      <c r="O30" s="309" t="n">
        <v>0.83974358974359</v>
      </c>
      <c r="P30" s="309" t="n">
        <v>0.8469827586206899</v>
      </c>
      <c r="Q30" s="309" t="n">
        <v>0.836559139784946</v>
      </c>
      <c r="R30" s="309" t="n">
        <v>0.836559139784946</v>
      </c>
      <c r="S30" s="309" t="n">
        <v>0.836559139784946</v>
      </c>
      <c r="T30" s="309" t="n">
        <v>0.838709677419355</v>
      </c>
      <c r="U30" s="309" t="n">
        <v>0.825263157894737</v>
      </c>
      <c r="V30" s="309" t="n">
        <v>0.827368421052631</v>
      </c>
      <c r="W30" s="309" t="n">
        <v>0.827368421052631</v>
      </c>
      <c r="X30" s="309" t="n">
        <v>0.847311827956989</v>
      </c>
      <c r="Y30" s="309" t="n">
        <v>0.847311827956989</v>
      </c>
      <c r="Z30" s="309" t="n">
        <v>0.847311827956989</v>
      </c>
      <c r="AA30" s="309" t="n">
        <v>0.854389721627409</v>
      </c>
      <c r="AB30" s="309" t="n"/>
      <c r="AC30" s="309" t="n"/>
      <c r="AD30" s="309" t="n"/>
      <c r="AE30" s="309" t="n"/>
      <c r="AF30" s="309" t="n"/>
      <c r="AG30" s="302" t="n"/>
      <c r="AH30" s="302" t="n"/>
      <c r="AI30" s="302" t="n"/>
      <c r="AJ30" s="302" t="n"/>
      <c r="AK30" s="302" t="n"/>
      <c r="AL30" s="302" t="n"/>
      <c r="AM30" s="302" t="n"/>
      <c r="AN30" s="302" t="n"/>
      <c r="AO30" s="302" t="n"/>
      <c r="AP30" s="302" t="n"/>
      <c r="AQ30" s="302" t="n"/>
      <c r="AR30" s="309" t="n"/>
      <c r="AS30" s="309" t="n"/>
      <c r="AT30" s="309" t="n"/>
      <c r="AU30" s="309" t="n"/>
      <c r="AV30" s="309" t="n"/>
      <c r="AW30" s="302" t="n"/>
      <c r="AX30" s="309" t="n"/>
      <c r="AY30" s="309" t="n"/>
    </row>
    <row customHeight="1" ht="12.75" r="31" s="265" spans="1:51">
      <c r="A31" s="306" t="s">
        <v>12</v>
      </c>
      <c r="B31" s="309" t="n">
        <v>0.922705314009662</v>
      </c>
      <c r="C31" s="309" t="n">
        <v>0.899038461538461</v>
      </c>
      <c r="D31" s="309" t="n">
        <v>0.899038461538461</v>
      </c>
      <c r="E31" s="309" t="n">
        <v>0.899038461538461</v>
      </c>
      <c r="F31" s="309" t="n">
        <v>0.91866028708134</v>
      </c>
      <c r="G31" s="309" t="n">
        <v>0.91866028708134</v>
      </c>
      <c r="H31" s="302" t="n">
        <v>0.913875598086124</v>
      </c>
      <c r="I31" s="302" t="n">
        <v>0.913875598086124</v>
      </c>
      <c r="J31" s="302" t="n">
        <v>0.913875598086124</v>
      </c>
      <c r="K31" s="302" t="n">
        <v>0.913875598086124</v>
      </c>
      <c r="L31" s="302" t="n">
        <v>0.913875598086124</v>
      </c>
      <c r="M31" s="309" t="n">
        <v>0.90952380952381</v>
      </c>
      <c r="N31" s="309" t="n">
        <v>0.90952380952381</v>
      </c>
      <c r="O31" s="309" t="n">
        <v>0.91866028708134</v>
      </c>
      <c r="P31" s="309" t="n">
        <v>0.951219512195122</v>
      </c>
      <c r="Q31" s="309" t="n">
        <v>0.922705314009662</v>
      </c>
      <c r="R31" s="309" t="n">
        <v>0.922705314009662</v>
      </c>
      <c r="S31" s="309" t="n">
        <v>0.922705314009662</v>
      </c>
      <c r="T31" s="309" t="n">
        <v>0.932038834951456</v>
      </c>
      <c r="U31" s="309" t="n">
        <v>0.91747572815534</v>
      </c>
      <c r="V31" s="309" t="n">
        <v>0.932038834951456</v>
      </c>
      <c r="W31" s="309" t="n">
        <v>0.932038834951456</v>
      </c>
      <c r="X31" s="309" t="n">
        <v>0.91747572815534</v>
      </c>
      <c r="Y31" s="309" t="n">
        <v>0.91747572815534</v>
      </c>
      <c r="Z31" s="309" t="n">
        <v>0.91747572815534</v>
      </c>
      <c r="AA31" s="309" t="n">
        <v>0.9219512195121951</v>
      </c>
      <c r="AB31" s="309" t="n"/>
      <c r="AC31" s="309" t="n"/>
      <c r="AD31" s="309" t="n"/>
      <c r="AE31" s="309" t="n"/>
      <c r="AF31" s="309" t="n"/>
      <c r="AG31" s="302" t="n"/>
      <c r="AH31" s="302" t="n"/>
      <c r="AI31" s="302" t="n"/>
      <c r="AJ31" s="302" t="n"/>
      <c r="AK31" s="302" t="n"/>
      <c r="AL31" s="302" t="n"/>
      <c r="AM31" s="302" t="n"/>
      <c r="AN31" s="302" t="n"/>
      <c r="AO31" s="302" t="n"/>
      <c r="AP31" s="302" t="n"/>
      <c r="AQ31" s="302" t="n"/>
      <c r="AR31" s="309" t="n"/>
      <c r="AS31" s="309" t="n"/>
      <c r="AT31" s="309" t="n"/>
      <c r="AU31" s="309" t="n"/>
      <c r="AV31" s="309" t="n"/>
      <c r="AW31" s="302" t="n"/>
      <c r="AX31" s="309" t="n"/>
      <c r="AY31" s="309" t="n"/>
    </row>
    <row customHeight="1" ht="12.75" r="32" s="265" spans="1:51">
      <c r="A32" s="306" t="s">
        <v>13</v>
      </c>
      <c r="B32" s="309" t="n">
        <v>0.978021978021978</v>
      </c>
      <c r="C32" s="309" t="n">
        <v>0.967032967032967</v>
      </c>
      <c r="D32" s="309" t="n">
        <v>0.967032967032967</v>
      </c>
      <c r="E32" s="309" t="n">
        <v>0.967032967032967</v>
      </c>
      <c r="F32" s="309" t="n">
        <v>0.9890109890109891</v>
      </c>
      <c r="G32" s="309" t="n">
        <v>0.9890109890109891</v>
      </c>
      <c r="H32" s="302" t="n">
        <v>0.9890109890109891</v>
      </c>
      <c r="I32" s="302" t="n">
        <v>0.9890109890109891</v>
      </c>
      <c r="J32" s="302" t="n">
        <v>0.9890109890109891</v>
      </c>
      <c r="K32" s="302" t="n">
        <v>0.9890109890109891</v>
      </c>
      <c r="L32" s="302" t="n">
        <v>0.9890109890109891</v>
      </c>
      <c r="M32" s="309" t="n">
        <v>0.9890109890109891</v>
      </c>
      <c r="N32" s="309" t="n">
        <v>0.9890109890109891</v>
      </c>
      <c r="O32" s="309" t="n">
        <v>0.9890109890109891</v>
      </c>
      <c r="P32" s="309" t="n">
        <v>0.9890109890109891</v>
      </c>
      <c r="Q32" s="309" t="n">
        <v>0.978021978021978</v>
      </c>
      <c r="R32" s="309" t="n">
        <v>0.978021978021978</v>
      </c>
      <c r="S32" s="309" t="n">
        <v>0.978021978021978</v>
      </c>
      <c r="T32" s="309" t="n">
        <v>0.9890109890109891</v>
      </c>
      <c r="U32" s="309" t="n">
        <v>1</v>
      </c>
      <c r="V32" s="309" t="n">
        <v>1</v>
      </c>
      <c r="W32" s="309" t="n">
        <v>1</v>
      </c>
      <c r="X32" s="309" t="n">
        <v>1</v>
      </c>
      <c r="Y32" s="309" t="n">
        <v>1</v>
      </c>
      <c r="Z32" s="309" t="n">
        <v>1</v>
      </c>
      <c r="AA32" s="309" t="n">
        <v>1</v>
      </c>
      <c r="AB32" s="309" t="n"/>
      <c r="AC32" s="309" t="n"/>
      <c r="AD32" s="309" t="n"/>
      <c r="AE32" s="309" t="n"/>
      <c r="AF32" s="309" t="n"/>
      <c r="AG32" s="302" t="n"/>
      <c r="AH32" s="302" t="n"/>
      <c r="AI32" s="302" t="n"/>
      <c r="AJ32" s="302" t="n"/>
      <c r="AK32" s="302" t="n"/>
      <c r="AL32" s="302" t="n"/>
      <c r="AM32" s="302" t="n"/>
      <c r="AN32" s="302" t="n"/>
      <c r="AO32" s="302" t="n"/>
      <c r="AP32" s="302" t="n"/>
      <c r="AQ32" s="302" t="n"/>
      <c r="AR32" s="309" t="n"/>
      <c r="AS32" s="309" t="n"/>
      <c r="AT32" s="309" t="n"/>
      <c r="AU32" s="309" t="n"/>
      <c r="AV32" s="309" t="n"/>
      <c r="AW32" s="302" t="n"/>
      <c r="AX32" s="309" t="n"/>
      <c r="AY32" s="309" t="n"/>
    </row>
    <row customHeight="1" ht="12.75" r="33" s="265" spans="1:51">
      <c r="A33" s="306" t="s">
        <v>14</v>
      </c>
      <c r="B33" s="309" t="n">
        <v>0.744897959183674</v>
      </c>
      <c r="C33" s="309" t="n">
        <v>0.806122448979592</v>
      </c>
      <c r="D33" s="309" t="n">
        <v>0.806122448979592</v>
      </c>
      <c r="E33" s="309" t="n">
        <v>0.806122448979592</v>
      </c>
      <c r="F33" s="309" t="n">
        <v>0.795918367346939</v>
      </c>
      <c r="G33" s="309" t="n">
        <v>0.795918367346939</v>
      </c>
      <c r="H33" s="302" t="n">
        <v>0.9090909090909089</v>
      </c>
      <c r="I33" s="302" t="n">
        <v>0.9090909090909089</v>
      </c>
      <c r="J33" s="302" t="n">
        <v>0.9090909090909089</v>
      </c>
      <c r="K33" s="302" t="n">
        <v>0.9090909090909089</v>
      </c>
      <c r="L33" s="302" t="n">
        <v>0.9090909090909089</v>
      </c>
      <c r="M33" s="309" t="n">
        <v>0.897727272727273</v>
      </c>
      <c r="N33" s="309" t="n">
        <v>0.886363636363636</v>
      </c>
      <c r="O33" s="309" t="n">
        <v>0.863636363636364</v>
      </c>
      <c r="P33" s="309" t="n">
        <v>0.9090909090909089</v>
      </c>
      <c r="Q33" s="309" t="n">
        <v>0.9090909090909089</v>
      </c>
      <c r="R33" s="309" t="n">
        <v>0.9090909090909089</v>
      </c>
      <c r="S33" s="309" t="n">
        <v>0.9090909090909089</v>
      </c>
      <c r="T33" s="309" t="n">
        <v>0.897727272727273</v>
      </c>
      <c r="U33" s="309" t="n">
        <v>0.920454545454546</v>
      </c>
      <c r="V33" s="309" t="n">
        <v>0.920454545454546</v>
      </c>
      <c r="W33" s="309" t="n">
        <v>0.920454545454546</v>
      </c>
      <c r="X33" s="309" t="n">
        <v>0.930232558139535</v>
      </c>
      <c r="Y33" s="309" t="n">
        <v>0.930232558139535</v>
      </c>
      <c r="Z33" s="309" t="n">
        <v>0.930232558139535</v>
      </c>
      <c r="AA33" s="309" t="n">
        <v>0.965116279069768</v>
      </c>
      <c r="AB33" s="309" t="n"/>
      <c r="AC33" s="309" t="n"/>
      <c r="AD33" s="309" t="n"/>
      <c r="AE33" s="309" t="n"/>
      <c r="AF33" s="309" t="n"/>
      <c r="AG33" s="302" t="n"/>
      <c r="AH33" s="302" t="n"/>
      <c r="AI33" s="302" t="n"/>
      <c r="AJ33" s="302" t="n"/>
      <c r="AK33" s="302" t="n"/>
      <c r="AL33" s="302" t="n"/>
      <c r="AM33" s="302" t="n"/>
      <c r="AN33" s="302" t="n"/>
      <c r="AO33" s="302" t="n"/>
      <c r="AP33" s="302" t="n"/>
      <c r="AQ33" s="302" t="n"/>
      <c r="AR33" s="309" t="n"/>
      <c r="AS33" s="309" t="n"/>
      <c r="AT33" s="309" t="n"/>
      <c r="AU33" s="309" t="n"/>
      <c r="AV33" s="309" t="n"/>
      <c r="AW33" s="302" t="n"/>
      <c r="AX33" s="309" t="n"/>
      <c r="AY33" s="309" t="n"/>
    </row>
    <row customHeight="1" ht="12.75" r="34" s="265" spans="1:51">
      <c r="A34" s="306" t="s">
        <v>15</v>
      </c>
      <c r="B34" s="309" t="n">
        <v>0.893939393939394</v>
      </c>
      <c r="C34" s="309" t="n">
        <v>0.914141414141414</v>
      </c>
      <c r="D34" s="309" t="n">
        <v>0.914141414141414</v>
      </c>
      <c r="E34" s="309" t="n">
        <v>0.914141414141414</v>
      </c>
      <c r="F34" s="309" t="n">
        <v>0.919597989949749</v>
      </c>
      <c r="G34" s="309" t="n">
        <v>0.919597989949749</v>
      </c>
      <c r="H34" s="302" t="n">
        <v>0.98</v>
      </c>
      <c r="I34" s="302" t="n">
        <v>0.98</v>
      </c>
      <c r="J34" s="302" t="n">
        <v>0.98</v>
      </c>
      <c r="K34" s="302" t="n">
        <v>0.98</v>
      </c>
      <c r="L34" s="302" t="n">
        <v>0.98</v>
      </c>
      <c r="M34" s="309" t="n">
        <v>0.98</v>
      </c>
      <c r="N34" s="309" t="n">
        <v>0.98</v>
      </c>
      <c r="O34" s="309" t="n">
        <v>0.9399999999999999</v>
      </c>
      <c r="P34" s="309" t="n">
        <v>0.945</v>
      </c>
      <c r="Q34" s="309" t="n">
        <v>0.924623115577889</v>
      </c>
      <c r="R34" s="309" t="n">
        <v>0.924623115577889</v>
      </c>
      <c r="S34" s="309" t="n">
        <v>0.924623115577889</v>
      </c>
      <c r="T34" s="309" t="n">
        <v>0.924623115577889</v>
      </c>
      <c r="U34" s="309" t="n">
        <v>0.9292929292929289</v>
      </c>
      <c r="V34" s="309" t="n">
        <v>0.9292929292929289</v>
      </c>
      <c r="W34" s="309" t="n">
        <v>0.9292929292929289</v>
      </c>
      <c r="X34" s="309" t="n">
        <v>0.9095477386934669</v>
      </c>
      <c r="Y34" s="309" t="n">
        <v>0.9095477386934669</v>
      </c>
      <c r="Z34" s="309" t="n">
        <v>0.9095477386934669</v>
      </c>
      <c r="AA34" s="309" t="n">
        <v>0.914572864321608</v>
      </c>
      <c r="AB34" s="309" t="n"/>
      <c r="AC34" s="309" t="n"/>
      <c r="AD34" s="309" t="n"/>
      <c r="AE34" s="309" t="n"/>
      <c r="AF34" s="309" t="n"/>
      <c r="AG34" s="302" t="n"/>
      <c r="AH34" s="302" t="n"/>
      <c r="AI34" s="302" t="n"/>
      <c r="AJ34" s="302" t="n"/>
      <c r="AK34" s="302" t="n"/>
      <c r="AL34" s="302" t="n"/>
      <c r="AM34" s="302" t="n"/>
      <c r="AN34" s="302" t="n"/>
      <c r="AO34" s="302" t="n"/>
      <c r="AP34" s="302" t="n"/>
      <c r="AQ34" s="302" t="n"/>
      <c r="AR34" s="309" t="n"/>
      <c r="AS34" s="309" t="n"/>
      <c r="AT34" s="309" t="n"/>
      <c r="AU34" s="309" t="n"/>
      <c r="AV34" s="309" t="n"/>
      <c r="AW34" s="302" t="n"/>
      <c r="AX34" s="309" t="n"/>
      <c r="AY34" s="309" t="n"/>
    </row>
    <row customHeight="1" ht="12.75" r="35" s="265" spans="1:51">
      <c r="A35" s="306" t="s">
        <v>16</v>
      </c>
      <c r="B35" s="309" t="n">
        <v>0.875</v>
      </c>
      <c r="C35" s="309" t="n">
        <v>0.885135135135135</v>
      </c>
      <c r="D35" s="309" t="n">
        <v>0.885135135135135</v>
      </c>
      <c r="E35" s="309" t="n">
        <v>0.885135135135135</v>
      </c>
      <c r="F35" s="309" t="n">
        <v>0.895270270270271</v>
      </c>
      <c r="G35" s="309" t="n">
        <v>0.895270270270271</v>
      </c>
      <c r="H35" s="302" t="n">
        <v>0.891891891891892</v>
      </c>
      <c r="I35" s="302" t="n">
        <v>0.891891891891892</v>
      </c>
      <c r="J35" s="302" t="n">
        <v>0.891891891891892</v>
      </c>
      <c r="K35" s="302" t="n">
        <v>0.891891891891892</v>
      </c>
      <c r="L35" s="302" t="n">
        <v>0.891891891891892</v>
      </c>
      <c r="M35" s="309" t="n">
        <v>0.906531531531532</v>
      </c>
      <c r="N35" s="309" t="n">
        <v>0.905405405405405</v>
      </c>
      <c r="O35" s="309" t="n">
        <v>0.905405405405405</v>
      </c>
      <c r="P35" s="309" t="n">
        <v>0.908783783783784</v>
      </c>
      <c r="Q35" s="309" t="n">
        <v>0.905405405405405</v>
      </c>
      <c r="R35" s="309" t="n">
        <v>0.905405405405405</v>
      </c>
      <c r="S35" s="309" t="n">
        <v>0.905405405405405</v>
      </c>
      <c r="T35" s="309" t="n">
        <v>0.900900900900901</v>
      </c>
      <c r="U35" s="309" t="n">
        <v>0.913288288288288</v>
      </c>
      <c r="V35" s="309" t="n">
        <v>0.906531531531532</v>
      </c>
      <c r="W35" s="309" t="n">
        <v>0.906531531531532</v>
      </c>
      <c r="X35" s="309" t="n">
        <v>0.922297297297297</v>
      </c>
      <c r="Y35" s="309" t="n">
        <v>0.922297297297297</v>
      </c>
      <c r="Z35" s="309" t="n">
        <v>0.922297297297297</v>
      </c>
      <c r="AA35" s="309" t="n">
        <v>0.923423423423423</v>
      </c>
      <c r="AB35" s="309" t="n"/>
      <c r="AC35" s="309" t="n"/>
      <c r="AD35" s="309" t="n"/>
      <c r="AE35" s="309" t="n"/>
      <c r="AF35" s="309" t="n"/>
      <c r="AG35" s="302" t="n"/>
      <c r="AH35" s="302" t="n"/>
      <c r="AI35" s="302" t="n"/>
      <c r="AJ35" s="302" t="n"/>
      <c r="AK35" s="302" t="n"/>
      <c r="AL35" s="302" t="n"/>
      <c r="AM35" s="302" t="n"/>
      <c r="AN35" s="302" t="n"/>
      <c r="AO35" s="302" t="n"/>
      <c r="AP35" s="302" t="n"/>
      <c r="AQ35" s="302" t="n"/>
      <c r="AR35" s="309" t="n"/>
      <c r="AS35" s="309" t="n"/>
      <c r="AT35" s="309" t="n"/>
      <c r="AU35" s="309" t="n"/>
      <c r="AV35" s="309" t="n"/>
      <c r="AW35" s="302" t="n"/>
      <c r="AX35" s="309" t="n"/>
      <c r="AY35" s="309" t="n"/>
    </row>
    <row customHeight="1" ht="12.75" r="36" s="265" spans="1:51">
      <c r="A36" s="306" t="s">
        <v>17</v>
      </c>
      <c r="B36" s="309" t="n">
        <v>0.804511278195489</v>
      </c>
      <c r="C36" s="309" t="n">
        <v>0.804511278195489</v>
      </c>
      <c r="D36" s="309" t="n">
        <v>0.804511278195489</v>
      </c>
      <c r="E36" s="309" t="n">
        <v>0.804511278195489</v>
      </c>
      <c r="F36" s="309" t="n">
        <v>0.796992481203007</v>
      </c>
      <c r="G36" s="309" t="n">
        <v>0.796992481203007</v>
      </c>
      <c r="H36" s="302" t="n">
        <v>0.804511278195489</v>
      </c>
      <c r="I36" s="302" t="n">
        <v>0.804511278195489</v>
      </c>
      <c r="J36" s="302" t="n">
        <v>0.804511278195489</v>
      </c>
      <c r="K36" s="302" t="n">
        <v>0.804511278195489</v>
      </c>
      <c r="L36" s="302" t="n">
        <v>0.804511278195489</v>
      </c>
      <c r="M36" s="309" t="n">
        <v>0.796992481203007</v>
      </c>
      <c r="N36" s="309" t="n">
        <v>0.796992481203007</v>
      </c>
      <c r="O36" s="309" t="n">
        <v>0.819548872180451</v>
      </c>
      <c r="P36" s="309" t="n">
        <v>0.834586466165414</v>
      </c>
      <c r="Q36" s="309" t="n">
        <v>0.785185185185185</v>
      </c>
      <c r="R36" s="309" t="n">
        <v>0.785185185185185</v>
      </c>
      <c r="S36" s="309" t="n">
        <v>0.785185185185185</v>
      </c>
      <c r="T36" s="309" t="n">
        <v>0.736111111111111</v>
      </c>
      <c r="U36" s="309" t="n">
        <v>0.737931034482759</v>
      </c>
      <c r="V36" s="309" t="n">
        <v>0.785714285714286</v>
      </c>
      <c r="W36" s="309" t="n">
        <v>0.785714285714286</v>
      </c>
      <c r="X36" s="309" t="n">
        <v>0.8496240601503759</v>
      </c>
      <c r="Y36" s="309" t="n">
        <v>0.8496240601503759</v>
      </c>
      <c r="Z36" s="309" t="n">
        <v>0.8496240601503759</v>
      </c>
      <c r="AA36" s="309" t="n">
        <v>0.8496240601503759</v>
      </c>
      <c r="AB36" s="309" t="n"/>
      <c r="AC36" s="309" t="n"/>
      <c r="AD36" s="309" t="n"/>
      <c r="AE36" s="309" t="n"/>
      <c r="AF36" s="309" t="n"/>
      <c r="AG36" s="302" t="n"/>
      <c r="AH36" s="302" t="n"/>
      <c r="AI36" s="302" t="n"/>
      <c r="AJ36" s="302" t="n"/>
      <c r="AK36" s="302" t="n"/>
      <c r="AL36" s="302" t="n"/>
      <c r="AM36" s="302" t="n"/>
      <c r="AN36" s="302" t="n"/>
      <c r="AO36" s="302" t="n"/>
      <c r="AP36" s="302" t="n"/>
      <c r="AQ36" s="302" t="n"/>
      <c r="AR36" s="309" t="n"/>
      <c r="AS36" s="309" t="n"/>
      <c r="AT36" s="309" t="n"/>
      <c r="AU36" s="309" t="n"/>
      <c r="AV36" s="309" t="n"/>
      <c r="AW36" s="302" t="n"/>
      <c r="AX36" s="309" t="n"/>
      <c r="AY36" s="309" t="n"/>
    </row>
    <row customHeight="1" ht="12.75" r="37" s="265" spans="1:51">
      <c r="A37" s="296" t="n"/>
      <c r="B37" s="302" t="n"/>
      <c r="C37" s="302" t="n"/>
      <c r="D37" s="302" t="n"/>
      <c r="E37" s="302" t="n"/>
      <c r="F37" s="302" t="n"/>
      <c r="G37" s="302" t="n"/>
      <c r="H37" s="302" t="n"/>
      <c r="I37" s="302" t="n"/>
      <c r="J37" s="302" t="n"/>
      <c r="K37" s="302" t="n"/>
      <c r="L37" s="302" t="n"/>
      <c r="M37" s="302" t="n"/>
      <c r="N37" s="302" t="n"/>
      <c r="O37" s="302" t="n"/>
      <c r="P37" s="302" t="n"/>
      <c r="Q37" s="302" t="n"/>
      <c r="R37" s="302" t="n"/>
      <c r="S37" s="302" t="n"/>
      <c r="T37" s="302" t="n"/>
      <c r="U37" s="302" t="n"/>
      <c r="V37" s="302" t="n"/>
      <c r="W37" s="302" t="n"/>
      <c r="X37" s="302" t="n"/>
      <c r="Y37" s="302" t="n"/>
      <c r="Z37" s="302" t="n"/>
      <c r="AA37" s="302" t="n"/>
      <c r="AB37" s="302" t="n"/>
      <c r="AC37" s="302" t="n"/>
      <c r="AD37" s="302" t="n"/>
      <c r="AE37" s="302" t="n"/>
      <c r="AF37" s="302" t="n"/>
      <c r="AG37" s="307" t="n"/>
      <c r="AH37" s="307" t="n"/>
      <c r="AI37" s="307" t="n"/>
      <c r="AJ37" s="307" t="n"/>
      <c r="AK37" s="307" t="n"/>
      <c r="AL37" s="307" t="n"/>
      <c r="AM37" s="296" t="n"/>
      <c r="AN37" s="296" t="n"/>
      <c r="AO37" s="296" t="n"/>
      <c r="AP37" s="296" t="n"/>
      <c r="AQ37" s="296" t="n"/>
      <c r="AR37" s="296" t="n"/>
      <c r="AS37" s="296" t="n"/>
      <c r="AT37" s="296" t="n"/>
      <c r="AU37" s="296" t="n"/>
      <c r="AV37" s="296" t="n"/>
      <c r="AW37" s="296" t="n"/>
      <c r="AX37" s="296" t="n"/>
      <c r="AY37" s="296" t="n"/>
    </row>
    <row customHeight="1" ht="12.75" r="38" s="265" spans="1:51">
      <c r="A38" s="296" t="n"/>
      <c r="B38" s="296" t="n"/>
      <c r="C38" s="296" t="n"/>
      <c r="D38" s="296" t="n"/>
      <c r="E38" s="296" t="n"/>
      <c r="F38" s="296" t="n"/>
      <c r="G38" s="296" t="n"/>
      <c r="H38" s="296" t="n"/>
      <c r="I38" s="296" t="n"/>
      <c r="J38" s="296" t="n"/>
      <c r="K38" s="296" t="n"/>
      <c r="L38" s="296" t="n"/>
      <c r="M38" s="296" t="n"/>
      <c r="N38" s="296" t="n"/>
      <c r="O38" s="296" t="n"/>
      <c r="P38" s="296" t="n"/>
      <c r="Q38" s="296" t="n"/>
      <c r="R38" s="296" t="n"/>
      <c r="S38" s="296" t="n"/>
      <c r="T38" s="296" t="n"/>
      <c r="U38" s="296" t="n"/>
      <c r="V38" s="296" t="n"/>
      <c r="W38" s="296" t="n"/>
      <c r="X38" s="296" t="n"/>
      <c r="Y38" s="296" t="n"/>
      <c r="Z38" s="296" t="n"/>
      <c r="AA38" s="296" t="n"/>
      <c r="AB38" s="296" t="n"/>
      <c r="AC38" s="296" t="n"/>
      <c r="AD38" s="296" t="n"/>
      <c r="AE38" s="296" t="n"/>
      <c r="AF38" s="296" t="n"/>
      <c r="AG38" s="296" t="n"/>
      <c r="AH38" s="296" t="n"/>
      <c r="AI38" s="296" t="n"/>
      <c r="AJ38" s="296" t="n"/>
      <c r="AK38" s="296" t="n"/>
      <c r="AL38" s="296" t="n"/>
      <c r="AM38" s="296" t="n"/>
      <c r="AN38" s="296" t="n"/>
      <c r="AO38" s="296" t="n"/>
      <c r="AP38" s="296" t="n"/>
      <c r="AQ38" s="296" t="n"/>
      <c r="AR38" s="296" t="n"/>
      <c r="AS38" s="296" t="n"/>
      <c r="AT38" s="296" t="n"/>
      <c r="AU38" s="296" t="n"/>
      <c r="AV38" s="296" t="n"/>
      <c r="AW38" s="296" t="n"/>
      <c r="AX38" s="296" t="n"/>
      <c r="AY38" s="296" t="n"/>
    </row>
    <row customHeight="1" ht="12.75" r="39" s="265" spans="1:51">
      <c r="A39" s="296" t="n"/>
      <c r="B39" s="296" t="n"/>
      <c r="C39" s="296" t="n"/>
      <c r="D39" s="296" t="n"/>
      <c r="E39" s="296" t="n"/>
      <c r="F39" s="296" t="n"/>
      <c r="G39" s="296" t="n"/>
      <c r="H39" s="296" t="n"/>
      <c r="I39" s="296" t="n"/>
      <c r="J39" s="296" t="n"/>
      <c r="K39" s="296" t="n"/>
      <c r="L39" s="296" t="n"/>
      <c r="M39" s="296" t="n"/>
      <c r="N39" s="296" t="n"/>
      <c r="O39" s="296" t="n"/>
      <c r="P39" s="296" t="n"/>
      <c r="Q39" s="296" t="n"/>
      <c r="R39" s="296" t="n"/>
      <c r="S39" s="296" t="n"/>
      <c r="T39" s="296" t="n"/>
      <c r="U39" s="296" t="n"/>
      <c r="V39" s="296" t="n"/>
      <c r="W39" s="296" t="n"/>
      <c r="X39" s="296" t="n"/>
      <c r="Y39" s="296" t="n"/>
      <c r="Z39" s="296" t="n"/>
      <c r="AA39" s="296" t="n"/>
      <c r="AB39" s="296" t="n"/>
      <c r="AC39" s="296" t="n"/>
      <c r="AD39" s="296" t="n"/>
      <c r="AE39" s="296" t="n"/>
      <c r="AF39" s="296" t="n"/>
      <c r="AG39" s="296" t="n"/>
      <c r="AH39" s="296" t="n"/>
      <c r="AI39" s="296" t="n"/>
      <c r="AJ39" s="296" t="n"/>
      <c r="AK39" s="296" t="n"/>
      <c r="AL39" s="296" t="n"/>
      <c r="AM39" s="296" t="n"/>
      <c r="AN39" s="296" t="n"/>
      <c r="AO39" s="296" t="n"/>
      <c r="AP39" s="296" t="n"/>
      <c r="AQ39" s="296" t="n"/>
      <c r="AR39" s="296" t="n"/>
      <c r="AS39" s="296" t="n"/>
      <c r="AT39" s="296" t="n"/>
      <c r="AU39" s="296" t="n"/>
      <c r="AV39" s="296" t="n"/>
      <c r="AW39" s="296" t="n"/>
      <c r="AX39" s="296" t="n"/>
      <c r="AY39" s="296" t="n"/>
    </row>
    <row customHeight="1" ht="12.75" r="40" s="265" spans="1:51">
      <c r="A40" s="296" t="n"/>
      <c r="B40" s="296" t="n"/>
      <c r="C40" s="296" t="n"/>
      <c r="D40" s="296" t="n"/>
      <c r="E40" s="296" t="n"/>
      <c r="F40" s="296" t="n"/>
      <c r="G40" s="296" t="n"/>
      <c r="H40" s="296" t="n"/>
      <c r="I40" s="296" t="n"/>
      <c r="J40" s="296" t="n"/>
      <c r="K40" s="296" t="n"/>
      <c r="L40" s="296" t="n"/>
      <c r="M40" s="296" t="n"/>
      <c r="N40" s="296" t="n"/>
      <c r="O40" s="296" t="n"/>
      <c r="P40" s="296" t="n"/>
      <c r="Q40" s="296" t="n"/>
      <c r="R40" s="296" t="n"/>
      <c r="S40" s="296" t="n"/>
      <c r="T40" s="296" t="n"/>
      <c r="U40" s="296" t="n"/>
      <c r="V40" s="296" t="n"/>
      <c r="W40" s="296" t="n"/>
      <c r="X40" s="296" t="n"/>
      <c r="Y40" s="296" t="n"/>
      <c r="Z40" s="296" t="n"/>
      <c r="AA40" s="296" t="n"/>
      <c r="AB40" s="296" t="n"/>
      <c r="AC40" s="296" t="n"/>
      <c r="AD40" s="296" t="n"/>
      <c r="AE40" s="296" t="n"/>
      <c r="AF40" s="296" t="n"/>
      <c r="AG40" s="296" t="n"/>
      <c r="AH40" s="296" t="n"/>
      <c r="AI40" s="296" t="n"/>
      <c r="AJ40" s="296" t="n"/>
      <c r="AK40" s="296" t="n"/>
      <c r="AL40" s="296" t="n"/>
      <c r="AM40" s="296" t="n"/>
      <c r="AN40" s="296" t="n"/>
      <c r="AO40" s="296" t="n"/>
      <c r="AP40" s="296" t="n"/>
      <c r="AQ40" s="296" t="n"/>
      <c r="AR40" s="296" t="n"/>
      <c r="AS40" s="296" t="n"/>
      <c r="AT40" s="296" t="n"/>
      <c r="AU40" s="296" t="n"/>
      <c r="AV40" s="296" t="n"/>
      <c r="AW40" s="296" t="n"/>
      <c r="AX40" s="296" t="n"/>
      <c r="AY40" s="296" t="n"/>
    </row>
    <row customHeight="1" ht="12.75" r="41" s="265" spans="1:51">
      <c r="A41" s="296" t="n"/>
      <c r="B41" s="296" t="n"/>
      <c r="C41" s="296" t="n"/>
      <c r="D41" s="296" t="n"/>
      <c r="E41" s="296" t="n"/>
      <c r="F41" s="296" t="n"/>
      <c r="G41" s="296" t="n"/>
      <c r="H41" s="296" t="n"/>
      <c r="I41" s="296" t="n"/>
      <c r="J41" s="296" t="n"/>
      <c r="K41" s="296" t="n"/>
      <c r="L41" s="296" t="n"/>
      <c r="M41" s="296" t="n"/>
      <c r="N41" s="296" t="n"/>
      <c r="O41" s="296" t="n"/>
      <c r="P41" s="296" t="n"/>
      <c r="Q41" s="296" t="n"/>
      <c r="R41" s="296" t="n"/>
      <c r="S41" s="296" t="n"/>
      <c r="T41" s="296" t="n"/>
      <c r="U41" s="296" t="n"/>
      <c r="V41" s="296" t="n"/>
      <c r="W41" s="296" t="n"/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J41" s="296" t="n"/>
      <c r="AK41" s="296" t="n"/>
      <c r="AL41" s="296" t="n"/>
      <c r="AM41" s="296" t="n"/>
      <c r="AN41" s="296" t="n"/>
      <c r="AO41" s="296" t="n"/>
      <c r="AP41" s="296" t="n"/>
      <c r="AQ41" s="296" t="n"/>
      <c r="AR41" s="296" t="n"/>
      <c r="AS41" s="296" t="n"/>
      <c r="AT41" s="296" t="n"/>
      <c r="AU41" s="296" t="n"/>
      <c r="AV41" s="296" t="n"/>
      <c r="AW41" s="296" t="n"/>
      <c r="AX41" s="296" t="n"/>
      <c r="AY41" s="296" t="n"/>
    </row>
    <row customHeight="1" ht="12.75" r="42" s="265" spans="1:51">
      <c r="A42" s="296" t="n"/>
      <c r="B42" s="296" t="n"/>
      <c r="C42" s="296" t="n"/>
      <c r="D42" s="296" t="n"/>
      <c r="E42" s="296" t="n"/>
      <c r="F42" s="296" t="n"/>
      <c r="G42" s="296" t="n"/>
      <c r="H42" s="296" t="n"/>
      <c r="I42" s="296" t="n"/>
      <c r="J42" s="296" t="n"/>
      <c r="K42" s="296" t="n"/>
      <c r="L42" s="296" t="n"/>
      <c r="M42" s="296" t="n"/>
      <c r="N42" s="296" t="n"/>
      <c r="O42" s="296" t="n"/>
      <c r="P42" s="296" t="n"/>
      <c r="Q42" s="296" t="n"/>
      <c r="R42" s="296" t="n"/>
      <c r="S42" s="296" t="n"/>
      <c r="T42" s="296" t="n"/>
      <c r="U42" s="296" t="n"/>
      <c r="V42" s="296" t="n"/>
      <c r="W42" s="296" t="n"/>
      <c r="X42" s="296" t="n"/>
      <c r="Y42" s="296" t="n"/>
      <c r="Z42" s="296" t="n"/>
      <c r="AA42" s="296" t="n"/>
      <c r="AB42" s="296" t="n"/>
      <c r="AC42" s="296" t="n"/>
      <c r="AD42" s="296" t="n"/>
      <c r="AE42" s="296" t="n"/>
      <c r="AF42" s="296" t="n"/>
      <c r="AG42" s="296" t="n"/>
      <c r="AH42" s="296" t="n"/>
      <c r="AI42" s="296" t="n"/>
      <c r="AJ42" s="296" t="n"/>
      <c r="AK42" s="296" t="n"/>
      <c r="AL42" s="296" t="n"/>
      <c r="AM42" s="296" t="n"/>
      <c r="AN42" s="296" t="n"/>
      <c r="AO42" s="296" t="n"/>
      <c r="AP42" s="296" t="n"/>
      <c r="AQ42" s="296" t="n"/>
      <c r="AR42" s="296" t="n"/>
      <c r="AS42" s="296" t="n"/>
      <c r="AT42" s="296" t="n"/>
      <c r="AU42" s="296" t="n"/>
      <c r="AV42" s="296" t="n"/>
      <c r="AW42" s="296" t="n"/>
      <c r="AX42" s="296" t="n"/>
      <c r="AY42" s="296" t="n"/>
    </row>
    <row customHeight="1" ht="12.75" r="43" s="265" spans="1:51">
      <c r="A43" s="296" t="n"/>
      <c r="B43" s="296" t="n"/>
      <c r="C43" s="296" t="n"/>
      <c r="D43" s="296" t="n"/>
      <c r="E43" s="296" t="n"/>
      <c r="F43" s="296" t="n"/>
      <c r="G43" s="296" t="n"/>
      <c r="H43" s="296" t="n"/>
      <c r="I43" s="296" t="n"/>
      <c r="J43" s="296" t="n"/>
      <c r="K43" s="296" t="n"/>
      <c r="L43" s="296" t="n"/>
      <c r="M43" s="296" t="n"/>
      <c r="N43" s="296" t="n"/>
      <c r="O43" s="296" t="n"/>
      <c r="P43" s="296" t="n"/>
      <c r="Q43" s="296" t="n"/>
      <c r="R43" s="296" t="n"/>
      <c r="S43" s="296" t="n"/>
      <c r="T43" s="296" t="n"/>
      <c r="U43" s="296" t="n"/>
      <c r="V43" s="296" t="n"/>
      <c r="W43" s="296" t="n"/>
      <c r="X43" s="296" t="n"/>
      <c r="Y43" s="296" t="n"/>
      <c r="Z43" s="296" t="n"/>
      <c r="AA43" s="296" t="n"/>
      <c r="AB43" s="296" t="n"/>
      <c r="AC43" s="296" t="n"/>
      <c r="AD43" s="296" t="n"/>
      <c r="AE43" s="296" t="n"/>
      <c r="AF43" s="296" t="n"/>
      <c r="AG43" s="296" t="n"/>
      <c r="AH43" s="296" t="n"/>
      <c r="AI43" s="296" t="n"/>
      <c r="AJ43" s="296" t="n"/>
      <c r="AK43" s="296" t="n"/>
      <c r="AL43" s="296" t="n"/>
      <c r="AM43" s="296" t="n"/>
      <c r="AN43" s="296" t="n"/>
      <c r="AO43" s="296" t="n"/>
      <c r="AP43" s="296" t="n"/>
      <c r="AQ43" s="296" t="n"/>
      <c r="AR43" s="296" t="n"/>
      <c r="AS43" s="296" t="n"/>
      <c r="AT43" s="296" t="n"/>
      <c r="AU43" s="296" t="n"/>
      <c r="AV43" s="296" t="n"/>
      <c r="AW43" s="296" t="n"/>
      <c r="AX43" s="296" t="n"/>
      <c r="AY43" s="296" t="n"/>
    </row>
    <row customHeight="1" ht="12.75" r="44" s="265" spans="1:51">
      <c r="A44" s="296" t="n"/>
      <c r="B44" s="296" t="n"/>
      <c r="C44" s="296" t="n"/>
      <c r="D44" s="296" t="n"/>
      <c r="E44" s="296" t="n"/>
      <c r="F44" s="296" t="n"/>
      <c r="G44" s="296" t="n"/>
      <c r="H44" s="296" t="n"/>
      <c r="I44" s="296" t="n"/>
      <c r="J44" s="296" t="n"/>
      <c r="K44" s="296" t="n"/>
      <c r="L44" s="296" t="n"/>
      <c r="M44" s="296" t="n"/>
      <c r="N44" s="296" t="n"/>
      <c r="O44" s="296" t="n"/>
      <c r="P44" s="296" t="n"/>
      <c r="Q44" s="296" t="n"/>
      <c r="R44" s="296" t="n"/>
      <c r="S44" s="296" t="n"/>
      <c r="T44" s="296" t="n"/>
      <c r="U44" s="296" t="n"/>
      <c r="V44" s="296" t="n"/>
      <c r="W44" s="296" t="n"/>
      <c r="X44" s="296" t="n"/>
      <c r="Y44" s="296" t="n"/>
      <c r="Z44" s="296" t="n"/>
      <c r="AA44" s="296" t="n"/>
      <c r="AB44" s="296" t="n"/>
      <c r="AC44" s="296" t="n"/>
      <c r="AD44" s="296" t="n"/>
      <c r="AE44" s="296" t="n"/>
      <c r="AF44" s="296" t="n"/>
      <c r="AG44" s="296" t="n"/>
      <c r="AH44" s="296" t="n"/>
      <c r="AI44" s="296" t="n"/>
      <c r="AJ44" s="296" t="n"/>
      <c r="AK44" s="296" t="n"/>
      <c r="AL44" s="296" t="n"/>
      <c r="AM44" s="296" t="n"/>
      <c r="AN44" s="296" t="n"/>
      <c r="AO44" s="296" t="n"/>
      <c r="AP44" s="296" t="n"/>
      <c r="AQ44" s="296" t="n"/>
      <c r="AR44" s="296" t="n"/>
      <c r="AS44" s="296" t="n"/>
      <c r="AT44" s="296" t="n"/>
      <c r="AU44" s="296" t="n"/>
      <c r="AV44" s="296" t="n"/>
      <c r="AW44" s="296" t="n"/>
      <c r="AX44" s="296" t="n"/>
      <c r="AY44" s="296" t="n"/>
    </row>
    <row customHeight="1" ht="12.75" r="45" s="265" spans="1:51">
      <c r="A45" s="296" t="n"/>
      <c r="B45" s="296" t="n"/>
      <c r="C45" s="296" t="n"/>
      <c r="D45" s="296" t="n"/>
      <c r="E45" s="296" t="n"/>
      <c r="F45" s="296" t="n"/>
      <c r="G45" s="296" t="n"/>
      <c r="H45" s="296" t="n"/>
      <c r="I45" s="296" t="n"/>
      <c r="J45" s="296" t="n"/>
      <c r="K45" s="296" t="n"/>
      <c r="L45" s="296" t="n"/>
      <c r="M45" s="296" t="n"/>
      <c r="N45" s="296" t="n"/>
      <c r="O45" s="296" t="n"/>
      <c r="P45" s="296" t="n"/>
      <c r="Q45" s="296" t="n"/>
      <c r="R45" s="296" t="n"/>
      <c r="S45" s="296" t="n"/>
      <c r="T45" s="296" t="n"/>
      <c r="U45" s="296" t="n"/>
      <c r="V45" s="296" t="n"/>
      <c r="W45" s="296" t="n"/>
      <c r="X45" s="296" t="n"/>
      <c r="Y45" s="296" t="n"/>
      <c r="Z45" s="296" t="n"/>
      <c r="AA45" s="296" t="n"/>
      <c r="AB45" s="296" t="n"/>
      <c r="AC45" s="296" t="n"/>
      <c r="AD45" s="296" t="n"/>
      <c r="AE45" s="296" t="n"/>
      <c r="AF45" s="296" t="n"/>
      <c r="AG45" s="296" t="n"/>
      <c r="AH45" s="296" t="n"/>
      <c r="AI45" s="296" t="n"/>
      <c r="AJ45" s="296" t="n"/>
      <c r="AK45" s="296" t="n"/>
      <c r="AL45" s="296" t="n"/>
      <c r="AM45" s="296" t="n"/>
      <c r="AN45" s="296" t="n"/>
      <c r="AO45" s="296" t="n"/>
      <c r="AP45" s="296" t="n"/>
      <c r="AQ45" s="296" t="n"/>
      <c r="AR45" s="296" t="n"/>
      <c r="AS45" s="296" t="n"/>
      <c r="AT45" s="296" t="n"/>
      <c r="AU45" s="296" t="n"/>
      <c r="AV45" s="296" t="n"/>
      <c r="AW45" s="296" t="n"/>
      <c r="AX45" s="296" t="n"/>
      <c r="AY45" s="296" t="n"/>
    </row>
    <row customHeight="1" ht="12.75" r="46" s="265" spans="1:51">
      <c r="A46" s="296" t="n"/>
      <c r="B46" s="296" t="n"/>
      <c r="C46" s="296" t="n"/>
      <c r="D46" s="296" t="n"/>
      <c r="E46" s="296" t="n"/>
      <c r="F46" s="296" t="n"/>
      <c r="G46" s="296" t="n"/>
      <c r="H46" s="296" t="n"/>
      <c r="I46" s="296" t="n"/>
      <c r="J46" s="296" t="n"/>
      <c r="K46" s="296" t="n"/>
      <c r="L46" s="296" t="n"/>
      <c r="M46" s="296" t="n"/>
      <c r="N46" s="296" t="n"/>
      <c r="O46" s="296" t="n"/>
      <c r="P46" s="296" t="n"/>
      <c r="Q46" s="296" t="n"/>
      <c r="R46" s="296" t="n"/>
      <c r="S46" s="296" t="n"/>
      <c r="T46" s="296" t="n"/>
      <c r="U46" s="296" t="n"/>
      <c r="V46" s="296" t="n"/>
      <c r="W46" s="296" t="n"/>
      <c r="X46" s="296" t="n"/>
      <c r="Y46" s="296" t="n"/>
      <c r="Z46" s="296" t="n"/>
      <c r="AA46" s="296" t="n"/>
      <c r="AB46" s="296" t="n"/>
      <c r="AC46" s="296" t="n"/>
      <c r="AD46" s="296" t="n"/>
      <c r="AE46" s="296" t="n"/>
      <c r="AF46" s="296" t="n"/>
      <c r="AG46" s="296" t="n"/>
      <c r="AH46" s="296" t="n"/>
      <c r="AI46" s="296" t="n"/>
      <c r="AJ46" s="296" t="n"/>
      <c r="AK46" s="296" t="n"/>
      <c r="AL46" s="296" t="n"/>
      <c r="AM46" s="296" t="n"/>
      <c r="AN46" s="296" t="n"/>
      <c r="AO46" s="296" t="n"/>
      <c r="AP46" s="296" t="n"/>
      <c r="AQ46" s="296" t="n"/>
      <c r="AR46" s="296" t="n"/>
      <c r="AS46" s="296" t="n"/>
      <c r="AT46" s="296" t="n"/>
      <c r="AU46" s="296" t="n"/>
      <c r="AV46" s="296" t="n"/>
      <c r="AW46" s="296" t="n"/>
      <c r="AX46" s="296" t="n"/>
      <c r="AY46" s="296" t="n"/>
    </row>
    <row customHeight="1" ht="12.75" r="47" s="265" spans="1:51">
      <c r="A47" s="296" t="n"/>
      <c r="B47" s="296" t="n"/>
      <c r="C47" s="296" t="n"/>
      <c r="D47" s="296" t="n"/>
      <c r="E47" s="296" t="n"/>
      <c r="F47" s="296" t="n"/>
      <c r="G47" s="296" t="n"/>
      <c r="H47" s="296" t="n"/>
      <c r="I47" s="296" t="n"/>
      <c r="J47" s="296" t="n"/>
      <c r="K47" s="296" t="n"/>
      <c r="L47" s="296" t="n"/>
      <c r="M47" s="296" t="n"/>
      <c r="N47" s="296" t="n"/>
      <c r="O47" s="296" t="n"/>
      <c r="P47" s="296" t="n"/>
      <c r="Q47" s="296" t="n"/>
      <c r="R47" s="296" t="n"/>
      <c r="S47" s="296" t="n"/>
      <c r="T47" s="296" t="n"/>
      <c r="U47" s="296" t="n"/>
      <c r="V47" s="296" t="n"/>
      <c r="W47" s="296" t="n"/>
      <c r="X47" s="296" t="n"/>
      <c r="Y47" s="296" t="n"/>
      <c r="Z47" s="296" t="n"/>
      <c r="AA47" s="296" t="n"/>
      <c r="AB47" s="296" t="n"/>
      <c r="AC47" s="296" t="n"/>
      <c r="AD47" s="296" t="n"/>
      <c r="AE47" s="296" t="n"/>
      <c r="AF47" s="296" t="n"/>
      <c r="AG47" s="296" t="n"/>
      <c r="AH47" s="296" t="n"/>
      <c r="AI47" s="296" t="n"/>
      <c r="AJ47" s="296" t="n"/>
      <c r="AK47" s="296" t="n"/>
      <c r="AL47" s="296" t="n"/>
      <c r="AM47" s="296" t="n"/>
      <c r="AN47" s="296" t="n"/>
      <c r="AO47" s="296" t="n"/>
      <c r="AP47" s="296" t="n"/>
      <c r="AQ47" s="296" t="n"/>
      <c r="AR47" s="296" t="n"/>
      <c r="AS47" s="296" t="n"/>
      <c r="AT47" s="296" t="n"/>
      <c r="AU47" s="296" t="n"/>
      <c r="AV47" s="296" t="n"/>
      <c r="AW47" s="296" t="n"/>
      <c r="AX47" s="296" t="n"/>
      <c r="AY47" s="296" t="n"/>
    </row>
    <row customHeight="1" ht="12.75" r="48" s="265" spans="1:51">
      <c r="A48" s="296" t="n"/>
      <c r="B48" s="296" t="n"/>
      <c r="C48" s="296" t="n"/>
      <c r="D48" s="296" t="n"/>
      <c r="E48" s="296" t="n"/>
      <c r="F48" s="296" t="n"/>
      <c r="G48" s="296" t="n"/>
      <c r="H48" s="296" t="n"/>
      <c r="I48" s="296" t="n"/>
      <c r="J48" s="296" t="n"/>
      <c r="K48" s="296" t="n"/>
      <c r="L48" s="296" t="n"/>
      <c r="M48" s="296" t="n"/>
      <c r="N48" s="296" t="n"/>
      <c r="O48" s="296" t="n"/>
      <c r="P48" s="296" t="n"/>
      <c r="Q48" s="296" t="n"/>
      <c r="R48" s="296" t="n"/>
      <c r="S48" s="296" t="n"/>
      <c r="T48" s="296" t="n"/>
      <c r="U48" s="296" t="n"/>
      <c r="V48" s="296" t="n"/>
      <c r="W48" s="296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J48" s="296" t="n"/>
      <c r="AK48" s="296" t="n"/>
      <c r="AL48" s="296" t="n"/>
      <c r="AM48" s="296" t="n"/>
      <c r="AN48" s="296" t="n"/>
      <c r="AO48" s="296" t="n"/>
      <c r="AP48" s="296" t="n"/>
      <c r="AQ48" s="296" t="n"/>
      <c r="AR48" s="296" t="n"/>
      <c r="AS48" s="296" t="n"/>
      <c r="AT48" s="296" t="n"/>
      <c r="AU48" s="296" t="n"/>
      <c r="AV48" s="296" t="n"/>
      <c r="AW48" s="296" t="n"/>
      <c r="AX48" s="296" t="n"/>
      <c r="AY48" s="296" t="n"/>
    </row>
    <row customHeight="1" ht="12.75" r="49" s="265" spans="1:51">
      <c r="A49" s="296" t="n"/>
      <c r="B49" s="296" t="n"/>
      <c r="C49" s="296" t="n"/>
      <c r="D49" s="296" t="n"/>
      <c r="E49" s="296" t="n"/>
      <c r="F49" s="296" t="n"/>
      <c r="G49" s="296" t="n"/>
      <c r="H49" s="296" t="n"/>
      <c r="I49" s="296" t="n"/>
      <c r="J49" s="296" t="n"/>
      <c r="K49" s="296" t="n"/>
      <c r="L49" s="296" t="n"/>
      <c r="M49" s="296" t="n"/>
      <c r="N49" s="296" t="n"/>
      <c r="O49" s="296" t="n"/>
      <c r="P49" s="296" t="n"/>
      <c r="Q49" s="296" t="n"/>
      <c r="R49" s="296" t="n"/>
      <c r="S49" s="296" t="n"/>
      <c r="T49" s="296" t="n"/>
      <c r="U49" s="296" t="n"/>
      <c r="V49" s="296" t="n"/>
      <c r="W49" s="296" t="n"/>
      <c r="X49" s="296" t="n"/>
      <c r="Y49" s="296" t="n"/>
      <c r="Z49" s="296" t="n"/>
      <c r="AA49" s="296" t="n"/>
      <c r="AB49" s="296" t="n"/>
      <c r="AC49" s="296" t="n"/>
      <c r="AD49" s="296" t="n"/>
      <c r="AE49" s="296" t="n"/>
      <c r="AF49" s="296" t="n"/>
      <c r="AG49" s="296" t="n"/>
      <c r="AH49" s="296" t="n"/>
      <c r="AI49" s="296" t="n"/>
      <c r="AJ49" s="296" t="n"/>
      <c r="AK49" s="296" t="n"/>
      <c r="AL49" s="296" t="n"/>
      <c r="AM49" s="296" t="n"/>
      <c r="AN49" s="296" t="n"/>
      <c r="AO49" s="296" t="n"/>
      <c r="AP49" s="296" t="n"/>
      <c r="AQ49" s="296" t="n"/>
      <c r="AR49" s="296" t="n"/>
      <c r="AS49" s="296" t="n"/>
      <c r="AT49" s="296" t="n"/>
      <c r="AU49" s="296" t="n"/>
      <c r="AV49" s="296" t="n"/>
      <c r="AW49" s="296" t="n"/>
      <c r="AX49" s="296" t="n"/>
      <c r="AY49" s="296" t="n"/>
    </row>
    <row customHeight="1" ht="12.75" r="50" s="265" spans="1:51">
      <c r="A50" s="296" t="n"/>
      <c r="B50" s="296" t="n"/>
      <c r="C50" s="296" t="n"/>
      <c r="D50" s="296" t="n"/>
      <c r="E50" s="296" t="n"/>
      <c r="F50" s="296" t="n"/>
      <c r="G50" s="296" t="n"/>
      <c r="H50" s="296" t="n"/>
      <c r="I50" s="296" t="n"/>
      <c r="J50" s="296" t="n"/>
      <c r="K50" s="296" t="n"/>
      <c r="L50" s="296" t="n"/>
      <c r="M50" s="296" t="n"/>
      <c r="N50" s="296" t="n"/>
      <c r="O50" s="296" t="n"/>
      <c r="P50" s="296" t="n"/>
      <c r="Q50" s="296" t="n"/>
      <c r="R50" s="296" t="n"/>
      <c r="S50" s="296" t="n"/>
      <c r="T50" s="296" t="n"/>
      <c r="U50" s="296" t="n"/>
      <c r="V50" s="296" t="n"/>
      <c r="W50" s="296" t="n"/>
      <c r="X50" s="296" t="n"/>
      <c r="Y50" s="296" t="n"/>
      <c r="Z50" s="296" t="n"/>
      <c r="AA50" s="296" t="n"/>
      <c r="AB50" s="296" t="n"/>
      <c r="AC50" s="296" t="n"/>
      <c r="AD50" s="296" t="n"/>
      <c r="AE50" s="296" t="n"/>
      <c r="AF50" s="296" t="n"/>
      <c r="AG50" s="296" t="n"/>
      <c r="AH50" s="296" t="n"/>
      <c r="AI50" s="296" t="n"/>
      <c r="AJ50" s="296" t="n"/>
      <c r="AK50" s="296" t="n"/>
      <c r="AL50" s="296" t="n"/>
      <c r="AM50" s="296" t="n"/>
      <c r="AN50" s="296" t="n"/>
      <c r="AO50" s="296" t="n"/>
      <c r="AP50" s="296" t="n"/>
      <c r="AQ50" s="296" t="n"/>
      <c r="AR50" s="296" t="n"/>
      <c r="AS50" s="296" t="n"/>
      <c r="AT50" s="296" t="n"/>
      <c r="AU50" s="296" t="n"/>
      <c r="AV50" s="296" t="n"/>
      <c r="AW50" s="296" t="n"/>
      <c r="AX50" s="296" t="n"/>
      <c r="AY50" s="296" t="n"/>
    </row>
    <row customHeight="1" ht="12.75" r="51" s="265" spans="1:51">
      <c r="A51" s="296" t="n"/>
      <c r="B51" s="296" t="n"/>
      <c r="C51" s="296" t="n"/>
      <c r="D51" s="296" t="n"/>
      <c r="E51" s="296" t="n"/>
      <c r="F51" s="296" t="n"/>
      <c r="G51" s="296" t="n"/>
      <c r="H51" s="296" t="n"/>
      <c r="I51" s="296" t="n"/>
      <c r="J51" s="296" t="n"/>
      <c r="K51" s="296" t="n"/>
      <c r="L51" s="296" t="n"/>
      <c r="M51" s="296" t="n"/>
      <c r="N51" s="296" t="n"/>
      <c r="O51" s="296" t="n"/>
      <c r="P51" s="296" t="n"/>
      <c r="Q51" s="296" t="n"/>
      <c r="R51" s="296" t="n"/>
      <c r="S51" s="296" t="n"/>
      <c r="T51" s="296" t="n"/>
      <c r="U51" s="296" t="n"/>
      <c r="V51" s="296" t="n"/>
      <c r="W51" s="296" t="n"/>
      <c r="X51" s="296" t="n"/>
      <c r="Y51" s="296" t="n"/>
      <c r="Z51" s="296" t="n"/>
      <c r="AA51" s="296" t="n"/>
      <c r="AB51" s="296" t="n"/>
      <c r="AC51" s="296" t="n"/>
      <c r="AD51" s="296" t="n"/>
      <c r="AE51" s="296" t="n"/>
      <c r="AF51" s="296" t="n"/>
      <c r="AG51" s="296" t="n"/>
      <c r="AH51" s="296" t="n"/>
      <c r="AI51" s="296" t="n"/>
      <c r="AJ51" s="296" t="n"/>
      <c r="AK51" s="296" t="n"/>
      <c r="AL51" s="296" t="n"/>
      <c r="AM51" s="296" t="n"/>
      <c r="AN51" s="296" t="n"/>
      <c r="AO51" s="296" t="n"/>
      <c r="AP51" s="296" t="n"/>
      <c r="AQ51" s="296" t="n"/>
      <c r="AR51" s="296" t="n"/>
      <c r="AS51" s="296" t="n"/>
      <c r="AT51" s="296" t="n"/>
      <c r="AU51" s="296" t="n"/>
      <c r="AV51" s="296" t="n"/>
      <c r="AW51" s="296" t="n"/>
      <c r="AX51" s="296" t="n"/>
      <c r="AY51" s="296" t="n"/>
    </row>
    <row customHeight="1" ht="12.75" r="52" s="265" spans="1:51">
      <c r="A52" s="296" t="n"/>
      <c r="B52" s="296" t="n"/>
      <c r="C52" s="296" t="n"/>
      <c r="D52" s="296" t="n"/>
      <c r="E52" s="296" t="n"/>
      <c r="F52" s="296" t="n"/>
      <c r="G52" s="296" t="n"/>
      <c r="H52" s="296" t="n"/>
      <c r="I52" s="296" t="n"/>
      <c r="J52" s="296" t="n"/>
      <c r="K52" s="296" t="n"/>
      <c r="L52" s="296" t="n"/>
      <c r="M52" s="296" t="n"/>
      <c r="N52" s="296" t="n"/>
      <c r="O52" s="296" t="n"/>
      <c r="P52" s="296" t="n"/>
      <c r="Q52" s="296" t="n"/>
      <c r="R52" s="296" t="n"/>
      <c r="S52" s="296" t="n"/>
      <c r="T52" s="296" t="n"/>
      <c r="U52" s="296" t="n"/>
      <c r="V52" s="296" t="n"/>
      <c r="W52" s="296" t="n"/>
      <c r="X52" s="296" t="n"/>
      <c r="Y52" s="296" t="n"/>
      <c r="Z52" s="296" t="n"/>
      <c r="AA52" s="296" t="n"/>
      <c r="AB52" s="296" t="n"/>
      <c r="AC52" s="296" t="n"/>
      <c r="AD52" s="296" t="n"/>
      <c r="AE52" s="296" t="n"/>
      <c r="AF52" s="296" t="n"/>
      <c r="AG52" s="296" t="n"/>
      <c r="AH52" s="296" t="n"/>
      <c r="AI52" s="296" t="n"/>
      <c r="AJ52" s="296" t="n"/>
      <c r="AK52" s="296" t="n"/>
      <c r="AL52" s="296" t="n"/>
      <c r="AM52" s="296" t="n"/>
      <c r="AN52" s="296" t="n"/>
      <c r="AO52" s="296" t="n"/>
      <c r="AP52" s="296" t="n"/>
      <c r="AQ52" s="296" t="n"/>
      <c r="AR52" s="296" t="n"/>
      <c r="AS52" s="296" t="n"/>
      <c r="AT52" s="296" t="n"/>
      <c r="AU52" s="296" t="n"/>
      <c r="AV52" s="296" t="n"/>
      <c r="AW52" s="296" t="n"/>
      <c r="AX52" s="296" t="n"/>
      <c r="AY52" s="296" t="n"/>
    </row>
    <row customHeight="1" ht="12.75" r="53" s="265" spans="1:51">
      <c r="A53" s="296" t="n"/>
      <c r="B53" s="296" t="n"/>
      <c r="C53" s="296" t="n"/>
      <c r="D53" s="296" t="n"/>
      <c r="E53" s="296" t="n"/>
      <c r="F53" s="296" t="n"/>
      <c r="G53" s="296" t="n"/>
      <c r="H53" s="296" t="n"/>
      <c r="I53" s="296" t="n"/>
      <c r="J53" s="296" t="n"/>
      <c r="K53" s="296" t="n"/>
      <c r="L53" s="296" t="n"/>
      <c r="M53" s="296" t="n"/>
      <c r="N53" s="296" t="n"/>
      <c r="O53" s="296" t="n"/>
      <c r="P53" s="296" t="n"/>
      <c r="Q53" s="296" t="n"/>
      <c r="R53" s="296" t="n"/>
      <c r="S53" s="296" t="n"/>
      <c r="T53" s="296" t="n"/>
      <c r="U53" s="296" t="n"/>
      <c r="V53" s="296" t="n"/>
      <c r="W53" s="296" t="n"/>
      <c r="X53" s="296" t="n"/>
      <c r="Y53" s="296" t="n"/>
      <c r="Z53" s="296" t="n"/>
      <c r="AA53" s="296" t="n"/>
      <c r="AB53" s="296" t="n"/>
      <c r="AC53" s="296" t="n"/>
      <c r="AD53" s="296" t="n"/>
      <c r="AE53" s="296" t="n"/>
      <c r="AF53" s="296" t="n"/>
      <c r="AG53" s="296" t="n"/>
      <c r="AH53" s="296" t="n"/>
      <c r="AI53" s="296" t="n"/>
      <c r="AJ53" s="296" t="n"/>
      <c r="AK53" s="296" t="n"/>
      <c r="AL53" s="296" t="n"/>
      <c r="AM53" s="296" t="n"/>
      <c r="AN53" s="296" t="n"/>
      <c r="AO53" s="296" t="n"/>
      <c r="AP53" s="296" t="n"/>
      <c r="AQ53" s="296" t="n"/>
      <c r="AR53" s="296" t="n"/>
      <c r="AS53" s="296" t="n"/>
      <c r="AT53" s="296" t="n"/>
      <c r="AU53" s="296" t="n"/>
      <c r="AV53" s="296" t="n"/>
      <c r="AW53" s="296" t="n"/>
      <c r="AX53" s="296" t="n"/>
      <c r="AY53" s="296" t="n"/>
    </row>
    <row customHeight="1" ht="12.75" r="54" s="265" spans="1:51">
      <c r="A54" s="296" t="n"/>
      <c r="B54" s="296" t="n"/>
      <c r="C54" s="296" t="n"/>
      <c r="D54" s="296" t="n"/>
      <c r="E54" s="296" t="n"/>
      <c r="F54" s="296" t="n"/>
      <c r="G54" s="296" t="n"/>
      <c r="H54" s="296" t="n"/>
      <c r="I54" s="296" t="n"/>
      <c r="J54" s="296" t="n"/>
      <c r="K54" s="296" t="n"/>
      <c r="L54" s="296" t="n"/>
      <c r="M54" s="296" t="n"/>
      <c r="N54" s="296" t="n"/>
      <c r="O54" s="296" t="n"/>
      <c r="P54" s="296" t="n"/>
      <c r="Q54" s="296" t="n"/>
      <c r="R54" s="296" t="n"/>
      <c r="S54" s="296" t="n"/>
      <c r="T54" s="296" t="n"/>
      <c r="U54" s="296" t="n"/>
      <c r="V54" s="296" t="n"/>
      <c r="W54" s="296" t="n"/>
      <c r="X54" s="296" t="n"/>
      <c r="Y54" s="296" t="n"/>
      <c r="Z54" s="296" t="n"/>
      <c r="AA54" s="296" t="n"/>
      <c r="AB54" s="296" t="n"/>
      <c r="AC54" s="296" t="n"/>
      <c r="AD54" s="296" t="n"/>
      <c r="AE54" s="296" t="n"/>
      <c r="AF54" s="296" t="n"/>
      <c r="AG54" s="296" t="n"/>
      <c r="AH54" s="296" t="n"/>
      <c r="AI54" s="296" t="n"/>
      <c r="AJ54" s="296" t="n"/>
      <c r="AK54" s="296" t="n"/>
      <c r="AL54" s="296" t="n"/>
      <c r="AM54" s="296" t="n"/>
      <c r="AN54" s="296" t="n"/>
      <c r="AO54" s="296" t="n"/>
      <c r="AP54" s="296" t="n"/>
      <c r="AQ54" s="296" t="n"/>
      <c r="AR54" s="296" t="n"/>
      <c r="AS54" s="296" t="n"/>
      <c r="AT54" s="296" t="n"/>
      <c r="AU54" s="296" t="n"/>
      <c r="AV54" s="296" t="n"/>
      <c r="AW54" s="296" t="n"/>
      <c r="AX54" s="296" t="n"/>
      <c r="AY54" s="296" t="n"/>
    </row>
    <row customHeight="1" ht="12.75" r="55" s="265" spans="1:51">
      <c r="A55" s="296" t="n"/>
      <c r="B55" s="296" t="n"/>
      <c r="C55" s="296" t="n"/>
      <c r="D55" s="296" t="n"/>
      <c r="E55" s="296" t="n"/>
      <c r="F55" s="296" t="n"/>
      <c r="G55" s="296" t="n"/>
      <c r="H55" s="296" t="n"/>
      <c r="I55" s="296" t="n"/>
      <c r="J55" s="296" t="n"/>
      <c r="K55" s="296" t="n"/>
      <c r="L55" s="296" t="n"/>
      <c r="M55" s="296" t="n"/>
      <c r="N55" s="296" t="n"/>
      <c r="O55" s="296" t="n"/>
      <c r="P55" s="296" t="n"/>
      <c r="Q55" s="296" t="n"/>
      <c r="R55" s="296" t="n"/>
      <c r="S55" s="296" t="n"/>
      <c r="T55" s="296" t="n"/>
      <c r="U55" s="296" t="n"/>
      <c r="V55" s="296" t="n"/>
      <c r="W55" s="296" t="n"/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J55" s="296" t="n"/>
      <c r="AK55" s="296" t="n"/>
      <c r="AL55" s="296" t="n"/>
      <c r="AM55" s="296" t="n"/>
      <c r="AN55" s="296" t="n"/>
      <c r="AO55" s="296" t="n"/>
      <c r="AP55" s="296" t="n"/>
      <c r="AQ55" s="296" t="n"/>
      <c r="AR55" s="296" t="n"/>
      <c r="AS55" s="296" t="n"/>
      <c r="AT55" s="296" t="n"/>
      <c r="AU55" s="296" t="n"/>
      <c r="AV55" s="296" t="n"/>
      <c r="AW55" s="296" t="n"/>
      <c r="AX55" s="296" t="n"/>
      <c r="AY55" s="296" t="n"/>
    </row>
    <row customHeight="1" ht="12.75" r="56" s="265" spans="1:51">
      <c r="A56" s="296" t="n"/>
      <c r="B56" s="296" t="n"/>
      <c r="C56" s="296" t="n"/>
      <c r="D56" s="296" t="n"/>
      <c r="E56" s="296" t="n"/>
      <c r="F56" s="296" t="n"/>
      <c r="G56" s="296" t="n"/>
      <c r="H56" s="296" t="n"/>
      <c r="I56" s="296" t="n"/>
      <c r="J56" s="296" t="n"/>
      <c r="K56" s="296" t="n"/>
      <c r="L56" s="296" t="n"/>
      <c r="M56" s="296" t="n"/>
      <c r="N56" s="296" t="n"/>
      <c r="O56" s="296" t="n"/>
      <c r="P56" s="296" t="n"/>
      <c r="Q56" s="296" t="n"/>
      <c r="R56" s="296" t="n"/>
      <c r="S56" s="296" t="n"/>
      <c r="T56" s="296" t="n"/>
      <c r="U56" s="296" t="n"/>
      <c r="V56" s="296" t="n"/>
      <c r="W56" s="296" t="n"/>
      <c r="X56" s="296" t="n"/>
      <c r="Y56" s="296" t="n"/>
      <c r="Z56" s="296" t="n"/>
      <c r="AA56" s="296" t="n"/>
      <c r="AB56" s="296" t="n"/>
      <c r="AC56" s="296" t="n"/>
      <c r="AD56" s="296" t="n"/>
      <c r="AE56" s="296" t="n"/>
      <c r="AF56" s="296" t="n"/>
      <c r="AG56" s="296" t="n"/>
      <c r="AH56" s="296" t="n"/>
      <c r="AI56" s="296" t="n"/>
      <c r="AJ56" s="296" t="n"/>
      <c r="AK56" s="296" t="n"/>
      <c r="AL56" s="296" t="n"/>
      <c r="AM56" s="296" t="n"/>
      <c r="AN56" s="296" t="n"/>
      <c r="AO56" s="296" t="n"/>
      <c r="AP56" s="296" t="n"/>
      <c r="AQ56" s="296" t="n"/>
      <c r="AR56" s="296" t="n"/>
      <c r="AS56" s="296" t="n"/>
      <c r="AT56" s="296" t="n"/>
      <c r="AU56" s="296" t="n"/>
      <c r="AV56" s="296" t="n"/>
      <c r="AW56" s="296" t="n"/>
      <c r="AX56" s="296" t="n"/>
      <c r="AY56" s="296" t="n"/>
    </row>
    <row customHeight="1" ht="12.75" r="57" s="265" spans="1:51">
      <c r="A57" s="296" t="n"/>
      <c r="B57" s="296" t="n"/>
      <c r="C57" s="296" t="n"/>
      <c r="D57" s="296" t="n"/>
      <c r="E57" s="296" t="n"/>
      <c r="F57" s="296" t="n"/>
      <c r="G57" s="296" t="n"/>
      <c r="H57" s="296" t="n"/>
      <c r="I57" s="296" t="n"/>
      <c r="J57" s="296" t="n"/>
      <c r="K57" s="296" t="n"/>
      <c r="L57" s="296" t="n"/>
      <c r="M57" s="296" t="n"/>
      <c r="N57" s="296" t="n"/>
      <c r="O57" s="296" t="n"/>
      <c r="P57" s="296" t="n"/>
      <c r="Q57" s="296" t="n"/>
      <c r="R57" s="296" t="n"/>
      <c r="S57" s="296" t="n"/>
      <c r="T57" s="296" t="n"/>
      <c r="U57" s="296" t="n"/>
      <c r="V57" s="296" t="n"/>
      <c r="W57" s="296" t="n"/>
      <c r="X57" s="296" t="n"/>
      <c r="Y57" s="296" t="n"/>
      <c r="Z57" s="296" t="n"/>
      <c r="AA57" s="296" t="n"/>
      <c r="AB57" s="296" t="n"/>
      <c r="AC57" s="296" t="n"/>
      <c r="AD57" s="296" t="n"/>
      <c r="AE57" s="296" t="n"/>
      <c r="AF57" s="296" t="n"/>
      <c r="AG57" s="296" t="n"/>
      <c r="AH57" s="296" t="n"/>
      <c r="AI57" s="296" t="n"/>
      <c r="AJ57" s="296" t="n"/>
      <c r="AK57" s="296" t="n"/>
      <c r="AL57" s="296" t="n"/>
      <c r="AM57" s="296" t="n"/>
      <c r="AN57" s="296" t="n"/>
      <c r="AO57" s="296" t="n"/>
      <c r="AP57" s="296" t="n"/>
      <c r="AQ57" s="296" t="n"/>
      <c r="AR57" s="296" t="n"/>
      <c r="AS57" s="296" t="n"/>
      <c r="AT57" s="296" t="n"/>
      <c r="AU57" s="296" t="n"/>
      <c r="AV57" s="296" t="n"/>
      <c r="AW57" s="296" t="n"/>
      <c r="AX57" s="296" t="n"/>
      <c r="AY57" s="296" t="n"/>
    </row>
    <row customHeight="1" ht="12.75" r="58" s="265" spans="1:51">
      <c r="A58" s="296" t="n"/>
      <c r="B58" s="296" t="n"/>
      <c r="C58" s="296" t="n"/>
      <c r="D58" s="296" t="n"/>
      <c r="E58" s="296" t="n"/>
      <c r="F58" s="296" t="n"/>
      <c r="G58" s="296" t="n"/>
      <c r="H58" s="296" t="n"/>
      <c r="I58" s="296" t="n"/>
      <c r="J58" s="296" t="n"/>
      <c r="K58" s="296" t="n"/>
      <c r="L58" s="296" t="n"/>
      <c r="M58" s="296" t="n"/>
      <c r="N58" s="296" t="n"/>
      <c r="O58" s="296" t="n"/>
      <c r="P58" s="296" t="n"/>
      <c r="Q58" s="296" t="n"/>
      <c r="R58" s="296" t="n"/>
      <c r="S58" s="296" t="n"/>
      <c r="T58" s="296" t="n"/>
      <c r="U58" s="296" t="n"/>
      <c r="V58" s="296" t="n"/>
      <c r="W58" s="296" t="n"/>
      <c r="X58" s="296" t="n"/>
      <c r="Y58" s="296" t="n"/>
      <c r="Z58" s="296" t="n"/>
      <c r="AA58" s="296" t="n"/>
      <c r="AB58" s="296" t="n"/>
      <c r="AC58" s="296" t="n"/>
      <c r="AD58" s="296" t="n"/>
      <c r="AE58" s="296" t="n"/>
      <c r="AF58" s="296" t="n"/>
      <c r="AG58" s="296" t="n"/>
      <c r="AH58" s="296" t="n"/>
      <c r="AI58" s="296" t="n"/>
      <c r="AJ58" s="296" t="n"/>
      <c r="AK58" s="296" t="n"/>
      <c r="AL58" s="296" t="n"/>
      <c r="AM58" s="296" t="n"/>
      <c r="AN58" s="296" t="n"/>
      <c r="AO58" s="296" t="n"/>
      <c r="AP58" s="296" t="n"/>
      <c r="AQ58" s="296" t="n"/>
      <c r="AR58" s="296" t="n"/>
      <c r="AS58" s="296" t="n"/>
      <c r="AT58" s="296" t="n"/>
      <c r="AU58" s="296" t="n"/>
      <c r="AV58" s="296" t="n"/>
      <c r="AW58" s="296" t="n"/>
      <c r="AX58" s="296" t="n"/>
      <c r="AY58" s="296" t="n"/>
    </row>
    <row customHeight="1" ht="12.75" r="59" s="265" spans="1:51">
      <c r="A59" s="296" t="n"/>
      <c r="B59" s="296" t="n"/>
      <c r="C59" s="296" t="n"/>
      <c r="D59" s="296" t="n"/>
      <c r="E59" s="296" t="n"/>
      <c r="F59" s="296" t="n"/>
      <c r="G59" s="296" t="n"/>
      <c r="H59" s="296" t="n"/>
      <c r="I59" s="296" t="n"/>
      <c r="J59" s="296" t="n"/>
      <c r="K59" s="296" t="n"/>
      <c r="L59" s="296" t="n"/>
      <c r="M59" s="296" t="n"/>
      <c r="N59" s="296" t="n"/>
      <c r="O59" s="296" t="n"/>
      <c r="P59" s="296" t="n"/>
      <c r="Q59" s="296" t="n"/>
      <c r="R59" s="296" t="n"/>
      <c r="S59" s="296" t="n"/>
      <c r="T59" s="296" t="n"/>
      <c r="U59" s="296" t="n"/>
      <c r="V59" s="296" t="n"/>
      <c r="W59" s="296" t="n"/>
      <c r="X59" s="296" t="n"/>
      <c r="Y59" s="296" t="n"/>
      <c r="Z59" s="296" t="n"/>
      <c r="AA59" s="296" t="n"/>
      <c r="AB59" s="296" t="n"/>
      <c r="AC59" s="296" t="n"/>
      <c r="AD59" s="296" t="n"/>
      <c r="AE59" s="296" t="n"/>
      <c r="AF59" s="296" t="n"/>
      <c r="AG59" s="296" t="n"/>
      <c r="AH59" s="296" t="n"/>
      <c r="AI59" s="296" t="n"/>
      <c r="AJ59" s="296" t="n"/>
      <c r="AK59" s="296" t="n"/>
      <c r="AL59" s="296" t="n"/>
      <c r="AM59" s="296" t="n"/>
      <c r="AN59" s="296" t="n"/>
      <c r="AO59" s="296" t="n"/>
      <c r="AP59" s="296" t="n"/>
      <c r="AQ59" s="296" t="n"/>
      <c r="AR59" s="296" t="n"/>
      <c r="AS59" s="296" t="n"/>
      <c r="AT59" s="296" t="n"/>
      <c r="AU59" s="296" t="n"/>
      <c r="AV59" s="296" t="n"/>
      <c r="AW59" s="296" t="n"/>
      <c r="AX59" s="296" t="n"/>
      <c r="AY59" s="296" t="n"/>
    </row>
    <row customHeight="1" ht="15" r="60" s="265" spans="1:51">
      <c r="A60" s="298" t="s">
        <v>32</v>
      </c>
      <c r="B60" s="299" t="s">
        <v>30</v>
      </c>
      <c r="AO60" s="299" t="s">
        <v>30</v>
      </c>
    </row>
    <row customHeight="1" ht="12.75" r="61" s="265" spans="1:51">
      <c r="A61" s="296" t="s">
        <v>31</v>
      </c>
      <c r="B61" s="300" t="n">
        <v>43160</v>
      </c>
      <c r="C61" s="300" t="n">
        <v>43161</v>
      </c>
      <c r="D61" s="300" t="n">
        <v>43162</v>
      </c>
      <c r="E61" s="300" t="n">
        <v>43163</v>
      </c>
      <c r="F61" s="300" t="n">
        <v>43164</v>
      </c>
      <c r="G61" s="300" t="n">
        <v>43165</v>
      </c>
      <c r="H61" s="300" t="n">
        <v>43166</v>
      </c>
      <c r="I61" s="300" t="n">
        <v>43167</v>
      </c>
      <c r="J61" s="300" t="n">
        <v>43168</v>
      </c>
      <c r="K61" s="300" t="n">
        <v>43169</v>
      </c>
      <c r="L61" s="300" t="n">
        <v>43170</v>
      </c>
      <c r="M61" s="300" t="n">
        <v>43171</v>
      </c>
      <c r="N61" s="300" t="n">
        <v>43172</v>
      </c>
      <c r="O61" s="300" t="n">
        <v>43173</v>
      </c>
      <c r="P61" s="300" t="n">
        <v>43174</v>
      </c>
      <c r="Q61" s="300" t="n">
        <v>43175</v>
      </c>
      <c r="R61" s="300" t="n">
        <v>43176</v>
      </c>
      <c r="S61" s="300" t="n">
        <v>43177</v>
      </c>
      <c r="T61" s="300" t="n">
        <v>43178</v>
      </c>
      <c r="U61" s="300" t="n">
        <v>43179</v>
      </c>
      <c r="V61" s="300" t="n">
        <v>43180</v>
      </c>
      <c r="W61" s="300" t="n">
        <v>43181</v>
      </c>
      <c r="X61" s="300" t="n">
        <v>43182</v>
      </c>
      <c r="Y61" s="300" t="n">
        <v>43183</v>
      </c>
      <c r="Z61" s="300" t="n">
        <v>43184</v>
      </c>
      <c r="AA61" s="300" t="n">
        <v>43185</v>
      </c>
      <c r="AB61" s="300" t="n">
        <v>43186</v>
      </c>
      <c r="AC61" s="300" t="n">
        <v>43187</v>
      </c>
      <c r="AD61" s="300" t="n">
        <v>43188</v>
      </c>
      <c r="AE61" s="300" t="n">
        <v>43189</v>
      </c>
      <c r="AF61" s="300" t="n">
        <v>43190</v>
      </c>
      <c r="AG61" s="296" t="n"/>
      <c r="AH61" s="296" t="n"/>
      <c r="AI61" s="296" t="n"/>
      <c r="AJ61" s="296" t="n"/>
      <c r="AK61" s="296" t="n"/>
      <c r="AL61" s="296" t="n"/>
      <c r="AM61" s="296" t="n"/>
      <c r="AN61" s="296" t="n"/>
      <c r="AO61" s="296" t="n"/>
      <c r="AP61" s="296" t="n"/>
      <c r="AQ61" s="296" t="n"/>
      <c r="AR61" s="296" t="n"/>
      <c r="AS61" s="296" t="n"/>
      <c r="AT61" s="296" t="n"/>
      <c r="AU61" s="296" t="n"/>
      <c r="AV61" s="296" t="n"/>
      <c r="AW61" s="296" t="n"/>
      <c r="AX61" s="296" t="n"/>
      <c r="AY61" s="296" t="n"/>
    </row>
    <row customHeight="1" ht="12.75" r="62" s="265" spans="1:51">
      <c r="A62" s="308" t="s">
        <v>16</v>
      </c>
      <c r="B62" s="309" t="n">
        <v>0.920863309352518</v>
      </c>
      <c r="C62" s="309" t="n">
        <v>0.916083916083916</v>
      </c>
      <c r="D62" s="309" t="n">
        <v>0.916083916083916</v>
      </c>
      <c r="E62" s="309" t="n">
        <v>0.916083916083916</v>
      </c>
      <c r="F62" s="309" t="n">
        <v>0.916083916083916</v>
      </c>
      <c r="G62" s="309" t="n">
        <v>0.916083916083916</v>
      </c>
      <c r="H62" s="302" t="n">
        <v>0.916083916083916</v>
      </c>
      <c r="I62" s="302" t="n">
        <v>0.916083916083916</v>
      </c>
      <c r="J62" s="302" t="n">
        <v>0.916083916083916</v>
      </c>
      <c r="K62" s="302" t="n">
        <v>0.916083916083916</v>
      </c>
      <c r="L62" s="302" t="n">
        <v>0.916083916083916</v>
      </c>
      <c r="M62" s="309" t="n">
        <v>0.937062937062937</v>
      </c>
      <c r="N62" s="309" t="n">
        <v>0.937062937062937</v>
      </c>
      <c r="O62" s="309" t="n">
        <v>0.944055944055944</v>
      </c>
      <c r="P62" s="309" t="n">
        <v>0.944055944055944</v>
      </c>
      <c r="Q62" s="309" t="n">
        <v>0.958041958041958</v>
      </c>
      <c r="R62" s="309" t="n">
        <v>0.958041958041958</v>
      </c>
      <c r="S62" s="309" t="n">
        <v>0.958041958041958</v>
      </c>
      <c r="T62" s="309" t="n">
        <v>0.958041958041958</v>
      </c>
      <c r="U62" s="309" t="n">
        <v>0.958041958041958</v>
      </c>
      <c r="V62" s="309" t="n">
        <v>0.93006993006993</v>
      </c>
      <c r="W62" s="309" t="n">
        <v>0.93006993006993</v>
      </c>
      <c r="X62" s="309" t="n">
        <v>0.909722222222222</v>
      </c>
      <c r="Y62" s="309" t="n">
        <v>0.909722222222222</v>
      </c>
      <c r="Z62" s="309" t="n">
        <v>0.909722222222222</v>
      </c>
      <c r="AA62" s="309" t="n">
        <v>0.930555555555556</v>
      </c>
      <c r="AB62" s="309" t="n"/>
      <c r="AC62" s="309" t="n"/>
      <c r="AD62" s="309" t="n"/>
      <c r="AE62" s="309" t="n"/>
      <c r="AF62" s="309" t="n"/>
      <c r="AG62" s="302" t="n"/>
      <c r="AH62" s="302" t="n"/>
      <c r="AI62" s="302" t="n"/>
      <c r="AJ62" s="302" t="n"/>
      <c r="AK62" s="302" t="n"/>
      <c r="AL62" s="302" t="n"/>
      <c r="AM62" s="302" t="n"/>
      <c r="AN62" s="302" t="n"/>
      <c r="AO62" s="302" t="n"/>
      <c r="AP62" s="302" t="n"/>
      <c r="AQ62" s="309" t="n"/>
      <c r="AR62" s="309" t="n"/>
      <c r="AS62" s="309" t="n"/>
      <c r="AT62" s="309" t="n"/>
      <c r="AU62" s="309" t="n"/>
      <c r="AV62" s="309" t="n"/>
      <c r="AW62" s="309" t="n"/>
      <c r="AX62" s="309" t="n"/>
      <c r="AY62" s="309" t="n"/>
    </row>
    <row customHeight="1" ht="12.75" r="63" s="265" spans="1:51">
      <c r="A63" s="308" t="s">
        <v>25</v>
      </c>
      <c r="B63" s="309" t="n">
        <v>0.826086956521739</v>
      </c>
      <c r="C63" s="309" t="n">
        <v>0.9090909090909089</v>
      </c>
      <c r="D63" s="309" t="n">
        <v>0.9090909090909089</v>
      </c>
      <c r="E63" s="309" t="n">
        <v>0.9090909090909089</v>
      </c>
      <c r="F63" s="309" t="n">
        <v>0.9090909090909089</v>
      </c>
      <c r="G63" s="309" t="n">
        <v>0.9090909090909089</v>
      </c>
      <c r="H63" s="302" t="n">
        <v>0.901515151515152</v>
      </c>
      <c r="I63" s="302" t="n">
        <v>0.901515151515152</v>
      </c>
      <c r="J63" s="302" t="n">
        <v>0.901515151515152</v>
      </c>
      <c r="K63" s="302" t="n">
        <v>0.901515151515152</v>
      </c>
      <c r="L63" s="302" t="n">
        <v>0.901515151515152</v>
      </c>
      <c r="M63" s="309" t="n">
        <v>0.9090909090909089</v>
      </c>
      <c r="N63" s="309" t="n">
        <v>0.9090909090909089</v>
      </c>
      <c r="O63" s="309" t="n">
        <v>0.9090909090909089</v>
      </c>
      <c r="P63" s="309" t="n">
        <v>0.930232558139535</v>
      </c>
      <c r="Q63" s="309" t="n">
        <v>0.930232558139535</v>
      </c>
      <c r="R63" s="309" t="n">
        <v>0.930232558139535</v>
      </c>
      <c r="S63" s="309" t="n">
        <v>0.930232558139535</v>
      </c>
      <c r="T63" s="309" t="n">
        <v>0.937984496124031</v>
      </c>
      <c r="U63" s="309" t="n">
        <v>0.9029850746268659</v>
      </c>
      <c r="V63" s="309" t="n">
        <v>0.91044776119403</v>
      </c>
      <c r="W63" s="309" t="n">
        <v>0.91044776119403</v>
      </c>
      <c r="X63" s="309" t="n">
        <v>0.9761904761904761</v>
      </c>
      <c r="Y63" s="309" t="n">
        <v>0.9761904761904761</v>
      </c>
      <c r="Z63" s="309" t="n">
        <v>0.9761904761904761</v>
      </c>
      <c r="AA63" s="309" t="n">
        <v>0.9761904761904761</v>
      </c>
      <c r="AB63" s="309" t="n"/>
      <c r="AC63" s="309" t="n"/>
      <c r="AD63" s="309" t="n"/>
      <c r="AE63" s="309" t="n"/>
      <c r="AF63" s="309" t="n"/>
      <c r="AG63" s="302" t="n"/>
      <c r="AH63" s="302" t="n"/>
      <c r="AI63" s="302" t="n"/>
      <c r="AJ63" s="302" t="n"/>
      <c r="AK63" s="302" t="n"/>
      <c r="AL63" s="302" t="n"/>
      <c r="AM63" s="302" t="n"/>
      <c r="AN63" s="302" t="n"/>
      <c r="AO63" s="302" t="n"/>
      <c r="AP63" s="302" t="n"/>
      <c r="AQ63" s="309" t="n"/>
      <c r="AR63" s="309" t="n"/>
      <c r="AS63" s="309" t="n"/>
      <c r="AT63" s="309" t="n"/>
      <c r="AU63" s="309" t="n"/>
      <c r="AV63" s="309" t="n"/>
      <c r="AW63" s="309" t="n"/>
      <c r="AX63" s="309" t="n"/>
      <c r="AY63" s="309" t="n"/>
    </row>
    <row customHeight="1" ht="12.75" r="64" s="265" spans="1:51">
      <c r="A64" s="308" t="s">
        <v>17</v>
      </c>
      <c r="B64" s="309" t="n">
        <v>0.945868945868946</v>
      </c>
      <c r="C64" s="309" t="n">
        <v>0.945868945868946</v>
      </c>
      <c r="D64" s="309" t="n">
        <v>0.945868945868946</v>
      </c>
      <c r="E64" s="309" t="n">
        <v>0.945868945868946</v>
      </c>
      <c r="F64" s="309" t="n">
        <v>0.951566951566952</v>
      </c>
      <c r="G64" s="309" t="n">
        <v>0.951566951566952</v>
      </c>
      <c r="H64" s="302" t="n">
        <v>0.9544159544159549</v>
      </c>
      <c r="I64" s="302" t="n">
        <v>0.9544159544159549</v>
      </c>
      <c r="J64" s="302" t="n">
        <v>0.9544159544159549</v>
      </c>
      <c r="K64" s="302" t="n">
        <v>0.9544159544159549</v>
      </c>
      <c r="L64" s="302" t="n">
        <v>0.9544159544159549</v>
      </c>
      <c r="M64" s="309" t="n">
        <v>0.96011396011396</v>
      </c>
      <c r="N64" s="309" t="n">
        <v>0.948717948717949</v>
      </c>
      <c r="O64" s="309" t="n">
        <v>0.9401709401709401</v>
      </c>
      <c r="P64" s="309" t="n">
        <v>0.862433862433862</v>
      </c>
      <c r="Q64" s="309" t="n">
        <v>0.948126801152738</v>
      </c>
      <c r="R64" s="309" t="n">
        <v>0.948126801152738</v>
      </c>
      <c r="S64" s="309" t="n">
        <v>0.948126801152738</v>
      </c>
      <c r="T64" s="309" t="n">
        <v>0.947976878612717</v>
      </c>
      <c r="U64" s="309" t="n">
        <v>0.9403409090909089</v>
      </c>
      <c r="V64" s="309" t="n">
        <v>0.9375</v>
      </c>
      <c r="W64" s="309" t="n">
        <v>0.9375</v>
      </c>
      <c r="X64" s="309" t="n">
        <v>0.948863636363637</v>
      </c>
      <c r="Y64" s="309" t="n">
        <v>0.948863636363637</v>
      </c>
      <c r="Z64" s="309" t="n">
        <v>0.948863636363637</v>
      </c>
      <c r="AA64" s="309" t="n">
        <v>0.951704545454546</v>
      </c>
      <c r="AB64" s="309" t="n"/>
      <c r="AC64" s="309" t="n"/>
      <c r="AD64" s="309" t="n"/>
      <c r="AE64" s="309" t="n"/>
      <c r="AF64" s="309" t="n"/>
      <c r="AG64" s="302" t="n"/>
      <c r="AH64" s="302" t="n"/>
      <c r="AI64" s="302" t="n"/>
      <c r="AJ64" s="302" t="n"/>
      <c r="AK64" s="302" t="n"/>
      <c r="AL64" s="302" t="n"/>
      <c r="AM64" s="302" t="n"/>
      <c r="AN64" s="302" t="n"/>
      <c r="AO64" s="302" t="n"/>
      <c r="AP64" s="302" t="n"/>
      <c r="AQ64" s="309" t="n"/>
      <c r="AR64" s="309" t="n"/>
      <c r="AS64" s="309" t="n"/>
      <c r="AT64" s="309" t="n"/>
      <c r="AU64" s="309" t="n"/>
      <c r="AV64" s="309" t="n"/>
      <c r="AW64" s="309" t="n"/>
      <c r="AX64" s="309" t="n"/>
      <c r="AY64" s="309" t="n"/>
    </row>
    <row customHeight="1" ht="12.75" r="65" s="265" spans="1:51">
      <c r="A65" s="308" t="s">
        <v>9</v>
      </c>
      <c r="B65" s="309" t="n">
        <v>0.98051948051948</v>
      </c>
      <c r="C65" s="309" t="n">
        <v>0.98051948051948</v>
      </c>
      <c r="D65" s="309" t="n">
        <v>0.98051948051948</v>
      </c>
      <c r="E65" s="309" t="n">
        <v>0.98051948051948</v>
      </c>
      <c r="F65" s="309" t="n">
        <v>0.98051948051948</v>
      </c>
      <c r="G65" s="309" t="n">
        <v>0.98051948051948</v>
      </c>
      <c r="H65" s="302" t="n">
        <v>0.987012987012987</v>
      </c>
      <c r="I65" s="302" t="n">
        <v>0.987012987012987</v>
      </c>
      <c r="J65" s="302" t="n">
        <v>0.987012987012987</v>
      </c>
      <c r="K65" s="302" t="n">
        <v>0.987012987012987</v>
      </c>
      <c r="L65" s="302" t="n">
        <v>0.987012987012987</v>
      </c>
      <c r="M65" s="309" t="n">
        <v>0.987012987012987</v>
      </c>
      <c r="N65" s="309" t="n">
        <v>1</v>
      </c>
      <c r="O65" s="309" t="n">
        <v>0.993506493506494</v>
      </c>
      <c r="P65" s="309" t="n">
        <v>0.993506493506494</v>
      </c>
      <c r="Q65" s="309" t="n">
        <v>1</v>
      </c>
      <c r="R65" s="309" t="n">
        <v>1</v>
      </c>
      <c r="S65" s="309" t="n">
        <v>1</v>
      </c>
      <c r="T65" s="309" t="n">
        <v>1</v>
      </c>
      <c r="U65" s="309" t="n">
        <v>1</v>
      </c>
      <c r="V65" s="309" t="n">
        <v>0.993506493506494</v>
      </c>
      <c r="W65" s="309" t="n">
        <v>0.993506493506494</v>
      </c>
      <c r="X65" s="309" t="n">
        <v>0.993506493506494</v>
      </c>
      <c r="Y65" s="309" t="n">
        <v>0.993506493506494</v>
      </c>
      <c r="Z65" s="309" t="n">
        <v>0.993506493506494</v>
      </c>
      <c r="AA65" s="309" t="n">
        <v>0.993506493506494</v>
      </c>
      <c r="AB65" s="309" t="n"/>
      <c r="AC65" s="309" t="n"/>
      <c r="AD65" s="309" t="n"/>
      <c r="AE65" s="309" t="n"/>
      <c r="AF65" s="309" t="n"/>
      <c r="AG65" s="302" t="n"/>
      <c r="AH65" s="302" t="n"/>
      <c r="AI65" s="302" t="n"/>
      <c r="AJ65" s="302" t="n"/>
      <c r="AK65" s="302" t="n"/>
      <c r="AL65" s="302" t="n"/>
      <c r="AM65" s="302" t="n"/>
      <c r="AN65" s="302" t="n"/>
      <c r="AO65" s="302" t="n"/>
      <c r="AP65" s="302" t="n"/>
      <c r="AQ65" s="309" t="n"/>
      <c r="AR65" s="309" t="n"/>
      <c r="AS65" s="309" t="n"/>
      <c r="AT65" s="309" t="n"/>
      <c r="AU65" s="309" t="n"/>
      <c r="AV65" s="309" t="n"/>
      <c r="AW65" s="309" t="n"/>
      <c r="AX65" s="309" t="n"/>
      <c r="AY65" s="309" t="n"/>
    </row>
    <row customHeight="1" ht="12.75" r="66" s="265" spans="1:51">
      <c r="A66" s="308" t="s">
        <v>26</v>
      </c>
      <c r="B66" s="309" t="n">
        <v>1</v>
      </c>
      <c r="C66" s="309" t="n">
        <v>1</v>
      </c>
      <c r="D66" s="309" t="n">
        <v>1</v>
      </c>
      <c r="E66" s="309" t="n">
        <v>1</v>
      </c>
      <c r="F66" s="309" t="n">
        <v>0.876543209876543</v>
      </c>
      <c r="G66" s="309" t="n">
        <v>0.876543209876543</v>
      </c>
      <c r="H66" s="302" t="n">
        <v>0.9859154929577461</v>
      </c>
      <c r="I66" s="302" t="n">
        <v>0.9859154929577461</v>
      </c>
      <c r="J66" s="302" t="n">
        <v>0.9859154929577461</v>
      </c>
      <c r="K66" s="302" t="n">
        <v>0.9859154929577461</v>
      </c>
      <c r="L66" s="302" t="n">
        <v>0.9859154929577461</v>
      </c>
      <c r="M66" s="309" t="n">
        <v>0.876543209876543</v>
      </c>
      <c r="N66" s="309" t="n">
        <v>0.876543209876543</v>
      </c>
      <c r="O66" s="309" t="n">
        <v>0.972602739726027</v>
      </c>
      <c r="P66" s="309" t="n">
        <v>0.9859154929577461</v>
      </c>
      <c r="Q66" s="309" t="n">
        <v>0.9859154929577461</v>
      </c>
      <c r="R66" s="309" t="n">
        <v>0.9859154929577461</v>
      </c>
      <c r="S66" s="309" t="n">
        <v>0.9859154929577461</v>
      </c>
      <c r="T66" s="309" t="n">
        <v>0.9859154929577461</v>
      </c>
      <c r="U66" s="309" t="n">
        <v>0.9859154929577461</v>
      </c>
      <c r="V66" s="309" t="n">
        <v>0.9859154929577461</v>
      </c>
      <c r="W66" s="309" t="n">
        <v>0.9859154929577461</v>
      </c>
      <c r="X66" s="309" t="n">
        <v>0.9859154929577461</v>
      </c>
      <c r="Y66" s="309" t="n">
        <v>0.9859154929577461</v>
      </c>
      <c r="Z66" s="309" t="n">
        <v>0.9859154929577461</v>
      </c>
      <c r="AA66" s="309" t="n">
        <v>0.9859154929577461</v>
      </c>
      <c r="AB66" s="309" t="n"/>
      <c r="AC66" s="309" t="n"/>
      <c r="AD66" s="309" t="n"/>
      <c r="AE66" s="309" t="n"/>
      <c r="AF66" s="309" t="n"/>
      <c r="AG66" s="302" t="n"/>
      <c r="AH66" s="302" t="n"/>
      <c r="AI66" s="302" t="n"/>
      <c r="AJ66" s="302" t="n"/>
      <c r="AK66" s="302" t="n"/>
      <c r="AL66" s="302" t="n"/>
      <c r="AM66" s="302" t="n"/>
      <c r="AN66" s="302" t="n"/>
      <c r="AO66" s="302" t="n"/>
      <c r="AP66" s="302" t="n"/>
      <c r="AQ66" s="309" t="n"/>
      <c r="AR66" s="309" t="n"/>
      <c r="AS66" s="309" t="n"/>
      <c r="AT66" s="309" t="n"/>
      <c r="AU66" s="309" t="n"/>
      <c r="AV66" s="309" t="n"/>
      <c r="AW66" s="309" t="n"/>
      <c r="AX66" s="309" t="n"/>
      <c r="AY66" s="309" t="n"/>
    </row>
    <row customHeight="1" ht="12.75" r="67" s="265" spans="1:51">
      <c r="A67" s="308" t="s">
        <v>27</v>
      </c>
      <c r="B67" s="309" t="n">
        <v>0.921568627450981</v>
      </c>
      <c r="C67" s="309" t="n">
        <v>0.856209150326797</v>
      </c>
      <c r="D67" s="309" t="n">
        <v>0.856209150326797</v>
      </c>
      <c r="E67" s="309" t="n">
        <v>0.856209150326797</v>
      </c>
      <c r="F67" s="309" t="n">
        <v>0.813725490196078</v>
      </c>
      <c r="G67" s="309" t="n">
        <v>0.813725490196078</v>
      </c>
      <c r="H67" s="302" t="n">
        <v>0.775599128540305</v>
      </c>
      <c r="I67" s="302" t="n">
        <v>0.775599128540305</v>
      </c>
      <c r="J67" s="302" t="n">
        <v>0.775599128540305</v>
      </c>
      <c r="K67" s="302" t="n">
        <v>0.775599128540305</v>
      </c>
      <c r="L67" s="302" t="n">
        <v>0.775599128540305</v>
      </c>
      <c r="M67" s="309" t="n">
        <v>0.7570806100217859</v>
      </c>
      <c r="N67" s="309" t="n">
        <v>0.734204793028322</v>
      </c>
      <c r="O67" s="309" t="n">
        <v>0.957767722473605</v>
      </c>
      <c r="P67" s="309" t="n">
        <v>0.956259426847662</v>
      </c>
      <c r="Q67" s="309" t="n">
        <v>0.956259426847662</v>
      </c>
      <c r="R67" s="309" t="n">
        <v>0.956259426847662</v>
      </c>
      <c r="S67" s="309" t="n">
        <v>0.956259426847662</v>
      </c>
      <c r="T67" s="309" t="n">
        <v>0.957767722473605</v>
      </c>
      <c r="U67" s="309" t="n">
        <v>0.959694989106754</v>
      </c>
      <c r="V67" s="309" t="n">
        <v>0.959276018099548</v>
      </c>
      <c r="W67" s="309" t="n">
        <v>0.959276018099548</v>
      </c>
      <c r="X67" s="309" t="n">
        <v>0.959276018099548</v>
      </c>
      <c r="Y67" s="309" t="n">
        <v>0.959276018099548</v>
      </c>
      <c r="Z67" s="309" t="n">
        <v>0.959276018099548</v>
      </c>
      <c r="AA67" s="309" t="n">
        <v>0.959276018099548</v>
      </c>
      <c r="AB67" s="309" t="n"/>
      <c r="AC67" s="309" t="n"/>
      <c r="AD67" s="309" t="n"/>
      <c r="AE67" s="309" t="n"/>
      <c r="AF67" s="309" t="n"/>
      <c r="AG67" s="302" t="n"/>
      <c r="AH67" s="302" t="n"/>
      <c r="AI67" s="302" t="n"/>
      <c r="AJ67" s="302" t="n"/>
      <c r="AK67" s="302" t="n"/>
      <c r="AL67" s="302" t="n"/>
      <c r="AM67" s="302" t="n"/>
      <c r="AN67" s="302" t="n"/>
      <c r="AO67" s="302" t="n"/>
      <c r="AP67" s="302" t="n"/>
      <c r="AQ67" s="309" t="n"/>
      <c r="AR67" s="309" t="n"/>
      <c r="AS67" s="309" t="n"/>
      <c r="AT67" s="309" t="n"/>
      <c r="AU67" s="309" t="n"/>
      <c r="AV67" s="309" t="n"/>
      <c r="AW67" s="309" t="n"/>
      <c r="AX67" s="309" t="n"/>
      <c r="AY67" s="309" t="n"/>
    </row>
    <row customHeight="1" ht="12.75" r="68" s="265" spans="1:51">
      <c r="A68" s="308" t="s">
        <v>10</v>
      </c>
      <c r="B68" s="309" t="n">
        <v>0.933333333333333</v>
      </c>
      <c r="C68" s="309" t="n">
        <v>0.933333333333333</v>
      </c>
      <c r="D68" s="309" t="n">
        <v>0.933333333333333</v>
      </c>
      <c r="E68" s="309" t="n">
        <v>0.933333333333333</v>
      </c>
      <c r="F68" s="309" t="n">
        <v>0.933333333333333</v>
      </c>
      <c r="G68" s="309" t="n">
        <v>0.933333333333333</v>
      </c>
      <c r="H68" s="302" t="n">
        <v>0.933333333333333</v>
      </c>
      <c r="I68" s="302" t="n">
        <v>0.933333333333333</v>
      </c>
      <c r="J68" s="302" t="n">
        <v>0.933333333333333</v>
      </c>
      <c r="K68" s="302" t="n">
        <v>0.933333333333333</v>
      </c>
      <c r="L68" s="302" t="n">
        <v>0.933333333333333</v>
      </c>
      <c r="M68" s="309" t="n">
        <v>0.933333333333333</v>
      </c>
      <c r="N68" s="309" t="n">
        <v>0.933333333333333</v>
      </c>
      <c r="O68" s="309" t="n">
        <v>0.933333333333333</v>
      </c>
      <c r="P68" s="309" t="n">
        <v>0.933333333333333</v>
      </c>
      <c r="Q68" s="309" t="n">
        <v>0.933333333333333</v>
      </c>
      <c r="R68" s="309" t="n">
        <v>0.933333333333333</v>
      </c>
      <c r="S68" s="309" t="n">
        <v>0.933333333333333</v>
      </c>
      <c r="T68" s="309" t="n">
        <v>0.933333333333333</v>
      </c>
      <c r="U68" s="309" t="n">
        <v>0.933333333333333</v>
      </c>
      <c r="V68" s="309" t="n">
        <v>0.933333333333333</v>
      </c>
      <c r="W68" s="309" t="n">
        <v>0.933333333333333</v>
      </c>
      <c r="X68" s="309" t="n">
        <v>0.933333333333333</v>
      </c>
      <c r="Y68" s="309" t="n">
        <v>0.933333333333333</v>
      </c>
      <c r="Z68" s="309" t="n">
        <v>0.933333333333333</v>
      </c>
      <c r="AA68" s="309" t="n">
        <v>1</v>
      </c>
      <c r="AB68" s="309" t="n"/>
      <c r="AC68" s="309" t="n"/>
      <c r="AD68" s="309" t="n"/>
      <c r="AE68" s="309" t="n"/>
      <c r="AF68" s="309" t="n"/>
      <c r="AG68" s="307" t="n"/>
      <c r="AH68" s="307" t="n"/>
      <c r="AI68" s="307" t="n"/>
      <c r="AJ68" s="302" t="n"/>
      <c r="AK68" s="302" t="n"/>
      <c r="AL68" s="302" t="n"/>
      <c r="AM68" s="302" t="n"/>
      <c r="AN68" s="302" t="n"/>
      <c r="AO68" s="302" t="n"/>
      <c r="AP68" s="302" t="n"/>
      <c r="AQ68" s="309" t="n"/>
      <c r="AR68" s="309" t="n"/>
      <c r="AS68" s="309" t="n"/>
      <c r="AT68" s="309" t="n"/>
      <c r="AU68" s="309" t="n"/>
      <c r="AV68" s="309" t="n"/>
      <c r="AW68" s="309" t="n"/>
      <c r="AX68" s="309" t="n"/>
      <c r="AY68" s="309" t="n"/>
    </row>
    <row customHeight="1" ht="12.75" r="69" s="265" spans="1:51">
      <c r="A69" s="308" t="s">
        <v>14</v>
      </c>
      <c r="B69" s="309" t="n">
        <v>0.837662337662338</v>
      </c>
      <c r="C69" s="309" t="n">
        <v>0.970588235294118</v>
      </c>
      <c r="D69" s="309" t="n">
        <v>0.970588235294118</v>
      </c>
      <c r="E69" s="309" t="n">
        <v>0.970588235294118</v>
      </c>
      <c r="F69" s="309" t="n">
        <v>0.844155844155844</v>
      </c>
      <c r="G69" s="309" t="n">
        <v>0.844155844155844</v>
      </c>
      <c r="H69" s="302" t="n">
        <v>0.919117647058823</v>
      </c>
      <c r="I69" s="302" t="n">
        <v>0.919117647058823</v>
      </c>
      <c r="J69" s="302" t="n">
        <v>0.919117647058823</v>
      </c>
      <c r="K69" s="302" t="n">
        <v>0.919117647058823</v>
      </c>
      <c r="L69" s="302" t="n">
        <v>0.919117647058823</v>
      </c>
      <c r="M69" s="309" t="n">
        <v>0.9338235294117651</v>
      </c>
      <c r="N69" s="309" t="n">
        <v>0.824675324675325</v>
      </c>
      <c r="O69" s="309" t="n">
        <v>0.9338235294117651</v>
      </c>
      <c r="P69" s="309" t="n">
        <v>0.9338235294117651</v>
      </c>
      <c r="Q69" s="309" t="n">
        <v>0.9338235294117651</v>
      </c>
      <c r="R69" s="309" t="n">
        <v>0.9338235294117651</v>
      </c>
      <c r="S69" s="309" t="n">
        <v>0.9338235294117651</v>
      </c>
      <c r="T69" s="309" t="n">
        <v>0.926470588235294</v>
      </c>
      <c r="U69" s="309" t="n">
        <v>0.926470588235294</v>
      </c>
      <c r="V69" s="309" t="n">
        <v>0.9338235294117651</v>
      </c>
      <c r="W69" s="309" t="n">
        <v>0.9338235294117651</v>
      </c>
      <c r="X69" s="309" t="n">
        <v>0.9338235294117651</v>
      </c>
      <c r="Y69" s="309" t="n">
        <v>0.9338235294117651</v>
      </c>
      <c r="Z69" s="309" t="n">
        <v>0.9338235294117651</v>
      </c>
      <c r="AA69" s="309" t="n">
        <v>0.926470588235294</v>
      </c>
      <c r="AB69" s="309" t="n"/>
      <c r="AC69" s="309" t="n"/>
      <c r="AD69" s="309" t="n"/>
      <c r="AE69" s="309" t="n"/>
      <c r="AF69" s="309" t="n"/>
      <c r="AG69" s="302" t="n"/>
      <c r="AH69" s="302" t="n"/>
      <c r="AI69" s="302" t="n"/>
      <c r="AJ69" s="302" t="n"/>
      <c r="AK69" s="302" t="n"/>
      <c r="AL69" s="302" t="n"/>
      <c r="AM69" s="302" t="n"/>
      <c r="AN69" s="302" t="n"/>
      <c r="AO69" s="302" t="n"/>
      <c r="AP69" s="302" t="n"/>
      <c r="AQ69" s="309" t="n"/>
      <c r="AR69" s="309" t="n"/>
      <c r="AS69" s="309" t="n"/>
      <c r="AT69" s="309" t="n"/>
      <c r="AU69" s="309" t="n"/>
      <c r="AV69" s="309" t="n"/>
      <c r="AW69" s="309" t="n"/>
      <c r="AX69" s="309" t="n"/>
      <c r="AY69" s="309" t="n"/>
    </row>
  </sheetData>
  <mergeCells count="6">
    <mergeCell ref="B3:AN3"/>
    <mergeCell ref="AO3:AY3"/>
    <mergeCell ref="B25:AN25"/>
    <mergeCell ref="AO25:AY25"/>
    <mergeCell ref="B60:AN60"/>
    <mergeCell ref="AO60:AY60"/>
  </mergeCell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  <drawing r:id="rId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L65"/>
  <sheetViews>
    <sheetView colorId="64" defaultGridColor="1" rightToLeft="0" showFormulas="0" showGridLines="1" showOutlineSymbols="1" showRowColHeaders="1" showZeros="1" tabSelected="1" topLeftCell="A1" view="normal" windowProtection="1" workbookViewId="0" zoomScale="50" zoomScaleNormal="50" zoomScalePageLayoutView="100">
      <pane activePane="bottomRight" state="frozen" topLeftCell="E3" xSplit="4" ySplit="2"/>
      <selection activeCell="A1" activeCellId="0" pane="topLeft" sqref="A1"/>
      <selection activeCell="E1" activeCellId="0" pane="topRight" sqref="E1"/>
      <selection activeCell="A3" activeCellId="0" pane="bottomLeft" sqref="A3"/>
      <selection activeCell="O3" activeCellId="0" pane="bottomRight" sqref="O3:O62"/>
    </sheetView>
  </sheetViews>
  <sheetFormatPr baseColWidth="8" defaultRowHeight="15" outlineLevelCol="0"/>
  <cols>
    <col customWidth="1" max="3" min="1" style="264" width="4.18367346938776"/>
    <col customWidth="1" max="4" min="4" style="264" width="51.969387755102"/>
    <col customWidth="1" max="11" min="5" style="264" width="8.36734693877551"/>
    <col customWidth="1" max="12" min="12" style="264" width="9.045918367346941"/>
    <col customWidth="1" max="13" min="13" style="264" width="12.1479591836735"/>
    <col customWidth="1" max="14" min="14" style="264" width="10.2602040816327"/>
    <col customWidth="1" max="15" min="15" style="264" width="10.9336734693878"/>
    <col customWidth="1" max="16" min="16" style="264" width="13.9030612244898"/>
    <col customWidth="1" max="18" min="18" style="264" width="12.4183673469388"/>
    <col customWidth="1" max="19" min="19" style="264" width="10.2602040816327"/>
    <col customWidth="1" max="20" min="20" style="264" width="12.9591836734694"/>
    <col customWidth="1" max="21" min="21" style="264" width="17.0102040816327"/>
    <col customWidth="1" max="22" min="22" style="264" width="8.36734693877551"/>
    <col customWidth="1" max="23" min="23" style="264" width="14.5816326530612"/>
    <col customWidth="1" max="24" min="24" style="264" width="22.5459183673469"/>
    <col customWidth="1" max="25" min="25" style="264" width="19.7091836734694"/>
    <col customWidth="1" max="26" min="26" style="264" width="25.6479591836735"/>
    <col customWidth="1" max="27" min="27" style="264" width="16.3316326530612"/>
    <col customWidth="1" max="28" min="28" style="264" width="15.6581632653061"/>
    <col customWidth="1" max="29" min="29" style="264" width="8.77551020408163"/>
    <col customWidth="1" max="30" min="30" style="264" width="10.8010204081633"/>
    <col customWidth="1" max="31" min="31" style="264" width="7.4234693877551"/>
    <col customWidth="1" max="32" min="32" style="264" width="40.765306122449"/>
    <col customWidth="1" max="33" min="33" style="264" width="11.8775510204082"/>
    <col customWidth="1" max="34" min="34" style="264" width="3.23979591836735"/>
    <col customWidth="1" max="1025" min="35" style="264" width="13.3622448979592"/>
  </cols>
  <sheetData>
    <row customHeight="1" ht="12.75" r="1" s="265" spans="1:38">
      <c r="B1" s="292" t="n"/>
      <c r="D1" s="310" t="n"/>
      <c r="L1" s="311">
        <f>SUM(L3:L62)</f>
        <v/>
      </c>
      <c r="M1" s="312" t="n"/>
      <c r="O1" s="313" t="n"/>
      <c r="AF1" s="314" t="n"/>
      <c r="AI1" s="315" t="s">
        <v>35</v>
      </c>
    </row>
    <row customHeight="1" ht="97.5" r="2" s="265" spans="1:38">
      <c r="A2" s="316" t="s">
        <v>36</v>
      </c>
      <c r="B2" s="274" t="s">
        <v>37</v>
      </c>
      <c r="C2" s="316" t="s">
        <v>38</v>
      </c>
      <c r="D2" s="317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321" t="s">
        <v>48</v>
      </c>
      <c r="N2" s="322" t="s">
        <v>49</v>
      </c>
      <c r="O2" s="323" t="s">
        <v>31</v>
      </c>
      <c r="P2" s="324" t="s">
        <v>50</v>
      </c>
      <c r="Q2" s="324" t="s">
        <v>51</v>
      </c>
      <c r="R2" s="324" t="s">
        <v>52</v>
      </c>
      <c r="S2" s="324" t="s">
        <v>53</v>
      </c>
      <c r="T2" s="324" t="s">
        <v>54</v>
      </c>
      <c r="U2" s="324" t="s">
        <v>55</v>
      </c>
      <c r="V2" s="324" t="s">
        <v>56</v>
      </c>
      <c r="W2" s="324" t="s">
        <v>57</v>
      </c>
      <c r="X2" s="324" t="s">
        <v>58</v>
      </c>
      <c r="Y2" s="324" t="s">
        <v>59</v>
      </c>
      <c r="Z2" s="324" t="s">
        <v>60</v>
      </c>
      <c r="AA2" s="324" t="s">
        <v>61</v>
      </c>
      <c r="AB2" s="324" t="s">
        <v>62</v>
      </c>
      <c r="AC2" s="324" t="s">
        <v>63</v>
      </c>
      <c r="AD2" s="322" t="s">
        <v>64</v>
      </c>
      <c r="AE2" s="322" t="s">
        <v>5</v>
      </c>
      <c r="AF2" s="325" t="s">
        <v>65</v>
      </c>
      <c r="AG2" s="326" t="s">
        <v>66</v>
      </c>
      <c r="AH2" s="327" t="n"/>
      <c r="AI2" s="326" t="s">
        <v>67</v>
      </c>
      <c r="AJ2" s="326" t="s">
        <v>68</v>
      </c>
      <c r="AK2" s="326" t="s">
        <v>69</v>
      </c>
      <c r="AL2" s="328" t="s">
        <v>70</v>
      </c>
    </row>
    <row customHeight="1" ht="12.75" r="3" s="265" spans="1:38">
      <c r="A3" s="329" t="n">
        <v>1</v>
      </c>
      <c r="B3" s="330" t="s">
        <v>71</v>
      </c>
      <c r="C3" s="329" t="s">
        <v>22</v>
      </c>
      <c r="D3" s="331" t="s">
        <v>72</v>
      </c>
      <c r="E3" s="332">
        <f>NETWORKDAYS(Итого!C$2,Отчёт!C$2,Итого!C$3)</f>
        <v/>
      </c>
      <c r="F3" s="333" t="n">
        <v>0.5</v>
      </c>
      <c r="G3" s="332" t="n">
        <v>2</v>
      </c>
      <c r="H3" s="334">
        <f>G3*F3</f>
        <v/>
      </c>
      <c r="I3" s="335" t="n">
        <v>14</v>
      </c>
      <c r="J3" s="336">
        <f>H3*E3</f>
        <v/>
      </c>
      <c r="K3" s="337" t="n">
        <v>130</v>
      </c>
      <c r="L3" s="338">
        <f>K3*J3</f>
        <v/>
      </c>
      <c r="M3" s="336" t="n"/>
      <c r="N3" s="339">
        <f>14-COUNTIF(P3:AC3,"х")</f>
        <v/>
      </c>
      <c r="O3" s="340" t="n">
        <v>43195</v>
      </c>
      <c r="P3" s="341" t="n">
        <v>1</v>
      </c>
      <c r="Q3" s="341" t="n">
        <v>1</v>
      </c>
      <c r="R3" s="341" t="n">
        <v>1</v>
      </c>
      <c r="S3" s="341" t="n">
        <v>1</v>
      </c>
      <c r="T3" s="341" t="n">
        <v>1</v>
      </c>
      <c r="U3" s="341" t="n">
        <v>0</v>
      </c>
      <c r="V3" s="341" t="n">
        <v>1</v>
      </c>
      <c r="W3" s="341" t="n">
        <v>1</v>
      </c>
      <c r="X3" s="341" t="n">
        <v>1</v>
      </c>
      <c r="Y3" s="341" t="s">
        <v>73</v>
      </c>
      <c r="Z3" s="341" t="n">
        <v>1</v>
      </c>
      <c r="AA3" s="341" t="s">
        <v>74</v>
      </c>
      <c r="AB3" s="341" t="n">
        <v>1</v>
      </c>
      <c r="AC3" s="341" t="n">
        <v>1</v>
      </c>
      <c r="AD3" s="342">
        <f>COUNTIF(P3:AC3,1)</f>
        <v/>
      </c>
      <c r="AE3" s="343">
        <f>AD3/N3</f>
        <v/>
      </c>
      <c r="AF3" s="344" t="s">
        <v>75</v>
      </c>
      <c r="AG3" s="284">
        <f>IF(OR(AND(E3&gt;0,AE3&gt;0),AND(E3=0,AE3=0)),"-","Что-то не так!")</f>
        <v/>
      </c>
      <c r="AH3" s="345" t="n"/>
      <c r="AL3" s="346" t="n"/>
    </row>
    <row customHeight="1" ht="12.75" r="4" s="265" spans="1:38">
      <c r="A4" s="347" t="n">
        <v>2</v>
      </c>
      <c r="B4" s="348" t="s">
        <v>71</v>
      </c>
      <c r="C4" s="347" t="s">
        <v>22</v>
      </c>
      <c r="D4" s="349" t="s">
        <v>76</v>
      </c>
      <c r="E4" s="332">
        <f>NETWORKDAYS(Итого!C$2,Отчёт!C$2,Итого!C$3)</f>
        <v/>
      </c>
      <c r="F4" s="333" t="n">
        <v>0.5</v>
      </c>
      <c r="G4" s="350" t="n">
        <v>2</v>
      </c>
      <c r="H4" s="351">
        <f>G4*F4</f>
        <v/>
      </c>
      <c r="I4" s="352" t="n">
        <v>14</v>
      </c>
      <c r="J4" s="353">
        <f>H4*E4</f>
        <v/>
      </c>
      <c r="K4" s="354" t="n">
        <v>130</v>
      </c>
      <c r="L4" s="355">
        <f>K4*J4</f>
        <v/>
      </c>
      <c r="M4" s="353" t="n"/>
      <c r="N4" s="339">
        <f>14-COUNTIF(P4:AC4,"х")</f>
        <v/>
      </c>
      <c r="O4" s="340" t="n">
        <v>43195</v>
      </c>
      <c r="P4" s="341" t="n">
        <v>1</v>
      </c>
      <c r="Q4" s="341" t="n">
        <v>1</v>
      </c>
      <c r="R4" s="341" t="n">
        <v>1</v>
      </c>
      <c r="S4" s="341" t="n">
        <v>1</v>
      </c>
      <c r="T4" s="341" t="n">
        <v>1</v>
      </c>
      <c r="U4" s="341" t="n">
        <v>1</v>
      </c>
      <c r="V4" s="341" t="n">
        <v>1</v>
      </c>
      <c r="W4" s="341" t="n">
        <v>1</v>
      </c>
      <c r="X4" s="341" t="n">
        <v>1</v>
      </c>
      <c r="Y4" s="341" t="n">
        <v>1</v>
      </c>
      <c r="Z4" s="341" t="n">
        <v>0</v>
      </c>
      <c r="AA4" s="341" t="s">
        <v>74</v>
      </c>
      <c r="AB4" s="341" t="n">
        <v>1</v>
      </c>
      <c r="AC4" s="341" t="n">
        <v>1</v>
      </c>
      <c r="AD4" s="342">
        <f>COUNTIF(P4:AC4,1)</f>
        <v/>
      </c>
      <c r="AE4" s="356">
        <f>AD4/N4</f>
        <v/>
      </c>
      <c r="AF4" s="344" t="s">
        <v>75</v>
      </c>
      <c r="AG4" s="284">
        <f>IF(OR(AND(E4&gt;0,AE4&gt;0),AND(E4=0,AE4=0)),"-","Что-то не так!")</f>
        <v/>
      </c>
      <c r="AH4" s="345" t="n"/>
      <c r="AL4" s="346" t="n"/>
    </row>
    <row customHeight="1" ht="12.75" r="5" s="265" spans="1:38">
      <c r="A5" s="347">
        <f>A4+1</f>
        <v/>
      </c>
      <c r="B5" s="348" t="s">
        <v>71</v>
      </c>
      <c r="C5" s="347" t="s">
        <v>22</v>
      </c>
      <c r="D5" s="349" t="s">
        <v>77</v>
      </c>
      <c r="E5" s="332">
        <f>NETWORKDAYS(Итого!C$2,Отчёт!C$2,Итого!C$3)</f>
        <v/>
      </c>
      <c r="F5" s="333" t="n">
        <v>0.5</v>
      </c>
      <c r="G5" s="350" t="n">
        <v>2</v>
      </c>
      <c r="H5" s="351">
        <f>G5*F5</f>
        <v/>
      </c>
      <c r="I5" s="352" t="n">
        <v>14</v>
      </c>
      <c r="J5" s="353">
        <f>H5*E5</f>
        <v/>
      </c>
      <c r="K5" s="354" t="n">
        <v>130</v>
      </c>
      <c r="L5" s="355">
        <f>K5*J5</f>
        <v/>
      </c>
      <c r="M5" s="353" t="n"/>
      <c r="N5" s="339">
        <f>14-COUNTIF(P5:AC5,"х")</f>
        <v/>
      </c>
      <c r="O5" s="340" t="n">
        <v>43195</v>
      </c>
      <c r="P5" s="341" t="n">
        <v>1</v>
      </c>
      <c r="Q5" s="341" t="n">
        <v>1</v>
      </c>
      <c r="R5" s="341" t="n">
        <v>1</v>
      </c>
      <c r="S5" s="341" t="n">
        <v>1</v>
      </c>
      <c r="T5" s="341" t="n">
        <v>1</v>
      </c>
      <c r="U5" s="341" t="n">
        <v>0</v>
      </c>
      <c r="V5" s="341" t="n">
        <v>1</v>
      </c>
      <c r="W5" s="341" t="n">
        <v>1</v>
      </c>
      <c r="X5" s="341" t="n">
        <v>1</v>
      </c>
      <c r="Y5" s="341" t="n">
        <v>1</v>
      </c>
      <c r="Z5" s="341" t="n">
        <v>1</v>
      </c>
      <c r="AA5" s="341" t="s">
        <v>74</v>
      </c>
      <c r="AB5" s="341" t="n">
        <v>1</v>
      </c>
      <c r="AC5" s="341" t="n">
        <v>1</v>
      </c>
      <c r="AD5" s="342">
        <f>COUNTIF(P5:AC5,1)</f>
        <v/>
      </c>
      <c r="AE5" s="356">
        <f>AD5/N5</f>
        <v/>
      </c>
      <c r="AF5" s="344" t="s">
        <v>78</v>
      </c>
      <c r="AG5" s="284">
        <f>IF(OR(AND(E5&gt;0,AE5&gt;0),AND(E5=0,AE5=0)),"-","Что-то не так!")</f>
        <v/>
      </c>
      <c r="AH5" s="345" t="n"/>
      <c r="AL5" s="346" t="n"/>
    </row>
    <row customHeight="1" ht="12.75" r="6" s="265" spans="1:38">
      <c r="A6" s="347">
        <f>A5+1</f>
        <v/>
      </c>
      <c r="B6" s="348" t="s">
        <v>71</v>
      </c>
      <c r="C6" s="347" t="s">
        <v>22</v>
      </c>
      <c r="D6" s="349" t="s">
        <v>79</v>
      </c>
      <c r="E6" s="332">
        <f>NETWORKDAYS(Итого!C$2,Отчёт!C$2,Итого!C$3)</f>
        <v/>
      </c>
      <c r="F6" s="333" t="n">
        <v>0.5</v>
      </c>
      <c r="G6" s="350" t="n">
        <v>2</v>
      </c>
      <c r="H6" s="351">
        <f>G6*F6</f>
        <v/>
      </c>
      <c r="I6" s="352" t="n">
        <v>14</v>
      </c>
      <c r="J6" s="353">
        <f>H6*E6</f>
        <v/>
      </c>
      <c r="K6" s="354" t="n">
        <v>130</v>
      </c>
      <c r="L6" s="355">
        <f>K6*J6</f>
        <v/>
      </c>
      <c r="M6" s="353" t="n"/>
      <c r="N6" s="339">
        <f>14-COUNTIF(P6:AC6,"х")</f>
        <v/>
      </c>
      <c r="O6" s="340" t="n">
        <v>43195</v>
      </c>
      <c r="P6" s="341" t="n">
        <v>1</v>
      </c>
      <c r="Q6" s="341" t="n">
        <v>1</v>
      </c>
      <c r="R6" s="341" t="n">
        <v>1</v>
      </c>
      <c r="S6" s="341" t="n">
        <v>1</v>
      </c>
      <c r="T6" s="341" t="n">
        <v>1</v>
      </c>
      <c r="U6" s="341" t="n">
        <v>1</v>
      </c>
      <c r="V6" s="341" t="n">
        <v>1</v>
      </c>
      <c r="W6" s="341" t="n">
        <v>1</v>
      </c>
      <c r="X6" s="341" t="n">
        <v>1</v>
      </c>
      <c r="Y6" s="341" t="n">
        <v>1</v>
      </c>
      <c r="Z6" s="341" t="n">
        <v>1</v>
      </c>
      <c r="AA6" s="341" t="s">
        <v>74</v>
      </c>
      <c r="AB6" s="341" t="n">
        <v>1</v>
      </c>
      <c r="AC6" s="341" t="n">
        <v>1</v>
      </c>
      <c r="AD6" s="342">
        <f>COUNTIF(P6:AC6,1)</f>
        <v/>
      </c>
      <c r="AE6" s="356">
        <f>AD6/N6</f>
        <v/>
      </c>
      <c r="AF6" s="344" t="n"/>
      <c r="AG6" s="284">
        <f>IF(OR(AND(E6&gt;0,AE6&gt;0),AND(E6=0,AE6=0)),"-","Что-то не так!")</f>
        <v/>
      </c>
      <c r="AH6" s="345" t="n"/>
      <c r="AL6" s="346" t="n"/>
    </row>
    <row customHeight="1" ht="12.75" r="7" s="265" spans="1:38">
      <c r="A7" s="347">
        <f>A6+1</f>
        <v/>
      </c>
      <c r="B7" s="348" t="s">
        <v>71</v>
      </c>
      <c r="C7" s="347" t="s">
        <v>22</v>
      </c>
      <c r="D7" s="349" t="s">
        <v>80</v>
      </c>
      <c r="E7" s="332">
        <f>NETWORKDAYS(Итого!C$2,Отчёт!C$2,Итого!C$3)</f>
        <v/>
      </c>
      <c r="F7" s="333" t="n">
        <v>0.5</v>
      </c>
      <c r="G7" s="350" t="n">
        <v>2</v>
      </c>
      <c r="H7" s="351">
        <f>G7*F7</f>
        <v/>
      </c>
      <c r="I7" s="352" t="n">
        <v>14</v>
      </c>
      <c r="J7" s="353">
        <f>H7*E7</f>
        <v/>
      </c>
      <c r="K7" s="354" t="n">
        <v>130</v>
      </c>
      <c r="L7" s="355">
        <f>K7*J7</f>
        <v/>
      </c>
      <c r="M7" s="353" t="n"/>
      <c r="N7" s="339">
        <f>14-COUNTIF(P7:AC7,"х")</f>
        <v/>
      </c>
      <c r="O7" s="340" t="n">
        <v>43195</v>
      </c>
      <c r="P7" s="341" t="n">
        <v>1</v>
      </c>
      <c r="Q7" s="341" t="n">
        <v>1</v>
      </c>
      <c r="R7" s="341" t="n">
        <v>1</v>
      </c>
      <c r="S7" s="341" t="n">
        <v>1</v>
      </c>
      <c r="T7" s="341" t="n">
        <v>1</v>
      </c>
      <c r="U7" s="341" t="n">
        <v>1</v>
      </c>
      <c r="V7" s="341" t="n">
        <v>1</v>
      </c>
      <c r="W7" s="341" t="n">
        <v>1</v>
      </c>
      <c r="X7" s="341" t="n">
        <v>1</v>
      </c>
      <c r="Y7" s="341" t="n">
        <v>1</v>
      </c>
      <c r="Z7" s="341" t="n">
        <v>1</v>
      </c>
      <c r="AA7" s="341" t="s">
        <v>74</v>
      </c>
      <c r="AB7" s="341" t="n">
        <v>1</v>
      </c>
      <c r="AC7" s="341" t="n">
        <v>1</v>
      </c>
      <c r="AD7" s="342">
        <f>COUNTIF(P7:AC7,1)</f>
        <v/>
      </c>
      <c r="AE7" s="356">
        <f>AD7/N7</f>
        <v/>
      </c>
      <c r="AF7" s="344" t="n"/>
      <c r="AG7" s="284">
        <f>IF(OR(AND(E7&gt;0,AE7&gt;0),AND(E7=0,AE7=0)),"-","Что-то не так!")</f>
        <v/>
      </c>
      <c r="AH7" s="345" t="n"/>
      <c r="AL7" s="346" t="n"/>
    </row>
    <row customHeight="1" ht="12.75" r="8" s="265" spans="1:38">
      <c r="A8" s="347">
        <f>A7+1</f>
        <v/>
      </c>
      <c r="B8" s="348" t="s">
        <v>71</v>
      </c>
      <c r="C8" s="347" t="s">
        <v>22</v>
      </c>
      <c r="D8" s="349" t="s">
        <v>81</v>
      </c>
      <c r="E8" s="332">
        <f>NETWORKDAYS(Итого!C$2,Отчёт!C$2,Итого!C$3)</f>
        <v/>
      </c>
      <c r="F8" s="333" t="n">
        <v>0.5</v>
      </c>
      <c r="G8" s="350" t="n">
        <v>2</v>
      </c>
      <c r="H8" s="351">
        <f>G8*F8</f>
        <v/>
      </c>
      <c r="I8" s="352" t="n">
        <v>14</v>
      </c>
      <c r="J8" s="353">
        <f>H8*E8</f>
        <v/>
      </c>
      <c r="K8" s="354" t="n">
        <v>130</v>
      </c>
      <c r="L8" s="355">
        <f>K8*J8</f>
        <v/>
      </c>
      <c r="M8" s="353" t="n"/>
      <c r="N8" s="339">
        <f>14-COUNTIF(P8:AC8,"х")</f>
        <v/>
      </c>
      <c r="O8" s="340" t="n">
        <v>43195</v>
      </c>
      <c r="P8" s="341" t="n">
        <v>1</v>
      </c>
      <c r="Q8" s="341" t="n">
        <v>1</v>
      </c>
      <c r="R8" s="341" t="n">
        <v>1</v>
      </c>
      <c r="S8" s="341" t="n">
        <v>1</v>
      </c>
      <c r="T8" s="341" t="n">
        <v>1</v>
      </c>
      <c r="U8" s="341" t="n">
        <v>1</v>
      </c>
      <c r="V8" s="341" t="n">
        <v>1</v>
      </c>
      <c r="W8" s="341" t="n">
        <v>1</v>
      </c>
      <c r="X8" s="341" t="n">
        <v>1</v>
      </c>
      <c r="Y8" s="341" t="n">
        <v>1</v>
      </c>
      <c r="Z8" s="341" t="n">
        <v>1</v>
      </c>
      <c r="AA8" s="341" t="s">
        <v>74</v>
      </c>
      <c r="AB8" s="341" t="n">
        <v>1</v>
      </c>
      <c r="AC8" s="341" t="n">
        <v>1</v>
      </c>
      <c r="AD8" s="342">
        <f>COUNTIF(P8:AC8,1)</f>
        <v/>
      </c>
      <c r="AE8" s="356">
        <f>AD8/N8</f>
        <v/>
      </c>
      <c r="AF8" s="344" t="n"/>
      <c r="AG8" s="284">
        <f>IF(OR(AND(E8&gt;0,AE8&gt;0),AND(E8=0,AE8=0)),"-","Что-то не так!")</f>
        <v/>
      </c>
      <c r="AH8" s="345" t="n"/>
      <c r="AL8" s="346" t="n"/>
    </row>
    <row customHeight="1" ht="12.75" r="9" s="265" spans="1:38">
      <c r="A9" s="347">
        <f>A8+1</f>
        <v/>
      </c>
      <c r="B9" s="348" t="s">
        <v>71</v>
      </c>
      <c r="C9" s="347" t="s">
        <v>22</v>
      </c>
      <c r="D9" s="349" t="s">
        <v>82</v>
      </c>
      <c r="E9" s="332">
        <f>NETWORKDAYS(Итого!C$2,Отчёт!C$2,Итого!C$3)</f>
        <v/>
      </c>
      <c r="F9" s="333" t="n">
        <v>0.5</v>
      </c>
      <c r="G9" s="350" t="n">
        <v>2</v>
      </c>
      <c r="H9" s="351">
        <f>G9*F9</f>
        <v/>
      </c>
      <c r="I9" s="352" t="n">
        <v>14</v>
      </c>
      <c r="J9" s="353">
        <f>H9*E9</f>
        <v/>
      </c>
      <c r="K9" s="354" t="n">
        <v>130</v>
      </c>
      <c r="L9" s="355">
        <f>K9*J9</f>
        <v/>
      </c>
      <c r="M9" s="353" t="n"/>
      <c r="N9" s="339">
        <f>14-COUNTIF(P9:AC9,"х")</f>
        <v/>
      </c>
      <c r="O9" s="340" t="n">
        <v>43195</v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1</v>
      </c>
      <c r="U9" s="341" t="n">
        <v>1</v>
      </c>
      <c r="V9" s="341" t="n">
        <v>1</v>
      </c>
      <c r="W9" s="341" t="n">
        <v>1</v>
      </c>
      <c r="X9" s="341" t="n">
        <v>1</v>
      </c>
      <c r="Y9" s="341" t="n">
        <v>1</v>
      </c>
      <c r="Z9" s="341" t="n">
        <v>1</v>
      </c>
      <c r="AA9" s="341" t="s">
        <v>74</v>
      </c>
      <c r="AB9" s="341" t="n">
        <v>1</v>
      </c>
      <c r="AC9" s="341" t="n">
        <v>1</v>
      </c>
      <c r="AD9" s="342">
        <f>COUNTIF(P9:AC9,1)</f>
        <v/>
      </c>
      <c r="AE9" s="356">
        <f>AD9/N9</f>
        <v/>
      </c>
      <c r="AF9" s="344" t="n"/>
      <c r="AG9" s="284">
        <f>IF(OR(AND(E9&gt;0,AE9&gt;0),AND(E9=0,AE9=0)),"-","Что-то не так!")</f>
        <v/>
      </c>
      <c r="AH9" s="345" t="n"/>
      <c r="AL9" s="346" t="n"/>
    </row>
    <row customHeight="1" ht="12.75" r="10" s="265" spans="1:38">
      <c r="A10" s="347">
        <f>A9+1</f>
        <v/>
      </c>
      <c r="B10" s="348" t="s">
        <v>71</v>
      </c>
      <c r="C10" s="347" t="s">
        <v>22</v>
      </c>
      <c r="D10" s="349" t="s">
        <v>83</v>
      </c>
      <c r="E10" s="332">
        <f>NETWORKDAYS(Итого!C$2,Отчёт!C$2,Итого!C$3)</f>
        <v/>
      </c>
      <c r="F10" s="333" t="n">
        <v>0.5</v>
      </c>
      <c r="G10" s="350" t="n">
        <v>2</v>
      </c>
      <c r="H10" s="351">
        <f>G10*F10</f>
        <v/>
      </c>
      <c r="I10" s="352" t="n">
        <v>14</v>
      </c>
      <c r="J10" s="353">
        <f>H10*E10</f>
        <v/>
      </c>
      <c r="K10" s="354" t="n">
        <v>130</v>
      </c>
      <c r="L10" s="355">
        <f>K10*J10</f>
        <v/>
      </c>
      <c r="M10" s="353" t="n"/>
      <c r="N10" s="339">
        <f>14-COUNTIF(P10:AC10,"х")</f>
        <v/>
      </c>
      <c r="O10" s="340" t="n">
        <v>43195</v>
      </c>
      <c r="P10" s="341" t="n">
        <v>1</v>
      </c>
      <c r="Q10" s="341" t="n">
        <v>1</v>
      </c>
      <c r="R10" s="341" t="n">
        <v>1</v>
      </c>
      <c r="S10" s="341" t="n">
        <v>1</v>
      </c>
      <c r="T10" s="341" t="n">
        <v>1</v>
      </c>
      <c r="U10" s="341" t="n">
        <v>1</v>
      </c>
      <c r="V10" s="341" t="n">
        <v>1</v>
      </c>
      <c r="W10" s="341" t="n">
        <v>1</v>
      </c>
      <c r="X10" s="341" t="n">
        <v>1</v>
      </c>
      <c r="Y10" s="341" t="n">
        <v>1</v>
      </c>
      <c r="Z10" s="341" t="n">
        <v>1</v>
      </c>
      <c r="AA10" s="341" t="s">
        <v>74</v>
      </c>
      <c r="AB10" s="341" t="n">
        <v>1</v>
      </c>
      <c r="AC10" s="341" t="n">
        <v>1</v>
      </c>
      <c r="AD10" s="342">
        <f>COUNTIF(P10:AC10,1)</f>
        <v/>
      </c>
      <c r="AE10" s="356">
        <f>AD10/N10</f>
        <v/>
      </c>
      <c r="AF10" s="344" t="n"/>
      <c r="AG10" s="284">
        <f>IF(OR(AND(E10&gt;0,AE10&gt;0),AND(E10=0,AE10=0)),"-","Что-то не так!")</f>
        <v/>
      </c>
      <c r="AH10" s="345" t="n"/>
      <c r="AL10" s="346" t="n"/>
    </row>
    <row customHeight="1" ht="12.75" r="11" s="265" spans="1:38">
      <c r="A11" s="347">
        <f>A10+1</f>
        <v/>
      </c>
      <c r="B11" s="348" t="s">
        <v>71</v>
      </c>
      <c r="C11" s="347" t="s">
        <v>22</v>
      </c>
      <c r="D11" s="349" t="s">
        <v>84</v>
      </c>
      <c r="E11" s="332">
        <f>NETWORKDAYS(Итого!C$2,Отчёт!C$2,Итого!C$3)</f>
        <v/>
      </c>
      <c r="F11" s="333" t="n">
        <v>0.5</v>
      </c>
      <c r="G11" s="350" t="n">
        <v>2</v>
      </c>
      <c r="H11" s="351">
        <f>G11*F11</f>
        <v/>
      </c>
      <c r="I11" s="352" t="n">
        <v>14</v>
      </c>
      <c r="J11" s="353">
        <f>H11*E11</f>
        <v/>
      </c>
      <c r="K11" s="354" t="n">
        <v>130</v>
      </c>
      <c r="L11" s="355">
        <f>K11*J11</f>
        <v/>
      </c>
      <c r="M11" s="353" t="n"/>
      <c r="N11" s="339">
        <f>14-COUNTIF(P11:AC11,"х")</f>
        <v/>
      </c>
      <c r="O11" s="340" t="n">
        <v>43195</v>
      </c>
      <c r="P11" s="341" t="n">
        <v>1</v>
      </c>
      <c r="Q11" s="341" t="n">
        <v>1</v>
      </c>
      <c r="R11" s="341" t="n">
        <v>1</v>
      </c>
      <c r="S11" s="341" t="n">
        <v>1</v>
      </c>
      <c r="T11" s="341" t="n">
        <v>1</v>
      </c>
      <c r="U11" s="341" t="n">
        <v>1</v>
      </c>
      <c r="V11" s="341" t="n">
        <v>1</v>
      </c>
      <c r="W11" s="341" t="n">
        <v>1</v>
      </c>
      <c r="X11" s="341" t="n">
        <v>1</v>
      </c>
      <c r="Y11" s="341" t="n">
        <v>1</v>
      </c>
      <c r="Z11" s="341" t="n">
        <v>1</v>
      </c>
      <c r="AA11" s="341" t="s">
        <v>74</v>
      </c>
      <c r="AB11" s="341" t="n">
        <v>1</v>
      </c>
      <c r="AC11" s="341" t="n">
        <v>1</v>
      </c>
      <c r="AD11" s="342">
        <f>COUNTIF(P11:AC11,1)</f>
        <v/>
      </c>
      <c r="AE11" s="356">
        <f>AD11/N11</f>
        <v/>
      </c>
      <c r="AF11" s="344" t="s">
        <v>85</v>
      </c>
      <c r="AG11" s="284">
        <f>IF(OR(AND(E11&gt;0,AE11&gt;0),AND(E11=0,AE11=0)),"-","Что-то не так!")</f>
        <v/>
      </c>
      <c r="AH11" s="345" t="n"/>
      <c r="AL11" s="346" t="n"/>
    </row>
    <row customHeight="1" ht="12.75" r="12" s="265" spans="1:38">
      <c r="A12" s="347">
        <f>A11+1</f>
        <v/>
      </c>
      <c r="B12" s="348" t="s">
        <v>71</v>
      </c>
      <c r="C12" s="347" t="s">
        <v>22</v>
      </c>
      <c r="D12" s="349" t="s">
        <v>86</v>
      </c>
      <c r="E12" s="332">
        <f>NETWORKDAYS(Итого!C$2,Отчёт!C$2,Итого!C$3)</f>
        <v/>
      </c>
      <c r="F12" s="333" t="n">
        <v>0.5</v>
      </c>
      <c r="G12" s="350" t="n">
        <v>2</v>
      </c>
      <c r="H12" s="351">
        <f>G12*F12</f>
        <v/>
      </c>
      <c r="I12" s="352" t="n">
        <v>14</v>
      </c>
      <c r="J12" s="353">
        <f>H12*E12</f>
        <v/>
      </c>
      <c r="K12" s="354" t="n">
        <v>130</v>
      </c>
      <c r="L12" s="355">
        <f>K12*J12</f>
        <v/>
      </c>
      <c r="M12" s="353" t="n"/>
      <c r="N12" s="339">
        <f>14-COUNTIF(P12:AC12,"х")</f>
        <v/>
      </c>
      <c r="O12" s="340" t="n">
        <v>43195</v>
      </c>
      <c r="P12" s="341" t="n">
        <v>1</v>
      </c>
      <c r="Q12" s="341" t="n">
        <v>1</v>
      </c>
      <c r="R12" s="341" t="n">
        <v>1</v>
      </c>
      <c r="S12" s="341" t="n">
        <v>1</v>
      </c>
      <c r="T12" s="341" t="n">
        <v>1</v>
      </c>
      <c r="U12" s="341" t="n">
        <v>1</v>
      </c>
      <c r="V12" s="341" t="n">
        <v>1</v>
      </c>
      <c r="W12" s="341" t="n">
        <v>1</v>
      </c>
      <c r="X12" s="341" t="n">
        <v>1</v>
      </c>
      <c r="Y12" s="341" t="n">
        <v>1</v>
      </c>
      <c r="Z12" s="341" t="n">
        <v>1</v>
      </c>
      <c r="AA12" s="341" t="s">
        <v>74</v>
      </c>
      <c r="AB12" s="341" t="n">
        <v>1</v>
      </c>
      <c r="AC12" s="341" t="n">
        <v>1</v>
      </c>
      <c r="AD12" s="342">
        <f>COUNTIF(P12:AC12,1)</f>
        <v/>
      </c>
      <c r="AE12" s="356">
        <f>AD12/N12</f>
        <v/>
      </c>
      <c r="AF12" s="344" t="n"/>
      <c r="AG12" s="284">
        <f>IF(OR(AND(E12&gt;0,AE12&gt;0),AND(E12=0,AE12=0)),"-","Что-то не так!")</f>
        <v/>
      </c>
      <c r="AH12" s="345" t="n"/>
      <c r="AL12" s="346" t="n"/>
    </row>
    <row customHeight="1" ht="12.75" r="13" s="265" spans="1:38">
      <c r="A13" s="347">
        <f>A12+1</f>
        <v/>
      </c>
      <c r="B13" s="348" t="s">
        <v>71</v>
      </c>
      <c r="C13" s="347" t="s">
        <v>22</v>
      </c>
      <c r="D13" s="349" t="s">
        <v>87</v>
      </c>
      <c r="E13" s="332">
        <f>NETWORKDAYS(Итого!C$2,Отчёт!C$2,Итого!C$3)</f>
        <v/>
      </c>
      <c r="F13" s="333" t="n">
        <v>0.5</v>
      </c>
      <c r="G13" s="350" t="n">
        <v>2</v>
      </c>
      <c r="H13" s="351">
        <f>G13*F13</f>
        <v/>
      </c>
      <c r="I13" s="352" t="n">
        <v>14</v>
      </c>
      <c r="J13" s="353">
        <f>H13*E13</f>
        <v/>
      </c>
      <c r="K13" s="354" t="n">
        <v>130</v>
      </c>
      <c r="L13" s="355">
        <f>K13*J13</f>
        <v/>
      </c>
      <c r="M13" s="353" t="n"/>
      <c r="N13" s="339">
        <f>14-COUNTIF(P13:AC13,"х")</f>
        <v/>
      </c>
      <c r="O13" s="340" t="n">
        <v>43195</v>
      </c>
      <c r="P13" s="341" t="n">
        <v>1</v>
      </c>
      <c r="Q13" s="341" t="n">
        <v>1</v>
      </c>
      <c r="R13" s="341" t="n">
        <v>1</v>
      </c>
      <c r="S13" s="341" t="n">
        <v>1</v>
      </c>
      <c r="T13" s="341" t="n">
        <v>1</v>
      </c>
      <c r="U13" s="341" t="n">
        <v>1</v>
      </c>
      <c r="V13" s="341" t="n">
        <v>1</v>
      </c>
      <c r="W13" s="341" t="n">
        <v>1</v>
      </c>
      <c r="X13" s="341" t="n">
        <v>1</v>
      </c>
      <c r="Y13" s="341" t="n">
        <v>1</v>
      </c>
      <c r="Z13" s="341" t="n">
        <v>1</v>
      </c>
      <c r="AA13" s="341" t="s">
        <v>74</v>
      </c>
      <c r="AB13" s="341" t="n">
        <v>0</v>
      </c>
      <c r="AC13" s="341" t="n">
        <v>1</v>
      </c>
      <c r="AD13" s="342">
        <f>COUNTIF(P13:AC13,1)</f>
        <v/>
      </c>
      <c r="AE13" s="356">
        <f>AD13/N13</f>
        <v/>
      </c>
      <c r="AF13" s="344" t="s">
        <v>88</v>
      </c>
      <c r="AG13" s="284">
        <f>IF(OR(AND(E13&gt;0,AE13&gt;0),AND(E13=0,AE13=0)),"-","Что-то не так!")</f>
        <v/>
      </c>
      <c r="AH13" s="345" t="n"/>
      <c r="AL13" s="346" t="n"/>
    </row>
    <row customHeight="1" ht="12.75" r="14" s="265" spans="1:38">
      <c r="A14" s="347">
        <f>A13+1</f>
        <v/>
      </c>
      <c r="B14" s="348" t="s">
        <v>71</v>
      </c>
      <c r="C14" s="347" t="s">
        <v>22</v>
      </c>
      <c r="D14" s="349" t="s">
        <v>89</v>
      </c>
      <c r="E14" s="332">
        <f>NETWORKDAYS(Итого!C$2,Отчёт!C$2,Итого!C$3)</f>
        <v/>
      </c>
      <c r="F14" s="333" t="n">
        <v>0.5</v>
      </c>
      <c r="G14" s="350" t="n">
        <v>2</v>
      </c>
      <c r="H14" s="351">
        <f>G14*F14</f>
        <v/>
      </c>
      <c r="I14" s="352" t="n">
        <v>14</v>
      </c>
      <c r="J14" s="353">
        <f>H14*E14</f>
        <v/>
      </c>
      <c r="K14" s="354" t="n">
        <v>130</v>
      </c>
      <c r="L14" s="355">
        <f>K14*J14</f>
        <v/>
      </c>
      <c r="M14" s="353" t="n"/>
      <c r="N14" s="339">
        <f>14-COUNTIF(P14:AC14,"х")</f>
        <v/>
      </c>
      <c r="O14" s="340" t="n">
        <v>43195</v>
      </c>
      <c r="P14" s="341" t="n">
        <v>1</v>
      </c>
      <c r="Q14" s="341" t="n">
        <v>1</v>
      </c>
      <c r="R14" s="341" t="n">
        <v>1</v>
      </c>
      <c r="S14" s="341" t="n">
        <v>1</v>
      </c>
      <c r="T14" s="341" t="n">
        <v>1</v>
      </c>
      <c r="U14" s="341" t="n">
        <v>0</v>
      </c>
      <c r="V14" s="341" t="n">
        <v>1</v>
      </c>
      <c r="W14" s="341" t="n">
        <v>1</v>
      </c>
      <c r="X14" s="341" t="n">
        <v>1</v>
      </c>
      <c r="Y14" s="341" t="n">
        <v>1</v>
      </c>
      <c r="Z14" s="341" t="n">
        <v>1</v>
      </c>
      <c r="AA14" s="341" t="s">
        <v>74</v>
      </c>
      <c r="AB14" s="341" t="n">
        <v>1</v>
      </c>
      <c r="AC14" s="341" t="n">
        <v>1</v>
      </c>
      <c r="AD14" s="342">
        <f>COUNTIF(P14:AC14,1)</f>
        <v/>
      </c>
      <c r="AE14" s="356">
        <f>AD14/N14</f>
        <v/>
      </c>
      <c r="AF14" s="344" t="s">
        <v>90</v>
      </c>
      <c r="AG14" s="284">
        <f>IF(OR(AND(E14&gt;0,AE14&gt;0),AND(E14=0,AE14=0)),"-","Что-то не так!")</f>
        <v/>
      </c>
      <c r="AH14" s="345" t="n"/>
      <c r="AL14" s="346" t="n"/>
    </row>
    <row customHeight="1" ht="12.75" r="15" s="265" spans="1:38">
      <c r="A15" s="347">
        <f>A14+1</f>
        <v/>
      </c>
      <c r="B15" s="315" t="s">
        <v>71</v>
      </c>
      <c r="C15" s="357" t="s">
        <v>22</v>
      </c>
      <c r="D15" s="357" t="s">
        <v>91</v>
      </c>
      <c r="E15" s="332">
        <f>NETWORKDAYS(Итого!C$2,Отчёт!C$2,Итого!C$3)</f>
        <v/>
      </c>
      <c r="F15" s="333" t="n">
        <v>0.5</v>
      </c>
      <c r="G15" s="350" t="n">
        <v>2</v>
      </c>
      <c r="H15" s="351">
        <f>G15*F15</f>
        <v/>
      </c>
      <c r="I15" s="352" t="n">
        <v>14</v>
      </c>
      <c r="J15" s="353">
        <f>H15*E15</f>
        <v/>
      </c>
      <c r="K15" s="354" t="n">
        <v>130</v>
      </c>
      <c r="L15" s="355">
        <f>K15*J15</f>
        <v/>
      </c>
      <c r="M15" s="353" t="n"/>
      <c r="N15" s="339">
        <f>14-COUNTIF(P15:AC15,"х")</f>
        <v/>
      </c>
      <c r="O15" s="340" t="n">
        <v>43195</v>
      </c>
      <c r="P15" s="341" t="n">
        <v>1</v>
      </c>
      <c r="Q15" s="341" t="n">
        <v>1</v>
      </c>
      <c r="R15" s="341" t="n">
        <v>1</v>
      </c>
      <c r="S15" s="341" t="n">
        <v>1</v>
      </c>
      <c r="T15" s="341" t="n">
        <v>1</v>
      </c>
      <c r="U15" s="341" t="n">
        <v>1</v>
      </c>
      <c r="V15" s="341" t="n">
        <v>1</v>
      </c>
      <c r="W15" s="341" t="n">
        <v>1</v>
      </c>
      <c r="X15" s="341" t="n">
        <v>1</v>
      </c>
      <c r="Y15" s="341" t="s">
        <v>73</v>
      </c>
      <c r="Z15" s="341" t="n">
        <v>1</v>
      </c>
      <c r="AA15" s="341" t="n"/>
      <c r="AB15" s="341" t="n">
        <v>1</v>
      </c>
      <c r="AC15" s="341" t="n">
        <v>1</v>
      </c>
      <c r="AD15" s="342">
        <f>COUNTIF(P15:AC15,1)</f>
        <v/>
      </c>
      <c r="AE15" s="356">
        <f>AD15/N15</f>
        <v/>
      </c>
      <c r="AF15" s="344" t="s">
        <v>78</v>
      </c>
      <c r="AG15" s="284">
        <f>IF(OR(AND(E15&gt;0,AE15&gt;0),AND(E15=0,AE15=0)),"-","Что-то не так!")</f>
        <v/>
      </c>
      <c r="AH15" s="345" t="n"/>
      <c r="AL15" s="346" t="n"/>
    </row>
    <row customHeight="1" ht="12.75" r="16" s="265" spans="1:38">
      <c r="A16" s="347">
        <f>A15+1</f>
        <v/>
      </c>
      <c r="B16" s="348" t="s">
        <v>71</v>
      </c>
      <c r="C16" s="347" t="s">
        <v>22</v>
      </c>
      <c r="D16" s="349" t="s">
        <v>92</v>
      </c>
      <c r="E16" s="332">
        <f>NETWORKDAYS(Итого!C$2,Отчёт!C$2,Итого!C$3)</f>
        <v/>
      </c>
      <c r="F16" s="333" t="n">
        <v>0.5</v>
      </c>
      <c r="G16" s="350" t="n">
        <v>2</v>
      </c>
      <c r="H16" s="351">
        <f>G16*F16</f>
        <v/>
      </c>
      <c r="I16" s="352" t="n">
        <v>14</v>
      </c>
      <c r="J16" s="353">
        <f>H16*E16</f>
        <v/>
      </c>
      <c r="K16" s="354" t="n">
        <v>130</v>
      </c>
      <c r="L16" s="355">
        <f>K16*J16</f>
        <v/>
      </c>
      <c r="M16" s="353" t="n"/>
      <c r="N16" s="339">
        <f>14-COUNTIF(P16:AC16,"х")</f>
        <v/>
      </c>
      <c r="O16" s="340" t="n">
        <v>43195</v>
      </c>
      <c r="P16" s="341" t="n">
        <v>0</v>
      </c>
      <c r="Q16" s="341" t="n">
        <v>0</v>
      </c>
      <c r="R16" s="341" t="n">
        <v>1</v>
      </c>
      <c r="S16" s="341" t="n">
        <v>1</v>
      </c>
      <c r="T16" s="341" t="n">
        <v>1</v>
      </c>
      <c r="U16" s="341" t="n">
        <v>1</v>
      </c>
      <c r="V16" s="341" t="n">
        <v>1</v>
      </c>
      <c r="W16" s="341" t="n">
        <v>1</v>
      </c>
      <c r="X16" s="341" t="n">
        <v>1</v>
      </c>
      <c r="Y16" s="341" t="n">
        <v>1</v>
      </c>
      <c r="Z16" s="341" t="n">
        <v>1</v>
      </c>
      <c r="AA16" s="341" t="s">
        <v>74</v>
      </c>
      <c r="AB16" s="341" t="n">
        <v>1</v>
      </c>
      <c r="AC16" s="341" t="n">
        <v>1</v>
      </c>
      <c r="AD16" s="342">
        <f>COUNTIF(P16:AC16,1)</f>
        <v/>
      </c>
      <c r="AE16" s="356">
        <f>AD16/N16</f>
        <v/>
      </c>
      <c r="AF16" s="344" t="s">
        <v>93</v>
      </c>
      <c r="AG16" s="284">
        <f>IF(OR(AND(E16&gt;0,AE16&gt;0),AND(E16=0,AE16=0)),"-","Что-то не так!")</f>
        <v/>
      </c>
      <c r="AH16" s="345" t="n"/>
      <c r="AL16" s="346" t="n"/>
    </row>
    <row customHeight="1" ht="12.75" r="17" s="265" spans="1:38">
      <c r="A17" s="347">
        <f>A16+1</f>
        <v/>
      </c>
      <c r="B17" s="348" t="s">
        <v>71</v>
      </c>
      <c r="C17" s="347" t="s">
        <v>22</v>
      </c>
      <c r="D17" s="349" t="s">
        <v>94</v>
      </c>
      <c r="E17" s="332">
        <f>NETWORKDAYS(Итого!C$2,Отчёт!C$2,Итого!C$3)</f>
        <v/>
      </c>
      <c r="F17" s="333" t="n">
        <v>0.5</v>
      </c>
      <c r="G17" s="350" t="n">
        <v>2</v>
      </c>
      <c r="H17" s="351">
        <f>G17*F17</f>
        <v/>
      </c>
      <c r="I17" s="352" t="n">
        <v>14</v>
      </c>
      <c r="J17" s="353">
        <f>H17*E17</f>
        <v/>
      </c>
      <c r="K17" s="354" t="n">
        <v>130</v>
      </c>
      <c r="L17" s="355">
        <f>K17*J17</f>
        <v/>
      </c>
      <c r="M17" s="353" t="n"/>
      <c r="N17" s="339">
        <f>14-COUNTIF(P17:AC17,"х")</f>
        <v/>
      </c>
      <c r="O17" s="340" t="n">
        <v>43195</v>
      </c>
      <c r="P17" s="341" t="n">
        <v>1</v>
      </c>
      <c r="Q17" s="341" t="n">
        <v>1</v>
      </c>
      <c r="R17" s="341" t="n">
        <v>1</v>
      </c>
      <c r="S17" s="341" t="n">
        <v>1</v>
      </c>
      <c r="T17" s="341" t="n">
        <v>1</v>
      </c>
      <c r="U17" s="341" t="n">
        <v>1</v>
      </c>
      <c r="V17" s="341" t="n">
        <v>1</v>
      </c>
      <c r="W17" s="341" t="n">
        <v>1</v>
      </c>
      <c r="X17" s="341" t="n">
        <v>1</v>
      </c>
      <c r="Y17" s="341" t="n">
        <v>1</v>
      </c>
      <c r="Z17" s="341" t="n">
        <v>1</v>
      </c>
      <c r="AA17" s="341" t="s">
        <v>74</v>
      </c>
      <c r="AB17" s="341" t="n">
        <v>1</v>
      </c>
      <c r="AC17" s="341" t="n">
        <v>1</v>
      </c>
      <c r="AD17" s="342">
        <f>COUNTIF(P17:AC17,1)</f>
        <v/>
      </c>
      <c r="AE17" s="356">
        <f>AD17/N17</f>
        <v/>
      </c>
      <c r="AF17" s="344" t="n"/>
      <c r="AG17" s="284">
        <f>IF(OR(AND(E17&gt;0,AE17&gt;0),AND(E17=0,AE17=0)),"-","Что-то не так!")</f>
        <v/>
      </c>
      <c r="AH17" s="345" t="n"/>
      <c r="AL17" s="346" t="n"/>
    </row>
    <row customHeight="1" ht="12.75" r="18" s="265" spans="1:38">
      <c r="A18" s="347">
        <f>A17+1</f>
        <v/>
      </c>
      <c r="B18" s="348" t="s">
        <v>71</v>
      </c>
      <c r="C18" s="347" t="s">
        <v>22</v>
      </c>
      <c r="D18" s="349" t="s">
        <v>95</v>
      </c>
      <c r="E18" s="332">
        <f>NETWORKDAYS(Итого!C$2,Отчёт!C$2,Итого!C$3)</f>
        <v/>
      </c>
      <c r="F18" s="333" t="n">
        <v>0.5</v>
      </c>
      <c r="G18" s="350" t="n">
        <v>2</v>
      </c>
      <c r="H18" s="351">
        <f>G18*F18</f>
        <v/>
      </c>
      <c r="I18" s="352" t="n">
        <v>14</v>
      </c>
      <c r="J18" s="353">
        <f>H18*E18</f>
        <v/>
      </c>
      <c r="K18" s="354" t="n">
        <v>130</v>
      </c>
      <c r="L18" s="355">
        <f>K18*J18</f>
        <v/>
      </c>
      <c r="M18" s="353" t="n"/>
      <c r="N18" s="339">
        <f>14-COUNTIF(P18:AC18,"х")</f>
        <v/>
      </c>
      <c r="O18" s="340" t="n">
        <v>43195</v>
      </c>
      <c r="P18" s="341" t="n">
        <v>1</v>
      </c>
      <c r="Q18" s="341" t="n">
        <v>1</v>
      </c>
      <c r="R18" s="341" t="n">
        <v>1</v>
      </c>
      <c r="S18" s="341" t="n">
        <v>1</v>
      </c>
      <c r="T18" s="341" t="n">
        <v>1</v>
      </c>
      <c r="U18" s="341" t="n">
        <v>1</v>
      </c>
      <c r="V18" s="341" t="n">
        <v>1</v>
      </c>
      <c r="W18" s="341" t="n">
        <v>1</v>
      </c>
      <c r="X18" s="341" t="n">
        <v>1</v>
      </c>
      <c r="Y18" s="341" t="n">
        <v>1</v>
      </c>
      <c r="Z18" s="341" t="n">
        <v>1</v>
      </c>
      <c r="AA18" s="341" t="s">
        <v>74</v>
      </c>
      <c r="AB18" s="341" t="n">
        <v>1</v>
      </c>
      <c r="AC18" s="341" t="n">
        <v>1</v>
      </c>
      <c r="AD18" s="342">
        <f>COUNTIF(P18:AC18,1)</f>
        <v/>
      </c>
      <c r="AE18" s="356">
        <f>AD18/N18</f>
        <v/>
      </c>
      <c r="AF18" s="358" t="n"/>
      <c r="AG18" s="284">
        <f>IF(OR(AND(E18&gt;0,AE18&gt;0),AND(E18=0,AE18=0)),"-","Что-то не так!")</f>
        <v/>
      </c>
      <c r="AH18" s="345" t="n"/>
      <c r="AL18" s="346" t="n"/>
    </row>
    <row customHeight="1" ht="12.75" r="19" s="265" spans="1:38">
      <c r="A19" s="347">
        <f>A18+1</f>
        <v/>
      </c>
      <c r="B19" s="348" t="s">
        <v>71</v>
      </c>
      <c r="C19" s="347" t="s">
        <v>22</v>
      </c>
      <c r="D19" s="349" t="s">
        <v>96</v>
      </c>
      <c r="E19" s="332">
        <f>NETWORKDAYS(Итого!C$2,Отчёт!C$2,Итого!C$3)</f>
        <v/>
      </c>
      <c r="F19" s="333" t="n">
        <v>0.5</v>
      </c>
      <c r="G19" s="350" t="n">
        <v>2</v>
      </c>
      <c r="H19" s="351">
        <f>G19*F19</f>
        <v/>
      </c>
      <c r="I19" s="352" t="n">
        <v>14</v>
      </c>
      <c r="J19" s="353">
        <f>H19*E19</f>
        <v/>
      </c>
      <c r="K19" s="354" t="n">
        <v>130</v>
      </c>
      <c r="L19" s="355">
        <f>K19*J19</f>
        <v/>
      </c>
      <c r="M19" s="353" t="n"/>
      <c r="N19" s="339">
        <f>14-COUNTIF(P19:AC19,"х")</f>
        <v/>
      </c>
      <c r="O19" s="340" t="n">
        <v>43195</v>
      </c>
      <c r="P19" s="341" t="n">
        <v>1</v>
      </c>
      <c r="Q19" s="341" t="n">
        <v>1</v>
      </c>
      <c r="R19" s="341" t="n">
        <v>1</v>
      </c>
      <c r="S19" s="341" t="n">
        <v>1</v>
      </c>
      <c r="T19" s="341" t="n">
        <v>1</v>
      </c>
      <c r="U19" s="341" t="n">
        <v>1</v>
      </c>
      <c r="V19" s="341" t="n">
        <v>1</v>
      </c>
      <c r="W19" s="341" t="n">
        <v>1</v>
      </c>
      <c r="X19" s="341" t="n">
        <v>1</v>
      </c>
      <c r="Y19" s="341" t="n">
        <v>1</v>
      </c>
      <c r="Z19" s="341" t="n">
        <v>0</v>
      </c>
      <c r="AA19" s="341" t="s">
        <v>74</v>
      </c>
      <c r="AB19" s="341" t="n">
        <v>1</v>
      </c>
      <c r="AC19" s="341" t="n">
        <v>1</v>
      </c>
      <c r="AD19" s="342">
        <f>COUNTIF(P19:AC19,1)</f>
        <v/>
      </c>
      <c r="AE19" s="356">
        <f>AD19/N19</f>
        <v/>
      </c>
      <c r="AF19" s="344" t="s">
        <v>75</v>
      </c>
      <c r="AG19" s="284">
        <f>IF(OR(AND(E19&gt;0,AE19&gt;0),AND(E19=0,AE19=0)),"-","Что-то не так!")</f>
        <v/>
      </c>
      <c r="AH19" s="345" t="n"/>
      <c r="AL19" s="346" t="n"/>
    </row>
    <row customHeight="1" ht="12.75" r="20" s="265" spans="1:38">
      <c r="A20" s="347">
        <f>A19+1</f>
        <v/>
      </c>
      <c r="B20" s="348" t="s">
        <v>71</v>
      </c>
      <c r="C20" s="347" t="s">
        <v>22</v>
      </c>
      <c r="D20" s="349" t="s">
        <v>97</v>
      </c>
      <c r="E20" s="332">
        <f>NETWORKDAYS(Итого!C$2,Отчёт!C$2,Итого!C$3)</f>
        <v/>
      </c>
      <c r="F20" s="333" t="n">
        <v>0.5</v>
      </c>
      <c r="G20" s="350" t="n">
        <v>2</v>
      </c>
      <c r="H20" s="351">
        <f>G20*F20</f>
        <v/>
      </c>
      <c r="I20" s="352" t="n">
        <v>14</v>
      </c>
      <c r="J20" s="353">
        <f>H20*E20</f>
        <v/>
      </c>
      <c r="K20" s="354" t="n">
        <v>130</v>
      </c>
      <c r="L20" s="355">
        <f>K20*J20</f>
        <v/>
      </c>
      <c r="M20" s="353" t="n"/>
      <c r="N20" s="339">
        <f>14-COUNTIF(P20:AC20,"х")</f>
        <v/>
      </c>
      <c r="O20" s="340" t="n">
        <v>43195</v>
      </c>
      <c r="P20" s="341" t="n">
        <v>1</v>
      </c>
      <c r="Q20" s="341" t="n">
        <v>1</v>
      </c>
      <c r="R20" s="341" t="n">
        <v>1</v>
      </c>
      <c r="S20" s="341" t="n">
        <v>1</v>
      </c>
      <c r="T20" s="341" t="n">
        <v>1</v>
      </c>
      <c r="U20" s="341" t="n">
        <v>1</v>
      </c>
      <c r="V20" s="341" t="n">
        <v>1</v>
      </c>
      <c r="W20" s="341" t="n">
        <v>1</v>
      </c>
      <c r="X20" s="341" t="n">
        <v>1</v>
      </c>
      <c r="Y20" s="341" t="n">
        <v>1</v>
      </c>
      <c r="Z20" s="341" t="n">
        <v>1</v>
      </c>
      <c r="AA20" s="341" t="s">
        <v>74</v>
      </c>
      <c r="AB20" s="341" t="n">
        <v>1</v>
      </c>
      <c r="AC20" s="341" t="n">
        <v>1</v>
      </c>
      <c r="AD20" s="342">
        <f>COUNTIF(P20:AC20,1)</f>
        <v/>
      </c>
      <c r="AE20" s="356">
        <f>AD20/N20</f>
        <v/>
      </c>
      <c r="AF20" s="358" t="n"/>
      <c r="AG20" s="284">
        <f>IF(OR(AND(E20&gt;0,AE20&gt;0),AND(E20=0,AE20=0)),"-","Что-то не так!")</f>
        <v/>
      </c>
      <c r="AH20" s="345" t="n"/>
      <c r="AL20" s="346" t="n"/>
    </row>
    <row customHeight="1" ht="12.75" r="21" s="265" spans="1:38">
      <c r="A21" s="347">
        <f>A20+1</f>
        <v/>
      </c>
      <c r="B21" s="348" t="s">
        <v>71</v>
      </c>
      <c r="C21" s="347" t="s">
        <v>22</v>
      </c>
      <c r="D21" s="349" t="s">
        <v>98</v>
      </c>
      <c r="E21" s="332">
        <f>NETWORKDAYS(Итого!C$2,Отчёт!C$2,Итого!C$3)</f>
        <v/>
      </c>
      <c r="F21" s="333" t="n">
        <v>0.5</v>
      </c>
      <c r="G21" s="350" t="n">
        <v>2</v>
      </c>
      <c r="H21" s="351">
        <f>G21*F21</f>
        <v/>
      </c>
      <c r="I21" s="352" t="n">
        <v>14</v>
      </c>
      <c r="J21" s="353">
        <f>H21*E21</f>
        <v/>
      </c>
      <c r="K21" s="354" t="n">
        <v>130</v>
      </c>
      <c r="L21" s="355">
        <f>K21*J21</f>
        <v/>
      </c>
      <c r="M21" s="353" t="n"/>
      <c r="N21" s="339">
        <f>14-COUNTIF(P21:AC21,"х")</f>
        <v/>
      </c>
      <c r="O21" s="340" t="n">
        <v>43195</v>
      </c>
      <c r="P21" s="341" t="n">
        <v>1</v>
      </c>
      <c r="Q21" s="341" t="n">
        <v>1</v>
      </c>
      <c r="R21" s="341" t="n">
        <v>1</v>
      </c>
      <c r="S21" s="341" t="n">
        <v>0</v>
      </c>
      <c r="T21" s="341" t="n">
        <v>1</v>
      </c>
      <c r="U21" s="341" t="n">
        <v>1</v>
      </c>
      <c r="V21" s="341" t="n">
        <v>1</v>
      </c>
      <c r="W21" s="341" t="n">
        <v>1</v>
      </c>
      <c r="X21" s="341" t="n">
        <v>1</v>
      </c>
      <c r="Y21" s="341" t="s">
        <v>73</v>
      </c>
      <c r="Z21" s="341" t="n">
        <v>1</v>
      </c>
      <c r="AA21" s="341" t="s">
        <v>74</v>
      </c>
      <c r="AB21" s="341" t="n">
        <v>1</v>
      </c>
      <c r="AC21" s="341" t="n">
        <v>1</v>
      </c>
      <c r="AD21" s="342">
        <f>COUNTIF(P21:AC21,1)</f>
        <v/>
      </c>
      <c r="AE21" s="356">
        <f>AD21/N21</f>
        <v/>
      </c>
      <c r="AF21" s="344" t="s">
        <v>99</v>
      </c>
      <c r="AG21" s="284">
        <f>IF(OR(AND(E21&gt;0,AE21&gt;0),AND(E21=0,AE21=0)),"-","Что-то не так!")</f>
        <v/>
      </c>
      <c r="AH21" s="345" t="n"/>
      <c r="AL21" s="346" t="n"/>
    </row>
    <row customHeight="1" ht="12.75" r="22" s="265" spans="1:38">
      <c r="A22" s="347">
        <f>A21+1</f>
        <v/>
      </c>
      <c r="B22" s="348" t="s">
        <v>71</v>
      </c>
      <c r="C22" s="347" t="s">
        <v>22</v>
      </c>
      <c r="D22" s="349" t="s">
        <v>100</v>
      </c>
      <c r="E22" s="332">
        <f>NETWORKDAYS(Итого!C$2,Отчёт!C$2,Итого!C$3)</f>
        <v/>
      </c>
      <c r="F22" s="333" t="n">
        <v>0.5</v>
      </c>
      <c r="G22" s="350" t="n">
        <v>2</v>
      </c>
      <c r="H22" s="351">
        <f>G22*F22</f>
        <v/>
      </c>
      <c r="I22" s="352" t="n">
        <v>14</v>
      </c>
      <c r="J22" s="353">
        <f>H22*E22</f>
        <v/>
      </c>
      <c r="K22" s="354" t="n">
        <v>130</v>
      </c>
      <c r="L22" s="355">
        <f>K22*J22</f>
        <v/>
      </c>
      <c r="M22" s="353" t="n"/>
      <c r="N22" s="339">
        <f>14-COUNTIF(P22:AC22,"х")</f>
        <v/>
      </c>
      <c r="O22" s="340" t="n">
        <v>43195</v>
      </c>
      <c r="P22" s="341" t="n">
        <v>1</v>
      </c>
      <c r="Q22" s="341" t="n">
        <v>1</v>
      </c>
      <c r="R22" s="341" t="n">
        <v>1</v>
      </c>
      <c r="S22" s="341" t="n">
        <v>1</v>
      </c>
      <c r="T22" s="341" t="n">
        <v>1</v>
      </c>
      <c r="U22" s="341" t="n">
        <v>1</v>
      </c>
      <c r="V22" s="341" t="n">
        <v>1</v>
      </c>
      <c r="W22" s="341" t="n">
        <v>1</v>
      </c>
      <c r="X22" s="341" t="n">
        <v>1</v>
      </c>
      <c r="Y22" s="341" t="n">
        <v>1</v>
      </c>
      <c r="Z22" s="341" t="n">
        <v>1</v>
      </c>
      <c r="AA22" s="341" t="s">
        <v>74</v>
      </c>
      <c r="AB22" s="341" t="n">
        <v>1</v>
      </c>
      <c r="AC22" s="341" t="n">
        <v>1</v>
      </c>
      <c r="AD22" s="342">
        <f>COUNTIF(P22:AC22,1)</f>
        <v/>
      </c>
      <c r="AE22" s="356">
        <f>AD22/N22</f>
        <v/>
      </c>
      <c r="AF22" s="358" t="n"/>
      <c r="AG22" s="284">
        <f>IF(OR(AND(E22&gt;0,AE22&gt;0),AND(E22=0,AE22=0)),"-","Что-то не так!")</f>
        <v/>
      </c>
      <c r="AH22" s="345" t="n"/>
      <c r="AL22" s="346" t="n"/>
    </row>
    <row customHeight="1" ht="12.75" r="23" s="265" spans="1:38">
      <c r="A23" s="347">
        <f>A22+1</f>
        <v/>
      </c>
      <c r="B23" s="348" t="s">
        <v>71</v>
      </c>
      <c r="C23" s="347" t="s">
        <v>22</v>
      </c>
      <c r="D23" s="349" t="s">
        <v>101</v>
      </c>
      <c r="E23" s="332">
        <f>NETWORKDAYS(Итого!C$2,Отчёт!C$2,Итого!C$3)</f>
        <v/>
      </c>
      <c r="F23" s="333" t="n">
        <v>0.5</v>
      </c>
      <c r="G23" s="350" t="n">
        <v>2</v>
      </c>
      <c r="H23" s="351">
        <f>G23*F23</f>
        <v/>
      </c>
      <c r="I23" s="352" t="n">
        <v>14</v>
      </c>
      <c r="J23" s="353">
        <f>H23*E23</f>
        <v/>
      </c>
      <c r="K23" s="354" t="n">
        <v>130</v>
      </c>
      <c r="L23" s="355">
        <f>K23*J23</f>
        <v/>
      </c>
      <c r="M23" s="353" t="n"/>
      <c r="N23" s="339">
        <f>14-COUNTIF(P23:AC23,"х")</f>
        <v/>
      </c>
      <c r="O23" s="340" t="n">
        <v>43195</v>
      </c>
      <c r="P23" s="341" t="n">
        <v>1</v>
      </c>
      <c r="Q23" s="341" t="n">
        <v>1</v>
      </c>
      <c r="R23" s="341" t="n">
        <v>1</v>
      </c>
      <c r="S23" s="341" t="n">
        <v>1</v>
      </c>
      <c r="T23" s="341" t="n">
        <v>1</v>
      </c>
      <c r="U23" s="341" t="n">
        <v>1</v>
      </c>
      <c r="V23" s="341" t="n">
        <v>1</v>
      </c>
      <c r="W23" s="341" t="n">
        <v>1</v>
      </c>
      <c r="X23" s="341" t="n">
        <v>1</v>
      </c>
      <c r="Y23" s="341" t="s">
        <v>73</v>
      </c>
      <c r="Z23" s="341" t="n">
        <v>0</v>
      </c>
      <c r="AA23" s="341" t="s">
        <v>74</v>
      </c>
      <c r="AB23" s="341" t="n">
        <v>1</v>
      </c>
      <c r="AC23" s="341" t="n">
        <v>1</v>
      </c>
      <c r="AD23" s="342">
        <f>COUNTIF(P23:AC23,1)</f>
        <v/>
      </c>
      <c r="AE23" s="356">
        <f>AD23/N23</f>
        <v/>
      </c>
      <c r="AF23" s="344" t="s">
        <v>75</v>
      </c>
      <c r="AG23" s="284">
        <f>IF(OR(AND(E23&gt;0,AE23&gt;0),AND(E23=0,AE23=0)),"-","Что-то не так!")</f>
        <v/>
      </c>
      <c r="AH23" s="345" t="n"/>
      <c r="AL23" s="346" t="n"/>
    </row>
    <row customHeight="1" ht="12.75" r="24" s="265" spans="1:38">
      <c r="A24" s="347">
        <f>A23+1</f>
        <v/>
      </c>
      <c r="B24" s="348" t="s">
        <v>71</v>
      </c>
      <c r="C24" s="347" t="s">
        <v>22</v>
      </c>
      <c r="D24" s="349" t="s">
        <v>102</v>
      </c>
      <c r="E24" s="332">
        <f>NETWORKDAYS(Итого!C$2,Отчёт!C$2,Итого!C$3)</f>
        <v/>
      </c>
      <c r="F24" s="333" t="n">
        <v>0.5</v>
      </c>
      <c r="G24" s="350" t="n">
        <v>2</v>
      </c>
      <c r="H24" s="351">
        <f>G24*F24</f>
        <v/>
      </c>
      <c r="I24" s="352" t="n">
        <v>14</v>
      </c>
      <c r="J24" s="353">
        <f>H24*E24</f>
        <v/>
      </c>
      <c r="K24" s="354" t="n">
        <v>130</v>
      </c>
      <c r="L24" s="355">
        <f>K24*J24</f>
        <v/>
      </c>
      <c r="M24" s="353" t="n"/>
      <c r="N24" s="339">
        <f>14-COUNTIF(P24:AC24,"х")</f>
        <v/>
      </c>
      <c r="O24" s="340" t="n">
        <v>43195</v>
      </c>
      <c r="P24" s="341" t="n">
        <v>1</v>
      </c>
      <c r="Q24" s="341" t="n">
        <v>1</v>
      </c>
      <c r="R24" s="341" t="n">
        <v>1</v>
      </c>
      <c r="S24" s="341" t="n">
        <v>1</v>
      </c>
      <c r="T24" s="341" t="n">
        <v>1</v>
      </c>
      <c r="U24" s="341" t="n">
        <v>1</v>
      </c>
      <c r="V24" s="341" t="n">
        <v>1</v>
      </c>
      <c r="W24" s="341" t="n">
        <v>1</v>
      </c>
      <c r="X24" s="341" t="n">
        <v>1</v>
      </c>
      <c r="Y24" s="341" t="n">
        <v>1</v>
      </c>
      <c r="Z24" s="341" t="n">
        <v>1</v>
      </c>
      <c r="AA24" s="341" t="s">
        <v>74</v>
      </c>
      <c r="AB24" s="341" t="n">
        <v>1</v>
      </c>
      <c r="AC24" s="341" t="n">
        <v>1</v>
      </c>
      <c r="AD24" s="342">
        <f>COUNTIF(P24:AC24,1)</f>
        <v/>
      </c>
      <c r="AE24" s="356">
        <f>AD24/N24</f>
        <v/>
      </c>
      <c r="AF24" s="358" t="n"/>
      <c r="AG24" s="284">
        <f>IF(OR(AND(E24&gt;0,AE24&gt;0),AND(E24=0,AE24=0)),"-","Что-то не так!")</f>
        <v/>
      </c>
      <c r="AH24" s="345" t="n"/>
      <c r="AL24" s="346" t="n"/>
    </row>
    <row customHeight="1" ht="12.75" r="25" s="265" spans="1:38">
      <c r="A25" s="347">
        <f>A24+1</f>
        <v/>
      </c>
      <c r="B25" s="348" t="s">
        <v>71</v>
      </c>
      <c r="C25" s="347" t="s">
        <v>22</v>
      </c>
      <c r="D25" s="349" t="s">
        <v>103</v>
      </c>
      <c r="E25" s="332">
        <f>NETWORKDAYS(Итого!C$2,Отчёт!C$2,Итого!C$3)</f>
        <v/>
      </c>
      <c r="F25" s="333" t="n">
        <v>0.5</v>
      </c>
      <c r="G25" s="350" t="n">
        <v>2</v>
      </c>
      <c r="H25" s="351">
        <f>G25*F25</f>
        <v/>
      </c>
      <c r="I25" s="352" t="n">
        <v>14</v>
      </c>
      <c r="J25" s="353">
        <f>H25*E25</f>
        <v/>
      </c>
      <c r="K25" s="354" t="n">
        <v>130</v>
      </c>
      <c r="L25" s="355">
        <f>K25*J25</f>
        <v/>
      </c>
      <c r="M25" s="353" t="n"/>
      <c r="N25" s="339">
        <f>14-COUNTIF(P25:AC25,"х")</f>
        <v/>
      </c>
      <c r="O25" s="340" t="n">
        <v>43195</v>
      </c>
      <c r="P25" s="341" t="n">
        <v>1</v>
      </c>
      <c r="Q25" s="341" t="n">
        <v>1</v>
      </c>
      <c r="R25" s="341" t="n">
        <v>0</v>
      </c>
      <c r="S25" s="341" t="n">
        <v>1</v>
      </c>
      <c r="T25" s="341" t="n">
        <v>1</v>
      </c>
      <c r="U25" s="341" t="n">
        <v>1</v>
      </c>
      <c r="V25" s="341" t="n">
        <v>1</v>
      </c>
      <c r="W25" s="341" t="n">
        <v>1</v>
      </c>
      <c r="X25" s="341" t="n">
        <v>1</v>
      </c>
      <c r="Y25" s="341" t="n">
        <v>1</v>
      </c>
      <c r="Z25" s="341" t="n">
        <v>1</v>
      </c>
      <c r="AA25" s="341" t="s">
        <v>74</v>
      </c>
      <c r="AB25" s="341" t="n">
        <v>1</v>
      </c>
      <c r="AC25" s="341" t="n">
        <v>1</v>
      </c>
      <c r="AD25" s="342">
        <f>COUNTIF(P25:AC25,1)</f>
        <v/>
      </c>
      <c r="AE25" s="356">
        <f>AD25/N25</f>
        <v/>
      </c>
      <c r="AF25" s="358" t="s">
        <v>104</v>
      </c>
      <c r="AG25" s="284">
        <f>IF(OR(AND(E25&gt;0,AE25&gt;0),AND(E25=0,AE25=0)),"-","Что-то не так!")</f>
        <v/>
      </c>
      <c r="AH25" s="345" t="n"/>
      <c r="AL25" s="346" t="n"/>
    </row>
    <row customHeight="1" ht="12.75" r="26" s="265" spans="1:38">
      <c r="A26" s="347">
        <f>A25+1</f>
        <v/>
      </c>
      <c r="B26" s="348" t="s">
        <v>71</v>
      </c>
      <c r="C26" s="347" t="s">
        <v>22</v>
      </c>
      <c r="D26" s="349" t="s">
        <v>105</v>
      </c>
      <c r="E26" s="332">
        <f>NETWORKDAYS(Итого!C$2,Отчёт!C$2,Итого!C$3)</f>
        <v/>
      </c>
      <c r="F26" s="333" t="n">
        <v>0.5</v>
      </c>
      <c r="G26" s="350" t="n">
        <v>2</v>
      </c>
      <c r="H26" s="351">
        <f>G26*F26</f>
        <v/>
      </c>
      <c r="I26" s="352" t="n">
        <v>14</v>
      </c>
      <c r="J26" s="353">
        <f>H26*E26</f>
        <v/>
      </c>
      <c r="K26" s="354" t="n">
        <v>130</v>
      </c>
      <c r="L26" s="355">
        <f>K26*J26</f>
        <v/>
      </c>
      <c r="M26" s="353" t="n"/>
      <c r="N26" s="339">
        <f>14-COUNTIF(P26:AC26,"х")</f>
        <v/>
      </c>
      <c r="O26" s="340" t="n">
        <v>43195</v>
      </c>
      <c r="P26" s="341" t="n">
        <v>1</v>
      </c>
      <c r="Q26" s="341" t="n">
        <v>1</v>
      </c>
      <c r="R26" s="341" t="n">
        <v>1</v>
      </c>
      <c r="S26" s="341" t="n">
        <v>1</v>
      </c>
      <c r="T26" s="341" t="n">
        <v>1</v>
      </c>
      <c r="U26" s="341" t="n">
        <v>1</v>
      </c>
      <c r="V26" s="341" t="n">
        <v>1</v>
      </c>
      <c r="W26" s="341" t="n">
        <v>1</v>
      </c>
      <c r="X26" s="341" t="n">
        <v>1</v>
      </c>
      <c r="Y26" s="341" t="n">
        <v>1</v>
      </c>
      <c r="Z26" s="341" t="n">
        <v>1</v>
      </c>
      <c r="AA26" s="341" t="s">
        <v>74</v>
      </c>
      <c r="AB26" s="341" t="n">
        <v>1</v>
      </c>
      <c r="AC26" s="341" t="n">
        <v>1</v>
      </c>
      <c r="AD26" s="342">
        <f>COUNTIF(P26:AC26,1)</f>
        <v/>
      </c>
      <c r="AE26" s="356">
        <f>AD26/N26</f>
        <v/>
      </c>
      <c r="AF26" s="358" t="n"/>
      <c r="AG26" s="284">
        <f>IF(OR(AND(E26&gt;0,AE26&gt;0),AND(E26=0,AE26=0)),"-","Что-то не так!")</f>
        <v/>
      </c>
      <c r="AH26" s="345" t="n"/>
      <c r="AL26" s="346" t="n"/>
    </row>
    <row customHeight="1" ht="12.75" r="27" s="265" spans="1:38">
      <c r="A27" s="347">
        <f>A26+1</f>
        <v/>
      </c>
      <c r="B27" s="348" t="s">
        <v>71</v>
      </c>
      <c r="C27" s="347" t="s">
        <v>22</v>
      </c>
      <c r="D27" s="349" t="s">
        <v>106</v>
      </c>
      <c r="E27" s="332">
        <f>NETWORKDAYS(Итого!C$2,Отчёт!C$2,Итого!C$3)</f>
        <v/>
      </c>
      <c r="F27" s="333" t="n">
        <v>0.5</v>
      </c>
      <c r="G27" s="350" t="n">
        <v>2</v>
      </c>
      <c r="H27" s="351">
        <f>G27*F27</f>
        <v/>
      </c>
      <c r="I27" s="352" t="n">
        <v>14</v>
      </c>
      <c r="J27" s="353">
        <f>H27*E27</f>
        <v/>
      </c>
      <c r="K27" s="354" t="n">
        <v>130</v>
      </c>
      <c r="L27" s="355">
        <f>K27*J27</f>
        <v/>
      </c>
      <c r="M27" s="353" t="n"/>
      <c r="N27" s="339">
        <f>14-COUNTIF(P27:AC27,"х")</f>
        <v/>
      </c>
      <c r="O27" s="340" t="n">
        <v>43195</v>
      </c>
      <c r="P27" s="341" t="n">
        <v>1</v>
      </c>
      <c r="Q27" s="341" t="n">
        <v>1</v>
      </c>
      <c r="R27" s="341" t="n">
        <v>1</v>
      </c>
      <c r="S27" s="341" t="n">
        <v>1</v>
      </c>
      <c r="T27" s="341" t="n">
        <v>1</v>
      </c>
      <c r="U27" s="341" t="n">
        <v>1</v>
      </c>
      <c r="V27" s="341" t="n">
        <v>1</v>
      </c>
      <c r="W27" s="341" t="n">
        <v>1</v>
      </c>
      <c r="X27" s="341" t="n">
        <v>1</v>
      </c>
      <c r="Y27" s="341" t="n">
        <v>1</v>
      </c>
      <c r="Z27" s="341" t="n">
        <v>1</v>
      </c>
      <c r="AA27" s="341" t="s">
        <v>74</v>
      </c>
      <c r="AB27" s="341" t="n">
        <v>1</v>
      </c>
      <c r="AC27" s="341" t="n">
        <v>1</v>
      </c>
      <c r="AD27" s="342">
        <f>COUNTIF(P27:AC27,1)</f>
        <v/>
      </c>
      <c r="AE27" s="356">
        <f>AD27/N27</f>
        <v/>
      </c>
      <c r="AF27" s="358" t="n"/>
      <c r="AG27" s="284">
        <f>IF(OR(AND(E27&gt;0,AE27&gt;0),AND(E27=0,AE27=0)),"-","Что-то не так!")</f>
        <v/>
      </c>
      <c r="AH27" s="345" t="n"/>
      <c r="AL27" s="346" t="n"/>
    </row>
    <row customHeight="1" ht="12.75" r="28" s="265" spans="1:38">
      <c r="A28" s="347">
        <f>A27+1</f>
        <v/>
      </c>
      <c r="B28" s="348" t="s">
        <v>71</v>
      </c>
      <c r="C28" s="347" t="s">
        <v>22</v>
      </c>
      <c r="D28" s="349" t="s">
        <v>107</v>
      </c>
      <c r="E28" s="332">
        <f>NETWORKDAYS(Итого!C$2,Отчёт!C$2,Итого!C$3)</f>
        <v/>
      </c>
      <c r="F28" s="333" t="n">
        <v>0.5</v>
      </c>
      <c r="G28" s="350" t="n">
        <v>2</v>
      </c>
      <c r="H28" s="351">
        <f>G28*F28</f>
        <v/>
      </c>
      <c r="I28" s="352" t="n">
        <v>14</v>
      </c>
      <c r="J28" s="353">
        <f>H28*E28</f>
        <v/>
      </c>
      <c r="K28" s="354" t="n">
        <v>130</v>
      </c>
      <c r="L28" s="355">
        <f>K28*J28</f>
        <v/>
      </c>
      <c r="M28" s="353" t="n"/>
      <c r="N28" s="339">
        <f>14-COUNTIF(P28:AC28,"х")</f>
        <v/>
      </c>
      <c r="O28" s="340" t="n">
        <v>43195</v>
      </c>
      <c r="P28" s="341" t="n">
        <v>1</v>
      </c>
      <c r="Q28" s="341" t="n">
        <v>1</v>
      </c>
      <c r="R28" s="341" t="n">
        <v>1</v>
      </c>
      <c r="S28" s="341" t="n">
        <v>0</v>
      </c>
      <c r="T28" s="341" t="n">
        <v>1</v>
      </c>
      <c r="U28" s="341" t="n">
        <v>1</v>
      </c>
      <c r="V28" s="341" t="n">
        <v>1</v>
      </c>
      <c r="W28" s="341" t="n">
        <v>1</v>
      </c>
      <c r="X28" s="341" t="n">
        <v>1</v>
      </c>
      <c r="Y28" s="341" t="n">
        <v>1</v>
      </c>
      <c r="Z28" s="341" t="n">
        <v>1</v>
      </c>
      <c r="AA28" s="341" t="s">
        <v>74</v>
      </c>
      <c r="AB28" s="341" t="n">
        <v>1</v>
      </c>
      <c r="AC28" s="341" t="n">
        <v>1</v>
      </c>
      <c r="AD28" s="342">
        <f>COUNTIF(P28:AC28,1)</f>
        <v/>
      </c>
      <c r="AE28" s="356">
        <f>AD28/N28</f>
        <v/>
      </c>
      <c r="AF28" s="344" t="s">
        <v>108</v>
      </c>
      <c r="AG28" s="284">
        <f>IF(OR(AND(E28&gt;0,AE28&gt;0),AND(E28=0,AE28=0)),"-","Что-то не так!")</f>
        <v/>
      </c>
      <c r="AH28" s="345" t="n"/>
      <c r="AL28" s="346" t="n"/>
    </row>
    <row customHeight="1" ht="12.75" r="29" s="265" spans="1:38">
      <c r="A29" s="347">
        <f>A28+1</f>
        <v/>
      </c>
      <c r="B29" s="348" t="s">
        <v>71</v>
      </c>
      <c r="C29" s="347" t="s">
        <v>22</v>
      </c>
      <c r="D29" s="349" t="s">
        <v>109</v>
      </c>
      <c r="E29" s="332">
        <f>NETWORKDAYS(Итого!C$2,Отчёт!C$2,Итого!C$3)</f>
        <v/>
      </c>
      <c r="F29" s="333" t="n">
        <v>0.5</v>
      </c>
      <c r="G29" s="350" t="n">
        <v>2</v>
      </c>
      <c r="H29" s="351">
        <f>G29*F29</f>
        <v/>
      </c>
      <c r="I29" s="352" t="n">
        <v>14</v>
      </c>
      <c r="J29" s="353">
        <f>H29*E29</f>
        <v/>
      </c>
      <c r="K29" s="354" t="n">
        <v>130</v>
      </c>
      <c r="L29" s="355">
        <f>K29*J29</f>
        <v/>
      </c>
      <c r="M29" s="353" t="n"/>
      <c r="N29" s="339">
        <f>14-COUNTIF(P29:AC29,"х")</f>
        <v/>
      </c>
      <c r="O29" s="340" t="n">
        <v>43195</v>
      </c>
      <c r="P29" s="341" t="n">
        <v>1</v>
      </c>
      <c r="Q29" s="341" t="n">
        <v>1</v>
      </c>
      <c r="R29" s="341" t="n">
        <v>1</v>
      </c>
      <c r="S29" s="341" t="n">
        <v>1</v>
      </c>
      <c r="T29" s="341" t="n">
        <v>1</v>
      </c>
      <c r="U29" s="341" t="n">
        <v>1</v>
      </c>
      <c r="V29" s="341" t="n">
        <v>1</v>
      </c>
      <c r="W29" s="341" t="n">
        <v>1</v>
      </c>
      <c r="X29" s="341" t="n">
        <v>1</v>
      </c>
      <c r="Y29" s="341" t="n">
        <v>1</v>
      </c>
      <c r="Z29" s="341" t="n">
        <v>1</v>
      </c>
      <c r="AA29" s="341" t="s">
        <v>74</v>
      </c>
      <c r="AB29" s="341" t="n">
        <v>1</v>
      </c>
      <c r="AC29" s="341" t="n">
        <v>1</v>
      </c>
      <c r="AD29" s="342">
        <f>COUNTIF(P29:AC29,1)</f>
        <v/>
      </c>
      <c r="AE29" s="356">
        <f>AD29/N29</f>
        <v/>
      </c>
      <c r="AF29" s="358" t="n"/>
      <c r="AG29" s="284">
        <f>IF(OR(AND(E29&gt;0,AE29&gt;0),AND(E29=0,AE29=0)),"-","Что-то не так!")</f>
        <v/>
      </c>
      <c r="AH29" s="345" t="n"/>
      <c r="AL29" s="346" t="n"/>
    </row>
    <row customHeight="1" ht="12.75" r="30" s="265" spans="1:38">
      <c r="A30" s="347">
        <f>A29+1</f>
        <v/>
      </c>
      <c r="B30" s="274" t="s">
        <v>71</v>
      </c>
      <c r="C30" s="316" t="s">
        <v>22</v>
      </c>
      <c r="D30" s="359" t="s">
        <v>110</v>
      </c>
      <c r="E30" s="332">
        <f>NETWORKDAYS(Итого!C$2,Отчёт!C$2,Итого!C$3)</f>
        <v/>
      </c>
      <c r="F30" s="333" t="n">
        <v>0.5</v>
      </c>
      <c r="G30" s="360" t="n">
        <v>2</v>
      </c>
      <c r="H30" s="361">
        <f>G30*F30</f>
        <v/>
      </c>
      <c r="I30" s="362" t="n">
        <v>14</v>
      </c>
      <c r="J30" s="363">
        <f>H30*E30</f>
        <v/>
      </c>
      <c r="K30" s="354" t="n">
        <v>130</v>
      </c>
      <c r="L30" s="355">
        <f>K30*J30</f>
        <v/>
      </c>
      <c r="M30" s="353" t="n"/>
      <c r="N30" s="339">
        <f>14-COUNTIF(P30:AC30,"х")</f>
        <v/>
      </c>
      <c r="O30" s="340" t="n">
        <v>43195</v>
      </c>
      <c r="P30" s="341" t="n">
        <v>1</v>
      </c>
      <c r="Q30" s="341" t="n">
        <v>1</v>
      </c>
      <c r="R30" s="341" t="n">
        <v>1</v>
      </c>
      <c r="S30" s="341" t="n">
        <v>1</v>
      </c>
      <c r="T30" s="341" t="n">
        <v>1</v>
      </c>
      <c r="U30" s="341" t="n">
        <v>1</v>
      </c>
      <c r="V30" s="341" t="n">
        <v>1</v>
      </c>
      <c r="W30" s="341" t="n">
        <v>1</v>
      </c>
      <c r="X30" s="341" t="n">
        <v>1</v>
      </c>
      <c r="Y30" s="341" t="n">
        <v>1</v>
      </c>
      <c r="Z30" s="341" t="n">
        <v>0</v>
      </c>
      <c r="AA30" s="341" t="s">
        <v>74</v>
      </c>
      <c r="AB30" s="341" t="n">
        <v>1</v>
      </c>
      <c r="AC30" s="341" t="n">
        <v>1</v>
      </c>
      <c r="AD30" s="342">
        <f>COUNTIF(P30:AC30,1)</f>
        <v/>
      </c>
      <c r="AE30" s="356">
        <f>AD30/N30</f>
        <v/>
      </c>
      <c r="AF30" s="344" t="s">
        <v>90</v>
      </c>
      <c r="AG30" s="284">
        <f>IF(OR(AND(E30&gt;0,AE30&gt;0),AND(E30=0,AE30=0)),"-","Что-то не так!")</f>
        <v/>
      </c>
      <c r="AH30" s="345" t="n"/>
      <c r="AL30" s="346" t="n"/>
    </row>
    <row customHeight="1" ht="12.75" r="31" s="265" spans="1:38">
      <c r="A31" s="347">
        <f>A30+1</f>
        <v/>
      </c>
      <c r="B31" s="274" t="s">
        <v>71</v>
      </c>
      <c r="C31" s="316" t="s">
        <v>22</v>
      </c>
      <c r="D31" s="359" t="s">
        <v>111</v>
      </c>
      <c r="E31" s="332">
        <f>NETWORKDAYS(Итого!C$2,Отчёт!C$2,Итого!C$3)</f>
        <v/>
      </c>
      <c r="F31" s="333" t="n">
        <v>0.5</v>
      </c>
      <c r="G31" s="360" t="n">
        <v>2</v>
      </c>
      <c r="H31" s="361">
        <f>G31*F31</f>
        <v/>
      </c>
      <c r="I31" s="362" t="n">
        <v>14</v>
      </c>
      <c r="J31" s="363">
        <f>H31*E31</f>
        <v/>
      </c>
      <c r="K31" s="354" t="n">
        <v>130</v>
      </c>
      <c r="L31" s="355">
        <f>K31*J31</f>
        <v/>
      </c>
      <c r="M31" s="353" t="n"/>
      <c r="N31" s="339">
        <f>14-COUNTIF(P31:AC31,"х")</f>
        <v/>
      </c>
      <c r="O31" s="340" t="n">
        <v>43195</v>
      </c>
      <c r="P31" s="341" t="n">
        <v>1</v>
      </c>
      <c r="Q31" s="341" t="n">
        <v>1</v>
      </c>
      <c r="R31" s="341" t="n">
        <v>1</v>
      </c>
      <c r="S31" s="341" t="n">
        <v>1</v>
      </c>
      <c r="T31" s="341" t="n">
        <v>1</v>
      </c>
      <c r="U31" s="341" t="n">
        <v>1</v>
      </c>
      <c r="V31" s="341" t="n">
        <v>1</v>
      </c>
      <c r="W31" s="341" t="n">
        <v>1</v>
      </c>
      <c r="X31" s="341" t="n">
        <v>1</v>
      </c>
      <c r="Y31" s="341" t="n">
        <v>1</v>
      </c>
      <c r="Z31" s="341" t="n">
        <v>1</v>
      </c>
      <c r="AA31" s="341" t="s">
        <v>74</v>
      </c>
      <c r="AB31" s="341" t="n">
        <v>1</v>
      </c>
      <c r="AC31" s="341" t="n">
        <v>1</v>
      </c>
      <c r="AD31" s="342">
        <f>COUNTIF(P31:AC31,1)</f>
        <v/>
      </c>
      <c r="AE31" s="356">
        <f>AD31/N31</f>
        <v/>
      </c>
      <c r="AF31" s="344" t="n"/>
      <c r="AG31" s="284">
        <f>IF(OR(AND(E31&gt;0,AE31&gt;0),AND(E31=0,AE31=0)),"-","Что-то не так!")</f>
        <v/>
      </c>
      <c r="AH31" s="345" t="n"/>
      <c r="AL31" s="346" t="n"/>
    </row>
    <row customHeight="1" ht="12.75" r="32" s="265" spans="1:38">
      <c r="A32" s="347">
        <f>A31+1</f>
        <v/>
      </c>
      <c r="B32" s="274" t="s">
        <v>71</v>
      </c>
      <c r="C32" s="347" t="s">
        <v>22</v>
      </c>
      <c r="D32" s="359" t="s">
        <v>112</v>
      </c>
      <c r="E32" s="332">
        <f>NETWORKDAYS(Итого!C$2,Отчёт!C$2,Итого!C$3)</f>
        <v/>
      </c>
      <c r="F32" s="333" t="n">
        <v>0.5</v>
      </c>
      <c r="G32" s="360" t="n">
        <v>2</v>
      </c>
      <c r="H32" s="361">
        <f>G32*F32</f>
        <v/>
      </c>
      <c r="I32" s="362" t="n">
        <v>14</v>
      </c>
      <c r="J32" s="363">
        <f>H32*E32</f>
        <v/>
      </c>
      <c r="K32" s="354" t="n">
        <v>130</v>
      </c>
      <c r="L32" s="355">
        <f>K32*J32</f>
        <v/>
      </c>
      <c r="M32" s="353" t="n"/>
      <c r="N32" s="339">
        <f>14-COUNTIF(P32:AC32,"х")</f>
        <v/>
      </c>
      <c r="O32" s="340" t="n">
        <v>43195</v>
      </c>
      <c r="P32" s="341" t="n">
        <v>1</v>
      </c>
      <c r="Q32" s="341" t="n">
        <v>1</v>
      </c>
      <c r="R32" s="341" t="n">
        <v>1</v>
      </c>
      <c r="S32" s="341" t="n">
        <v>1</v>
      </c>
      <c r="T32" s="341" t="n">
        <v>1</v>
      </c>
      <c r="U32" s="341" t="n">
        <v>1</v>
      </c>
      <c r="V32" s="341" t="n">
        <v>1</v>
      </c>
      <c r="W32" s="341" t="n">
        <v>1</v>
      </c>
      <c r="X32" s="341" t="n">
        <v>1</v>
      </c>
      <c r="Y32" s="341" t="n">
        <v>1</v>
      </c>
      <c r="Z32" s="341" t="n">
        <v>1</v>
      </c>
      <c r="AA32" s="341" t="s">
        <v>74</v>
      </c>
      <c r="AB32" s="341" t="n">
        <v>1</v>
      </c>
      <c r="AC32" s="341" t="n">
        <v>1</v>
      </c>
      <c r="AD32" s="342">
        <f>COUNTIF(P32:AC32,1)</f>
        <v/>
      </c>
      <c r="AE32" s="356">
        <f>AD32/N32</f>
        <v/>
      </c>
      <c r="AF32" s="344" t="n"/>
      <c r="AG32" s="284">
        <f>IF(OR(AND(E32&gt;0,AE32&gt;0),AND(E32=0,AE32=0)),"-","Что-то не так!")</f>
        <v/>
      </c>
      <c r="AH32" s="345" t="n"/>
      <c r="AL32" s="346" t="n"/>
    </row>
    <row customHeight="1" ht="12.75" r="33" s="265" spans="1:38">
      <c r="A33" s="347">
        <f>A32+1</f>
        <v/>
      </c>
      <c r="B33" s="274" t="s">
        <v>71</v>
      </c>
      <c r="C33" s="347" t="s">
        <v>22</v>
      </c>
      <c r="D33" s="359" t="s">
        <v>113</v>
      </c>
      <c r="E33" s="332">
        <f>NETWORKDAYS(Итого!C$2,Отчёт!C$2,Итого!C$3)</f>
        <v/>
      </c>
      <c r="F33" s="333" t="n">
        <v>0.5</v>
      </c>
      <c r="G33" s="360" t="n">
        <v>2</v>
      </c>
      <c r="H33" s="361">
        <f>G33*F33</f>
        <v/>
      </c>
      <c r="I33" s="362" t="n">
        <v>14</v>
      </c>
      <c r="J33" s="363">
        <f>H33*E33</f>
        <v/>
      </c>
      <c r="K33" s="354" t="n">
        <v>130</v>
      </c>
      <c r="L33" s="355">
        <f>K33*J33</f>
        <v/>
      </c>
      <c r="M33" s="353" t="n"/>
      <c r="N33" s="339">
        <f>14-COUNTIF(P33:AC33,"х")</f>
        <v/>
      </c>
      <c r="O33" s="340" t="n">
        <v>43195</v>
      </c>
      <c r="P33" s="341" t="n">
        <v>1</v>
      </c>
      <c r="Q33" s="341" t="n">
        <v>1</v>
      </c>
      <c r="R33" s="341" t="n">
        <v>1</v>
      </c>
      <c r="S33" s="341" t="n">
        <v>1</v>
      </c>
      <c r="T33" s="341" t="n">
        <v>1</v>
      </c>
      <c r="U33" s="341" t="n">
        <v>1</v>
      </c>
      <c r="V33" s="341" t="n">
        <v>1</v>
      </c>
      <c r="W33" s="341" t="n">
        <v>1</v>
      </c>
      <c r="X33" s="341" t="n">
        <v>0</v>
      </c>
      <c r="Y33" s="341" t="n">
        <v>1</v>
      </c>
      <c r="Z33" s="341" t="n">
        <v>1</v>
      </c>
      <c r="AA33" s="341" t="s">
        <v>74</v>
      </c>
      <c r="AB33" s="341" t="n">
        <v>1</v>
      </c>
      <c r="AC33" s="341" t="n">
        <v>1</v>
      </c>
      <c r="AD33" s="342">
        <f>COUNTIF(P33:AC33,1)</f>
        <v/>
      </c>
      <c r="AE33" s="356">
        <f>AD33/N33</f>
        <v/>
      </c>
      <c r="AF33" s="344" t="s">
        <v>114</v>
      </c>
      <c r="AG33" s="284">
        <f>IF(OR(AND(E33&gt;0,AE33&gt;0),AND(E33=0,AE33=0)),"-","Что-то не так!")</f>
        <v/>
      </c>
      <c r="AH33" s="345" t="n"/>
      <c r="AL33" s="346" t="n"/>
    </row>
    <row customHeight="1" ht="12.75" r="34" s="265" spans="1:38">
      <c r="A34" s="347">
        <f>A33+1</f>
        <v/>
      </c>
      <c r="B34" s="274" t="s">
        <v>71</v>
      </c>
      <c r="C34" s="347" t="s">
        <v>22</v>
      </c>
      <c r="D34" s="359" t="s">
        <v>115</v>
      </c>
      <c r="E34" s="332">
        <f>NETWORKDAYS(Итого!C$2,Отчёт!C$2,Итого!C$3)</f>
        <v/>
      </c>
      <c r="F34" s="333" t="n">
        <v>0.5</v>
      </c>
      <c r="G34" s="360" t="n">
        <v>2</v>
      </c>
      <c r="H34" s="361">
        <f>G34*F34</f>
        <v/>
      </c>
      <c r="I34" s="362" t="n">
        <v>14</v>
      </c>
      <c r="J34" s="363">
        <f>H34*E34</f>
        <v/>
      </c>
      <c r="K34" s="354" t="n">
        <v>130</v>
      </c>
      <c r="L34" s="355">
        <f>K34*J34</f>
        <v/>
      </c>
      <c r="M34" s="353" t="n"/>
      <c r="N34" s="339">
        <f>14-COUNTIF(P34:AC34,"х")</f>
        <v/>
      </c>
      <c r="O34" s="340" t="n">
        <v>43195</v>
      </c>
      <c r="P34" s="341" t="n">
        <v>1</v>
      </c>
      <c r="Q34" s="341" t="n">
        <v>1</v>
      </c>
      <c r="R34" s="341" t="n">
        <v>1</v>
      </c>
      <c r="S34" s="341" t="n">
        <v>1</v>
      </c>
      <c r="T34" s="341" t="n">
        <v>1</v>
      </c>
      <c r="U34" s="341" t="n">
        <v>1</v>
      </c>
      <c r="V34" s="341" t="n">
        <v>1</v>
      </c>
      <c r="W34" s="341" t="n">
        <v>1</v>
      </c>
      <c r="X34" s="341" t="n">
        <v>1</v>
      </c>
      <c r="Y34" s="341" t="n">
        <v>1</v>
      </c>
      <c r="Z34" s="341" t="n">
        <v>1</v>
      </c>
      <c r="AA34" s="341" t="s">
        <v>74</v>
      </c>
      <c r="AB34" s="341" t="n">
        <v>1</v>
      </c>
      <c r="AC34" s="341" t="n">
        <v>1</v>
      </c>
      <c r="AD34" s="342">
        <f>COUNTIF(P34:AC34,1)</f>
        <v/>
      </c>
      <c r="AE34" s="356">
        <f>AD34/N34</f>
        <v/>
      </c>
      <c r="AF34" s="358" t="n"/>
      <c r="AG34" s="284">
        <f>IF(OR(AND(E34&gt;0,AE34&gt;0),AND(E34=0,AE34=0)),"-","Что-то не так!")</f>
        <v/>
      </c>
      <c r="AH34" s="345" t="n"/>
      <c r="AL34" s="346" t="n"/>
    </row>
    <row customHeight="1" ht="12.75" r="35" s="265" spans="1:38">
      <c r="A35" s="347" t="n">
        <v>275</v>
      </c>
      <c r="B35" s="348" t="s">
        <v>71</v>
      </c>
      <c r="C35" s="347" t="s">
        <v>1</v>
      </c>
      <c r="D35" s="349" t="s">
        <v>116</v>
      </c>
      <c r="E35" s="332">
        <f>NETWORKDAYS(Итого!C$2,Отчёт!C$2,Итого!C$3)</f>
        <v/>
      </c>
      <c r="F35" s="333" t="n">
        <v>0.5</v>
      </c>
      <c r="G35" s="350" t="n">
        <v>2</v>
      </c>
      <c r="H35" s="351">
        <f>G35*F35</f>
        <v/>
      </c>
      <c r="I35" s="352" t="n">
        <v>6</v>
      </c>
      <c r="J35" s="353">
        <f>H35*E35</f>
        <v/>
      </c>
      <c r="K35" s="354" t="n">
        <v>130</v>
      </c>
      <c r="L35" s="355">
        <f>K35*J35</f>
        <v/>
      </c>
      <c r="M35" s="353" t="n"/>
      <c r="N35" s="339">
        <f>14-COUNTIF(P35:AC35,"х")</f>
        <v/>
      </c>
      <c r="O35" s="340" t="n">
        <v>43186</v>
      </c>
      <c r="P35" s="341" t="s">
        <v>74</v>
      </c>
      <c r="Q35" s="341" t="n">
        <v>1</v>
      </c>
      <c r="R35" s="341" t="n">
        <v>1</v>
      </c>
      <c r="S35" s="341" t="n">
        <v>1</v>
      </c>
      <c r="T35" s="341" t="n">
        <v>1</v>
      </c>
      <c r="U35" s="341" t="n">
        <v>1</v>
      </c>
      <c r="V35" s="341" t="s">
        <v>74</v>
      </c>
      <c r="W35" s="341" t="s">
        <v>74</v>
      </c>
      <c r="X35" s="341" t="n">
        <v>1</v>
      </c>
      <c r="Y35" s="341" t="n">
        <v>1</v>
      </c>
      <c r="Z35" s="341" t="s">
        <v>74</v>
      </c>
      <c r="AA35" s="341" t="n">
        <v>1</v>
      </c>
      <c r="AB35" s="341" t="s">
        <v>74</v>
      </c>
      <c r="AC35" s="341" t="s">
        <v>74</v>
      </c>
      <c r="AD35" s="342">
        <f>COUNTIF(P35:AC35,1)</f>
        <v/>
      </c>
      <c r="AE35" s="356">
        <f>AD35/N35</f>
        <v/>
      </c>
      <c r="AF35" s="344" t="n"/>
      <c r="AG35" s="284">
        <f>IF(OR(AND(E35&gt;0,AE35&gt;0),AND(E35=0,AE35=0)),"-","Что-то не так!")</f>
        <v/>
      </c>
      <c r="AH35" s="345" t="n"/>
      <c r="AL35" s="346" t="n"/>
    </row>
    <row customHeight="1" ht="12.75" r="36" s="265" spans="1:38">
      <c r="A36" s="347">
        <f>A35+1</f>
        <v/>
      </c>
      <c r="B36" s="348" t="s">
        <v>71</v>
      </c>
      <c r="C36" s="347" t="s">
        <v>1</v>
      </c>
      <c r="D36" s="349" t="s">
        <v>117</v>
      </c>
      <c r="E36" s="332">
        <f>NETWORKDAYS(Итого!C$2,Отчёт!C$2,Итого!C$3)</f>
        <v/>
      </c>
      <c r="F36" s="333" t="n">
        <v>0.5</v>
      </c>
      <c r="G36" s="350" t="n">
        <v>2</v>
      </c>
      <c r="H36" s="351">
        <f>G36*F36</f>
        <v/>
      </c>
      <c r="I36" s="352" t="n">
        <v>6</v>
      </c>
      <c r="J36" s="353">
        <f>H36*E36</f>
        <v/>
      </c>
      <c r="K36" s="354" t="n">
        <v>130</v>
      </c>
      <c r="L36" s="355">
        <f>K36*J36</f>
        <v/>
      </c>
      <c r="M36" s="353" t="n"/>
      <c r="N36" s="339">
        <f>14-COUNTIF(P36:AC36,"х")</f>
        <v/>
      </c>
      <c r="O36" s="340" t="n">
        <v>43186</v>
      </c>
      <c r="P36" s="341" t="s">
        <v>74</v>
      </c>
      <c r="Q36" s="341" t="n">
        <v>1</v>
      </c>
      <c r="R36" s="341" t="n">
        <v>1</v>
      </c>
      <c r="S36" s="341" t="n">
        <v>1</v>
      </c>
      <c r="T36" s="341" t="n">
        <v>1</v>
      </c>
      <c r="U36" s="341" t="n">
        <v>1</v>
      </c>
      <c r="V36" s="341" t="n">
        <v>0</v>
      </c>
      <c r="W36" s="341" t="n">
        <v>0</v>
      </c>
      <c r="X36" s="341" t="n">
        <v>1</v>
      </c>
      <c r="Y36" s="341" t="s">
        <v>74</v>
      </c>
      <c r="Z36" s="341" t="s">
        <v>74</v>
      </c>
      <c r="AA36" s="341" t="n">
        <v>1</v>
      </c>
      <c r="AB36" s="341" t="s">
        <v>74</v>
      </c>
      <c r="AC36" s="341" t="s">
        <v>74</v>
      </c>
      <c r="AD36" s="342">
        <f>COUNTIF(P36:AC36,1)</f>
        <v/>
      </c>
      <c r="AE36" s="356">
        <f>AD36/N36</f>
        <v/>
      </c>
      <c r="AF36" s="364" t="s">
        <v>78</v>
      </c>
      <c r="AG36" s="284">
        <f>IF(OR(AND(E36&gt;0,AE36&gt;0),AND(E36=0,AE36=0)),"-","Что-то не так!")</f>
        <v/>
      </c>
      <c r="AH36" s="345" t="n"/>
      <c r="AL36" s="346" t="n"/>
    </row>
    <row customHeight="1" ht="12.75" r="37" s="265" spans="1:38">
      <c r="A37" s="347" t="n">
        <v>278</v>
      </c>
      <c r="B37" s="348" t="s">
        <v>71</v>
      </c>
      <c r="C37" s="347" t="s">
        <v>1</v>
      </c>
      <c r="D37" s="349" t="s">
        <v>118</v>
      </c>
      <c r="E37" s="332">
        <f>NETWORKDAYS(Итого!C$2,Отчёт!C$2,Итого!C$3)</f>
        <v/>
      </c>
      <c r="F37" s="333" t="n">
        <v>0.5</v>
      </c>
      <c r="G37" s="350" t="n">
        <v>2</v>
      </c>
      <c r="H37" s="351">
        <f>G37*F37</f>
        <v/>
      </c>
      <c r="I37" s="352" t="n">
        <v>6</v>
      </c>
      <c r="J37" s="353">
        <f>H37*E37</f>
        <v/>
      </c>
      <c r="K37" s="354" t="n">
        <v>130</v>
      </c>
      <c r="L37" s="355">
        <f>K37*J37</f>
        <v/>
      </c>
      <c r="M37" s="353" t="n"/>
      <c r="N37" s="339">
        <f>14-COUNTIF(P37:AC37,"х")</f>
        <v/>
      </c>
      <c r="O37" s="340" t="n">
        <v>43186</v>
      </c>
      <c r="P37" s="341" t="n">
        <v>1</v>
      </c>
      <c r="Q37" s="341" t="n">
        <v>1</v>
      </c>
      <c r="R37" s="341" t="n">
        <v>1</v>
      </c>
      <c r="S37" s="341" t="n">
        <v>1</v>
      </c>
      <c r="T37" s="341" t="n">
        <v>1</v>
      </c>
      <c r="U37" s="341" t="n">
        <v>1</v>
      </c>
      <c r="V37" s="341" t="n">
        <v>1</v>
      </c>
      <c r="W37" s="341" t="n">
        <v>1</v>
      </c>
      <c r="X37" s="341" t="n">
        <v>1</v>
      </c>
      <c r="Y37" s="341" t="n">
        <v>0</v>
      </c>
      <c r="Z37" s="341" t="n">
        <v>0</v>
      </c>
      <c r="AA37" s="341" t="n">
        <v>0</v>
      </c>
      <c r="AB37" s="341" t="n">
        <v>0</v>
      </c>
      <c r="AC37" s="341" t="n">
        <v>0</v>
      </c>
      <c r="AD37" s="342">
        <f>COUNTIF(P37:AC37,1)</f>
        <v/>
      </c>
      <c r="AE37" s="356">
        <f>AD37/N37</f>
        <v/>
      </c>
      <c r="AF37" s="358" t="s">
        <v>119</v>
      </c>
      <c r="AG37" s="284">
        <f>IF(OR(AND(E37&gt;0,AE37&gt;0),AND(E37=0,AE37=0)),"-","Что-то не так!")</f>
        <v/>
      </c>
      <c r="AH37" s="345" t="n"/>
      <c r="AL37" s="346" t="n"/>
    </row>
    <row customHeight="1" ht="12.75" r="38" s="265" spans="1:38">
      <c r="A38" s="347">
        <f>A37+1</f>
        <v/>
      </c>
      <c r="B38" s="348" t="s">
        <v>71</v>
      </c>
      <c r="C38" s="347" t="s">
        <v>1</v>
      </c>
      <c r="D38" s="349" t="s">
        <v>120</v>
      </c>
      <c r="E38" s="332">
        <f>NETWORKDAYS(Итого!C$2,Отчёт!C$2,Итого!C$3)</f>
        <v/>
      </c>
      <c r="F38" s="333" t="n">
        <v>0.5</v>
      </c>
      <c r="G38" s="350" t="n">
        <v>2</v>
      </c>
      <c r="H38" s="351">
        <f>G38*F38</f>
        <v/>
      </c>
      <c r="I38" s="352" t="n">
        <v>6</v>
      </c>
      <c r="J38" s="353">
        <f>H38*E38</f>
        <v/>
      </c>
      <c r="K38" s="354" t="n">
        <v>130</v>
      </c>
      <c r="L38" s="355">
        <f>K38*J38</f>
        <v/>
      </c>
      <c r="M38" s="353" t="n"/>
      <c r="N38" s="339">
        <f>14-COUNTIF(P38:AC38,"х")</f>
        <v/>
      </c>
      <c r="O38" s="340" t="n">
        <v>43186</v>
      </c>
      <c r="P38" s="341" t="s">
        <v>74</v>
      </c>
      <c r="Q38" s="341" t="s">
        <v>74</v>
      </c>
      <c r="R38" s="341" t="n">
        <v>1</v>
      </c>
      <c r="S38" s="341" t="n">
        <v>1</v>
      </c>
      <c r="T38" s="341" t="s">
        <v>74</v>
      </c>
      <c r="U38" s="341" t="n">
        <v>1</v>
      </c>
      <c r="V38" s="341" t="n">
        <v>1</v>
      </c>
      <c r="W38" s="341" t="n">
        <v>1</v>
      </c>
      <c r="X38" s="341" t="n">
        <v>1</v>
      </c>
      <c r="Y38" s="341" t="n">
        <v>1</v>
      </c>
      <c r="Z38" s="341" t="s">
        <v>74</v>
      </c>
      <c r="AA38" s="341" t="n">
        <v>1</v>
      </c>
      <c r="AB38" s="341" t="s">
        <v>74</v>
      </c>
      <c r="AC38" s="341" t="n">
        <v>1</v>
      </c>
      <c r="AD38" s="342">
        <f>COUNTIF(P38:AC38,1)</f>
        <v/>
      </c>
      <c r="AE38" s="365">
        <f>AD38/N38</f>
        <v/>
      </c>
      <c r="AF38" s="366" t="n"/>
      <c r="AG38" s="284">
        <f>IF(OR(AND(E38&gt;0,AE38&gt;0),AND(E38=0,AE38=0)),"-","Что-то не так!")</f>
        <v/>
      </c>
      <c r="AH38" s="345" t="n"/>
      <c r="AL38" s="346" t="n"/>
    </row>
    <row customHeight="1" ht="12.75" r="39" s="265" spans="1:38">
      <c r="A39" s="347">
        <f>A38+1</f>
        <v/>
      </c>
      <c r="B39" s="348" t="s">
        <v>71</v>
      </c>
      <c r="C39" s="347" t="s">
        <v>1</v>
      </c>
      <c r="D39" s="349" t="s">
        <v>121</v>
      </c>
      <c r="E39" s="332">
        <f>NETWORKDAYS(Итого!C$2,Отчёт!C$2,Итого!C$3)</f>
        <v/>
      </c>
      <c r="F39" s="333" t="n">
        <v>0.5</v>
      </c>
      <c r="G39" s="350" t="n">
        <v>2</v>
      </c>
      <c r="H39" s="351">
        <f>G39*F39</f>
        <v/>
      </c>
      <c r="I39" s="352" t="n">
        <v>6</v>
      </c>
      <c r="J39" s="353">
        <f>H39*E39</f>
        <v/>
      </c>
      <c r="K39" s="354" t="n">
        <v>130</v>
      </c>
      <c r="L39" s="355">
        <f>K39*J39</f>
        <v/>
      </c>
      <c r="M39" s="353" t="n"/>
      <c r="N39" s="339">
        <f>14-COUNTIF(P39:AC39,"х")</f>
        <v/>
      </c>
      <c r="O39" s="340" t="n">
        <v>43186</v>
      </c>
      <c r="P39" s="341" t="n">
        <v>1</v>
      </c>
      <c r="Q39" s="341" t="n">
        <v>1</v>
      </c>
      <c r="R39" s="341" t="n">
        <v>1</v>
      </c>
      <c r="S39" s="341" t="n">
        <v>1</v>
      </c>
      <c r="T39" s="341" t="n">
        <v>1</v>
      </c>
      <c r="U39" s="341" t="n">
        <v>1</v>
      </c>
      <c r="V39" s="341" t="n">
        <v>1</v>
      </c>
      <c r="W39" s="341" t="n">
        <v>1</v>
      </c>
      <c r="X39" s="341" t="n">
        <v>1</v>
      </c>
      <c r="Y39" s="341" t="n">
        <v>1</v>
      </c>
      <c r="Z39" s="341" t="n">
        <v>1</v>
      </c>
      <c r="AA39" s="341" t="n">
        <v>1</v>
      </c>
      <c r="AB39" s="341" t="n">
        <v>1</v>
      </c>
      <c r="AC39" s="341" t="n">
        <v>1</v>
      </c>
      <c r="AD39" s="342">
        <f>COUNTIF(P39:AC39,1)</f>
        <v/>
      </c>
      <c r="AE39" s="356">
        <f>AD39/N39</f>
        <v/>
      </c>
      <c r="AF39" s="367" t="n"/>
      <c r="AG39" s="284">
        <f>IF(OR(AND(E39&gt;0,AE39&gt;0),AND(E39=0,AE39=0)),"-","Что-то не так!")</f>
        <v/>
      </c>
      <c r="AH39" s="345" t="n"/>
      <c r="AL39" s="346" t="n"/>
    </row>
    <row customHeight="1" ht="12.75" r="40" s="265" spans="1:38">
      <c r="A40" s="347">
        <f>A39+1</f>
        <v/>
      </c>
      <c r="B40" s="348" t="s">
        <v>71</v>
      </c>
      <c r="C40" s="347" t="s">
        <v>1</v>
      </c>
      <c r="D40" s="349" t="s">
        <v>122</v>
      </c>
      <c r="E40" s="332">
        <f>NETWORKDAYS(Итого!C$2,Отчёт!C$2,Итого!C$3)</f>
        <v/>
      </c>
      <c r="F40" s="333" t="n">
        <v>0.5</v>
      </c>
      <c r="G40" s="350" t="n">
        <v>2</v>
      </c>
      <c r="H40" s="351">
        <f>G40*F40</f>
        <v/>
      </c>
      <c r="I40" s="352" t="n">
        <v>6</v>
      </c>
      <c r="J40" s="353">
        <f>H40*E40</f>
        <v/>
      </c>
      <c r="K40" s="354" t="n">
        <v>130</v>
      </c>
      <c r="L40" s="355">
        <f>K40*J40</f>
        <v/>
      </c>
      <c r="M40" s="353" t="n"/>
      <c r="N40" s="339">
        <f>14-COUNTIF(P40:AC40,"х")</f>
        <v/>
      </c>
      <c r="O40" s="340" t="n">
        <v>43186</v>
      </c>
      <c r="P40" s="341" t="n">
        <v>0</v>
      </c>
      <c r="Q40" s="341" t="n">
        <v>1</v>
      </c>
      <c r="R40" s="341" t="n">
        <v>1</v>
      </c>
      <c r="S40" s="341" t="n">
        <v>1</v>
      </c>
      <c r="T40" s="341" t="n">
        <v>1</v>
      </c>
      <c r="U40" s="341" t="n">
        <v>1</v>
      </c>
      <c r="V40" s="341" t="n">
        <v>0</v>
      </c>
      <c r="W40" s="341" t="n">
        <v>0</v>
      </c>
      <c r="X40" s="341" t="n">
        <v>1</v>
      </c>
      <c r="Y40" s="341" t="n">
        <v>1</v>
      </c>
      <c r="Z40" s="341" t="n">
        <v>0</v>
      </c>
      <c r="AA40" s="341" t="n">
        <v>0</v>
      </c>
      <c r="AB40" s="341" t="n">
        <v>1</v>
      </c>
      <c r="AC40" s="341" t="n">
        <v>1</v>
      </c>
      <c r="AD40" s="342">
        <f>COUNTIF(P40:AC40,1)</f>
        <v/>
      </c>
      <c r="AE40" s="356">
        <f>AD40/N40</f>
        <v/>
      </c>
      <c r="AF40" s="364" t="s">
        <v>78</v>
      </c>
      <c r="AG40" s="284">
        <f>IF(OR(AND(E40&gt;0,AE40&gt;0),AND(E40=0,AE40=0)),"-","Что-то не так!")</f>
        <v/>
      </c>
      <c r="AH40" s="345" t="n"/>
      <c r="AL40" s="346" t="n"/>
    </row>
    <row customHeight="1" ht="12.75" r="41" s="265" spans="1:38">
      <c r="A41" s="329">
        <f>A40+1</f>
        <v/>
      </c>
      <c r="B41" s="330" t="s">
        <v>123</v>
      </c>
      <c r="C41" s="329" t="s">
        <v>1</v>
      </c>
      <c r="D41" s="331" t="s">
        <v>124</v>
      </c>
      <c r="E41" s="332">
        <f>NETWORKDAYS(Итого!C$2,Отчёт!C$2,Итого!C$3)</f>
        <v/>
      </c>
      <c r="F41" s="333">
        <f>7/12</f>
        <v/>
      </c>
      <c r="G41" s="332" t="n">
        <v>1</v>
      </c>
      <c r="H41" s="334">
        <f>G41*F41</f>
        <v/>
      </c>
      <c r="I41" s="335" t="n">
        <v>6</v>
      </c>
      <c r="J41" s="336">
        <f>H41*E41</f>
        <v/>
      </c>
      <c r="K41" s="337" t="n">
        <v>130</v>
      </c>
      <c r="L41" s="338">
        <f>K41*J41</f>
        <v/>
      </c>
      <c r="M41" s="336" t="n"/>
      <c r="N41" s="339">
        <f>14-COUNTIF(P41:AC41,"х")</f>
        <v/>
      </c>
      <c r="O41" s="340" t="n">
        <v>43186</v>
      </c>
      <c r="P41" s="341" t="s">
        <v>74</v>
      </c>
      <c r="Q41" s="341" t="s">
        <v>74</v>
      </c>
      <c r="R41" s="341" t="s">
        <v>74</v>
      </c>
      <c r="S41" s="341" t="n">
        <v>1</v>
      </c>
      <c r="T41" s="341" t="s">
        <v>74</v>
      </c>
      <c r="U41" s="341" t="s">
        <v>74</v>
      </c>
      <c r="V41" s="341" t="n">
        <v>1</v>
      </c>
      <c r="W41" s="341" t="n">
        <v>1</v>
      </c>
      <c r="X41" s="341" t="s">
        <v>74</v>
      </c>
      <c r="Y41" s="341" t="s">
        <v>74</v>
      </c>
      <c r="Z41" s="341" t="s">
        <v>74</v>
      </c>
      <c r="AA41" s="341" t="s">
        <v>74</v>
      </c>
      <c r="AB41" s="341" t="s">
        <v>74</v>
      </c>
      <c r="AC41" s="341" t="s">
        <v>74</v>
      </c>
      <c r="AD41" s="342">
        <f>COUNTIF(P41:AC41,1)</f>
        <v/>
      </c>
      <c r="AE41" s="356">
        <f>AD41/N41</f>
        <v/>
      </c>
      <c r="AF41" s="368" t="s">
        <v>125</v>
      </c>
      <c r="AG41" s="284">
        <f>IF(OR(AND(E41&gt;0,AE41&gt;0),AND(E41=0,AE41=0)),"-","Что-то не так!")</f>
        <v/>
      </c>
      <c r="AH41" s="345" t="n"/>
      <c r="AL41" s="346" t="n"/>
    </row>
    <row customHeight="1" ht="12.75" r="42" s="265" spans="1:38">
      <c r="A42" s="347">
        <f>A41+1</f>
        <v/>
      </c>
      <c r="B42" s="348" t="s">
        <v>123</v>
      </c>
      <c r="C42" s="347" t="s">
        <v>1</v>
      </c>
      <c r="D42" s="349" t="s">
        <v>126</v>
      </c>
      <c r="E42" s="332">
        <f>NETWORKDAYS(Итого!C$2,Отчёт!C$2,Итого!C$3)</f>
        <v/>
      </c>
      <c r="F42" s="333">
        <f>7/12</f>
        <v/>
      </c>
      <c r="G42" s="350" t="n">
        <v>1</v>
      </c>
      <c r="H42" s="351">
        <f>G42*F42</f>
        <v/>
      </c>
      <c r="I42" s="352" t="n">
        <v>6</v>
      </c>
      <c r="J42" s="353">
        <f>H42*E42</f>
        <v/>
      </c>
      <c r="K42" s="354" t="n">
        <v>130</v>
      </c>
      <c r="L42" s="355">
        <f>K42*J42</f>
        <v/>
      </c>
      <c r="M42" s="353" t="n"/>
      <c r="N42" s="339">
        <f>14-COUNTIF(P42:AC42,"х")</f>
        <v/>
      </c>
      <c r="O42" s="340" t="n">
        <v>43186</v>
      </c>
      <c r="P42" s="341" t="s">
        <v>74</v>
      </c>
      <c r="Q42" s="341" t="s">
        <v>74</v>
      </c>
      <c r="R42" s="341" t="s">
        <v>74</v>
      </c>
      <c r="S42" s="341" t="n">
        <v>1</v>
      </c>
      <c r="T42" s="341" t="s">
        <v>74</v>
      </c>
      <c r="U42" s="341" t="s">
        <v>74</v>
      </c>
      <c r="V42" s="341" t="n">
        <v>1</v>
      </c>
      <c r="W42" s="341" t="n">
        <v>1</v>
      </c>
      <c r="X42" s="341" t="s">
        <v>74</v>
      </c>
      <c r="Y42" s="341" t="s">
        <v>74</v>
      </c>
      <c r="Z42" s="341" t="s">
        <v>74</v>
      </c>
      <c r="AA42" s="341" t="s">
        <v>74</v>
      </c>
      <c r="AB42" s="341" t="s">
        <v>74</v>
      </c>
      <c r="AC42" s="341" t="s">
        <v>74</v>
      </c>
      <c r="AD42" s="342">
        <f>COUNTIF(P42:AC42,1)</f>
        <v/>
      </c>
      <c r="AE42" s="356">
        <f>AD42/N42</f>
        <v/>
      </c>
      <c r="AF42" s="344" t="s">
        <v>127</v>
      </c>
      <c r="AG42" s="284">
        <f>IF(OR(AND(E42&gt;0,AE42&gt;0),AND(E42=0,AE42=0)),"-","Что-то не так!")</f>
        <v/>
      </c>
      <c r="AH42" s="345" t="n"/>
      <c r="AL42" s="346" t="n"/>
    </row>
    <row customHeight="1" ht="12.75" r="43" s="265" spans="1:38">
      <c r="A43" s="329" t="n">
        <v>285</v>
      </c>
      <c r="B43" s="348" t="s">
        <v>123</v>
      </c>
      <c r="C43" s="347" t="s">
        <v>1</v>
      </c>
      <c r="D43" s="349" t="s">
        <v>128</v>
      </c>
      <c r="E43" s="332">
        <f>NETWORKDAYS(Итого!C$2,Отчёт!C$2,Итого!C$3)</f>
        <v/>
      </c>
      <c r="F43" s="333">
        <f>7/12</f>
        <v/>
      </c>
      <c r="G43" s="350" t="n">
        <v>1</v>
      </c>
      <c r="H43" s="351">
        <f>G43*F43</f>
        <v/>
      </c>
      <c r="I43" s="352" t="n">
        <v>6</v>
      </c>
      <c r="J43" s="353">
        <f>H43*E43</f>
        <v/>
      </c>
      <c r="K43" s="354" t="n">
        <v>130</v>
      </c>
      <c r="L43" s="355">
        <f>K43*J43</f>
        <v/>
      </c>
      <c r="M43" s="353" t="n"/>
      <c r="N43" s="339">
        <f>14-COUNTIF(P43:AC43,"х")</f>
        <v/>
      </c>
      <c r="O43" s="340" t="n">
        <v>43186</v>
      </c>
      <c r="P43" s="341" t="s">
        <v>74</v>
      </c>
      <c r="Q43" s="341" t="s">
        <v>74</v>
      </c>
      <c r="R43" s="341" t="s">
        <v>74</v>
      </c>
      <c r="S43" s="341" t="n">
        <v>1</v>
      </c>
      <c r="T43" s="341" t="s">
        <v>74</v>
      </c>
      <c r="U43" s="341" t="s">
        <v>74</v>
      </c>
      <c r="V43" s="341" t="s">
        <v>74</v>
      </c>
      <c r="W43" s="341" t="n">
        <v>1</v>
      </c>
      <c r="X43" s="341" t="s">
        <v>74</v>
      </c>
      <c r="Y43" s="341" t="s">
        <v>74</v>
      </c>
      <c r="Z43" s="341" t="s">
        <v>74</v>
      </c>
      <c r="AA43" s="341" t="s">
        <v>74</v>
      </c>
      <c r="AB43" s="341" t="s">
        <v>74</v>
      </c>
      <c r="AC43" s="341" t="s">
        <v>74</v>
      </c>
      <c r="AD43" s="342">
        <f>COUNTIF(P43:AC43,1)</f>
        <v/>
      </c>
      <c r="AE43" s="356">
        <f>AD43/N43</f>
        <v/>
      </c>
      <c r="AF43" s="368" t="s">
        <v>129</v>
      </c>
      <c r="AG43" s="284">
        <f>IF(OR(AND(E43&gt;0,AE43&gt;0),AND(E43=0,AE43=0)),"-","Что-то не так!")</f>
        <v/>
      </c>
      <c r="AH43" s="345" t="n"/>
      <c r="AL43" s="346" t="n"/>
    </row>
    <row customHeight="1" ht="12.75" r="44" s="265" spans="1:38">
      <c r="A44" s="347">
        <f>A43+1</f>
        <v/>
      </c>
      <c r="B44" s="348" t="s">
        <v>123</v>
      </c>
      <c r="C44" s="347" t="s">
        <v>1</v>
      </c>
      <c r="D44" s="349" t="s">
        <v>130</v>
      </c>
      <c r="E44" s="332">
        <f>NETWORKDAYS(Итого!C$2,Отчёт!C$2,Итого!C$3)</f>
        <v/>
      </c>
      <c r="F44" s="333">
        <f>7/12</f>
        <v/>
      </c>
      <c r="G44" s="350" t="n">
        <v>1</v>
      </c>
      <c r="H44" s="351">
        <f>G44*F44</f>
        <v/>
      </c>
      <c r="I44" s="352" t="n">
        <v>6</v>
      </c>
      <c r="J44" s="353">
        <f>H44*E44</f>
        <v/>
      </c>
      <c r="K44" s="354" t="n">
        <v>130</v>
      </c>
      <c r="L44" s="355">
        <f>K44*J44</f>
        <v/>
      </c>
      <c r="M44" s="353" t="n"/>
      <c r="N44" s="339">
        <f>14-COUNTIF(P44:AC44,"х")</f>
        <v/>
      </c>
      <c r="O44" s="340" t="n">
        <v>43186</v>
      </c>
      <c r="P44" s="341" t="s">
        <v>74</v>
      </c>
      <c r="Q44" s="341" t="s">
        <v>74</v>
      </c>
      <c r="R44" s="341" t="s">
        <v>74</v>
      </c>
      <c r="S44" s="341" t="n">
        <v>0</v>
      </c>
      <c r="T44" s="341" t="s">
        <v>74</v>
      </c>
      <c r="U44" s="341" t="s">
        <v>74</v>
      </c>
      <c r="V44" s="341" t="n">
        <v>1</v>
      </c>
      <c r="W44" s="341" t="n">
        <v>1</v>
      </c>
      <c r="X44" s="341" t="s">
        <v>74</v>
      </c>
      <c r="Y44" s="341" t="s">
        <v>74</v>
      </c>
      <c r="Z44" s="341" t="s">
        <v>74</v>
      </c>
      <c r="AA44" s="341" t="s">
        <v>74</v>
      </c>
      <c r="AB44" s="341" t="s">
        <v>74</v>
      </c>
      <c r="AC44" s="341" t="s">
        <v>74</v>
      </c>
      <c r="AD44" s="342">
        <f>COUNTIF(P44:AC44,1)</f>
        <v/>
      </c>
      <c r="AE44" s="356">
        <f>AD44/N44</f>
        <v/>
      </c>
      <c r="AF44" s="344" t="s">
        <v>131</v>
      </c>
      <c r="AG44" s="284">
        <f>IF(OR(AND(E44&gt;0,AE44&gt;0),AND(E44=0,AE44=0)),"-","Что-то не так!")</f>
        <v/>
      </c>
      <c r="AH44" s="345" t="n"/>
      <c r="AL44" s="346" t="n"/>
    </row>
    <row customHeight="1" ht="12.75" r="45" s="265" spans="1:38">
      <c r="A45" s="329">
        <f>A44+1</f>
        <v/>
      </c>
      <c r="B45" s="348" t="s">
        <v>123</v>
      </c>
      <c r="C45" s="347" t="s">
        <v>1</v>
      </c>
      <c r="D45" s="349" t="s">
        <v>132</v>
      </c>
      <c r="E45" s="332">
        <f>NETWORKDAYS(Итого!C$2,Отчёт!C$2,Итого!C$3)</f>
        <v/>
      </c>
      <c r="F45" s="333">
        <f>7/12</f>
        <v/>
      </c>
      <c r="G45" s="350" t="n">
        <v>1</v>
      </c>
      <c r="H45" s="351">
        <f>G45*F45</f>
        <v/>
      </c>
      <c r="I45" s="352" t="n">
        <v>6</v>
      </c>
      <c r="J45" s="353">
        <f>H45*E45</f>
        <v/>
      </c>
      <c r="K45" s="354" t="n">
        <v>130</v>
      </c>
      <c r="L45" s="355">
        <f>K45*J45</f>
        <v/>
      </c>
      <c r="M45" s="353" t="n"/>
      <c r="N45" s="339">
        <f>14-COUNTIF(P45:AC45,"х")</f>
        <v/>
      </c>
      <c r="O45" s="340" t="n">
        <v>43186</v>
      </c>
      <c r="P45" s="341" t="s">
        <v>74</v>
      </c>
      <c r="Q45" s="341" t="s">
        <v>74</v>
      </c>
      <c r="R45" s="341" t="s">
        <v>74</v>
      </c>
      <c r="S45" s="341" t="s">
        <v>74</v>
      </c>
      <c r="T45" s="341" t="s">
        <v>74</v>
      </c>
      <c r="U45" s="341" t="s">
        <v>74</v>
      </c>
      <c r="V45" s="341" t="n">
        <v>1</v>
      </c>
      <c r="W45" s="341" t="n">
        <v>1</v>
      </c>
      <c r="X45" s="341" t="s">
        <v>74</v>
      </c>
      <c r="Y45" s="341" t="s">
        <v>74</v>
      </c>
      <c r="Z45" s="341" t="s">
        <v>74</v>
      </c>
      <c r="AA45" s="341" t="s">
        <v>74</v>
      </c>
      <c r="AB45" s="341" t="s">
        <v>74</v>
      </c>
      <c r="AC45" s="341" t="s">
        <v>74</v>
      </c>
      <c r="AD45" s="342">
        <f>COUNTIF(P45:AC45,1)</f>
        <v/>
      </c>
      <c r="AE45" s="356">
        <f>AD45/N45</f>
        <v/>
      </c>
      <c r="AF45" s="368" t="s">
        <v>129</v>
      </c>
      <c r="AG45" s="284">
        <f>IF(OR(AND(E45&gt;0,AE45&gt;0),AND(E45=0,AE45=0)),"-","Что-то не так!")</f>
        <v/>
      </c>
      <c r="AH45" s="345" t="n"/>
      <c r="AL45" s="346" t="n"/>
    </row>
    <row customHeight="1" ht="12.75" r="46" s="265" spans="1:38">
      <c r="A46" s="347">
        <f>A45+1</f>
        <v/>
      </c>
      <c r="B46" s="348" t="s">
        <v>123</v>
      </c>
      <c r="C46" s="347" t="s">
        <v>1</v>
      </c>
      <c r="D46" s="349" t="s">
        <v>133</v>
      </c>
      <c r="E46" s="332">
        <f>NETWORKDAYS(Итого!C$2,Отчёт!C$2,Итого!C$3)</f>
        <v/>
      </c>
      <c r="F46" s="333">
        <f>7/12</f>
        <v/>
      </c>
      <c r="G46" s="350" t="n">
        <v>1</v>
      </c>
      <c r="H46" s="351">
        <f>G46*F46</f>
        <v/>
      </c>
      <c r="I46" s="352" t="n">
        <v>6</v>
      </c>
      <c r="J46" s="353">
        <f>H46*E46</f>
        <v/>
      </c>
      <c r="K46" s="354" t="n">
        <v>130</v>
      </c>
      <c r="L46" s="355">
        <f>K46*J46</f>
        <v/>
      </c>
      <c r="M46" s="353" t="n"/>
      <c r="N46" s="339">
        <f>14-COUNTIF(P46:AC46,"х")</f>
        <v/>
      </c>
      <c r="O46" s="340" t="n">
        <v>43186</v>
      </c>
      <c r="P46" s="341" t="s">
        <v>74</v>
      </c>
      <c r="Q46" s="341" t="s">
        <v>74</v>
      </c>
      <c r="R46" s="341" t="s">
        <v>74</v>
      </c>
      <c r="S46" s="341" t="n">
        <v>1</v>
      </c>
      <c r="T46" s="341" t="s">
        <v>74</v>
      </c>
      <c r="U46" s="341" t="s">
        <v>74</v>
      </c>
      <c r="V46" s="341" t="s">
        <v>74</v>
      </c>
      <c r="W46" s="341" t="n">
        <v>1</v>
      </c>
      <c r="X46" s="341" t="s">
        <v>74</v>
      </c>
      <c r="Y46" s="341" t="s">
        <v>74</v>
      </c>
      <c r="Z46" s="341" t="s">
        <v>74</v>
      </c>
      <c r="AA46" s="341" t="s">
        <v>74</v>
      </c>
      <c r="AB46" s="341" t="s">
        <v>74</v>
      </c>
      <c r="AC46" s="341" t="s">
        <v>74</v>
      </c>
      <c r="AD46" s="342">
        <f>COUNTIF(P46:AC46,1)</f>
        <v/>
      </c>
      <c r="AE46" s="356">
        <f>AD46/N46</f>
        <v/>
      </c>
      <c r="AF46" s="368" t="s">
        <v>129</v>
      </c>
      <c r="AG46" s="284">
        <f>IF(OR(AND(E46&gt;0,AE46&gt;0),AND(E46=0,AE46=0)),"-","Что-то не так!")</f>
        <v/>
      </c>
      <c r="AH46" s="345" t="n"/>
      <c r="AL46" s="346" t="n"/>
    </row>
    <row customHeight="1" ht="12.75" r="47" s="265" spans="1:38">
      <c r="A47" s="329">
        <f>A46+1</f>
        <v/>
      </c>
      <c r="B47" s="348" t="s">
        <v>123</v>
      </c>
      <c r="C47" s="347" t="s">
        <v>1</v>
      </c>
      <c r="D47" s="349" t="s">
        <v>134</v>
      </c>
      <c r="E47" s="332">
        <f>NETWORKDAYS(Итого!C$2,Отчёт!C$2,Итого!C$3)</f>
        <v/>
      </c>
      <c r="F47" s="333">
        <f>7/12</f>
        <v/>
      </c>
      <c r="G47" s="350" t="n">
        <v>1</v>
      </c>
      <c r="H47" s="351">
        <f>G47*F47</f>
        <v/>
      </c>
      <c r="I47" s="352" t="n">
        <v>6</v>
      </c>
      <c r="J47" s="353">
        <f>H47*E47</f>
        <v/>
      </c>
      <c r="K47" s="354" t="n">
        <v>130</v>
      </c>
      <c r="L47" s="355">
        <f>K47*J47</f>
        <v/>
      </c>
      <c r="M47" s="353" t="n"/>
      <c r="N47" s="339">
        <f>14-COUNTIF(P47:AC47,"х")</f>
        <v/>
      </c>
      <c r="O47" s="340" t="n">
        <v>43186</v>
      </c>
      <c r="P47" s="341" t="s">
        <v>74</v>
      </c>
      <c r="Q47" s="341" t="s">
        <v>74</v>
      </c>
      <c r="R47" s="341" t="s">
        <v>74</v>
      </c>
      <c r="S47" s="341" t="n">
        <v>1</v>
      </c>
      <c r="T47" s="341" t="s">
        <v>74</v>
      </c>
      <c r="U47" s="341" t="s">
        <v>74</v>
      </c>
      <c r="V47" s="341" t="n">
        <v>1</v>
      </c>
      <c r="W47" s="341" t="n">
        <v>1</v>
      </c>
      <c r="X47" s="341" t="s">
        <v>74</v>
      </c>
      <c r="Y47" s="341" t="s">
        <v>74</v>
      </c>
      <c r="Z47" s="341" t="s">
        <v>74</v>
      </c>
      <c r="AA47" s="341" t="s">
        <v>74</v>
      </c>
      <c r="AB47" s="341" t="s">
        <v>74</v>
      </c>
      <c r="AC47" s="341" t="s">
        <v>74</v>
      </c>
      <c r="AD47" s="342">
        <f>COUNTIF(P47:AC47,1)</f>
        <v/>
      </c>
      <c r="AE47" s="356">
        <f>AD47/N47</f>
        <v/>
      </c>
      <c r="AF47" s="368" t="s">
        <v>135</v>
      </c>
      <c r="AG47" s="284">
        <f>IF(OR(AND(E47&gt;0,AE47&gt;0),AND(E47=0,AE47=0)),"-","Что-то не так!")</f>
        <v/>
      </c>
      <c r="AH47" s="345" t="n"/>
      <c r="AL47" s="346" t="n"/>
    </row>
    <row customHeight="1" ht="12.75" r="48" s="265" spans="1:38">
      <c r="A48" s="347">
        <f>A47+1</f>
        <v/>
      </c>
      <c r="B48" s="348" t="s">
        <v>123</v>
      </c>
      <c r="C48" s="347" t="s">
        <v>1</v>
      </c>
      <c r="D48" s="349" t="s">
        <v>136</v>
      </c>
      <c r="E48" s="332">
        <f>NETWORKDAYS(Итого!C$2,Отчёт!C$2,Итого!C$3)</f>
        <v/>
      </c>
      <c r="F48" s="333">
        <f>7/12</f>
        <v/>
      </c>
      <c r="G48" s="350" t="n">
        <v>1</v>
      </c>
      <c r="H48" s="351">
        <f>G48*F48</f>
        <v/>
      </c>
      <c r="I48" s="352" t="n">
        <v>6</v>
      </c>
      <c r="J48" s="353">
        <f>H48*E48</f>
        <v/>
      </c>
      <c r="K48" s="354" t="n">
        <v>130</v>
      </c>
      <c r="L48" s="355">
        <f>K48*J48</f>
        <v/>
      </c>
      <c r="M48" s="353" t="n"/>
      <c r="N48" s="339">
        <f>14-COUNTIF(P48:AC48,"х")</f>
        <v/>
      </c>
      <c r="O48" s="340" t="n">
        <v>43186</v>
      </c>
      <c r="P48" s="341" t="s">
        <v>74</v>
      </c>
      <c r="Q48" s="341" t="s">
        <v>74</v>
      </c>
      <c r="R48" s="341" t="s">
        <v>74</v>
      </c>
      <c r="S48" s="341" t="n">
        <v>1</v>
      </c>
      <c r="T48" s="341" t="s">
        <v>74</v>
      </c>
      <c r="U48" s="341" t="s">
        <v>74</v>
      </c>
      <c r="V48" s="341" t="n">
        <v>1</v>
      </c>
      <c r="W48" s="341" t="n">
        <v>1</v>
      </c>
      <c r="X48" s="341" t="s">
        <v>74</v>
      </c>
      <c r="Y48" s="341" t="s">
        <v>74</v>
      </c>
      <c r="Z48" s="341" t="s">
        <v>74</v>
      </c>
      <c r="AA48" s="341" t="s">
        <v>74</v>
      </c>
      <c r="AB48" s="341" t="s">
        <v>74</v>
      </c>
      <c r="AC48" s="341" t="s">
        <v>74</v>
      </c>
      <c r="AD48" s="342">
        <f>COUNTIF(P48:AC48,1)</f>
        <v/>
      </c>
      <c r="AE48" s="356">
        <f>AD48/N48</f>
        <v/>
      </c>
      <c r="AF48" s="368" t="s">
        <v>125</v>
      </c>
      <c r="AG48" s="284">
        <f>IF(OR(AND(E48&gt;0,AE48&gt;0),AND(E48=0,AE48=0)),"-","Что-то не так!")</f>
        <v/>
      </c>
      <c r="AH48" s="345" t="n"/>
      <c r="AL48" s="346" t="n"/>
    </row>
    <row customHeight="1" ht="12.75" r="49" s="265" spans="1:38">
      <c r="A49" s="347" t="n">
        <v>292</v>
      </c>
      <c r="B49" s="348" t="s">
        <v>123</v>
      </c>
      <c r="C49" s="347" t="s">
        <v>1</v>
      </c>
      <c r="D49" s="349" t="s">
        <v>137</v>
      </c>
      <c r="E49" s="332">
        <f>NETWORKDAYS(Итого!C$2,Отчёт!C$2,Итого!C$3)</f>
        <v/>
      </c>
      <c r="F49" s="333">
        <f>7/12</f>
        <v/>
      </c>
      <c r="G49" s="350" t="n">
        <v>1</v>
      </c>
      <c r="H49" s="351">
        <f>G49*F49</f>
        <v/>
      </c>
      <c r="I49" s="352" t="n">
        <v>6</v>
      </c>
      <c r="J49" s="353">
        <f>H49*E49</f>
        <v/>
      </c>
      <c r="K49" s="354" t="n">
        <v>130</v>
      </c>
      <c r="L49" s="355">
        <f>K49*J49</f>
        <v/>
      </c>
      <c r="M49" s="353" t="n"/>
      <c r="N49" s="339">
        <f>14-COUNTIF(P49:AC49,"х")</f>
        <v/>
      </c>
      <c r="O49" s="340" t="n">
        <v>43186</v>
      </c>
      <c r="P49" s="341" t="s">
        <v>74</v>
      </c>
      <c r="Q49" s="341" t="s">
        <v>74</v>
      </c>
      <c r="R49" s="341" t="s">
        <v>74</v>
      </c>
      <c r="S49" s="341" t="n">
        <v>1</v>
      </c>
      <c r="T49" s="341" t="s">
        <v>74</v>
      </c>
      <c r="U49" s="341" t="s">
        <v>74</v>
      </c>
      <c r="V49" s="341" t="n">
        <v>1</v>
      </c>
      <c r="W49" s="341" t="n">
        <v>1</v>
      </c>
      <c r="X49" s="341" t="s">
        <v>74</v>
      </c>
      <c r="Y49" s="341" t="s">
        <v>74</v>
      </c>
      <c r="Z49" s="341" t="s">
        <v>74</v>
      </c>
      <c r="AA49" s="341" t="s">
        <v>74</v>
      </c>
      <c r="AB49" s="341" t="s">
        <v>74</v>
      </c>
      <c r="AC49" s="341" t="s">
        <v>74</v>
      </c>
      <c r="AD49" s="342">
        <f>COUNTIF(P49:AC49,1)</f>
        <v/>
      </c>
      <c r="AE49" s="356">
        <f>AD49/N49</f>
        <v/>
      </c>
      <c r="AF49" s="358" t="n"/>
      <c r="AG49" s="284">
        <f>IF(OR(AND(E49&gt;0,AE49&gt;0),AND(E49=0,AE49=0)),"-","Что-то не так!")</f>
        <v/>
      </c>
      <c r="AH49" s="345" t="n"/>
      <c r="AL49" s="346" t="n"/>
    </row>
    <row customHeight="1" ht="12.75" r="50" s="265" spans="1:38">
      <c r="A50" s="329">
        <f>A49+1</f>
        <v/>
      </c>
      <c r="B50" s="348" t="s">
        <v>123</v>
      </c>
      <c r="C50" s="347" t="s">
        <v>1</v>
      </c>
      <c r="D50" s="349" t="s">
        <v>138</v>
      </c>
      <c r="E50" s="332">
        <f>NETWORKDAYS(Итого!C$2,Отчёт!C$2,Итого!C$3)</f>
        <v/>
      </c>
      <c r="F50" s="333">
        <f>7/12</f>
        <v/>
      </c>
      <c r="G50" s="350" t="n">
        <v>1</v>
      </c>
      <c r="H50" s="351">
        <f>G50*F50</f>
        <v/>
      </c>
      <c r="I50" s="352" t="n">
        <v>6</v>
      </c>
      <c r="J50" s="353">
        <f>H50*E50</f>
        <v/>
      </c>
      <c r="K50" s="354" t="n">
        <v>130</v>
      </c>
      <c r="L50" s="355">
        <f>K50*J50</f>
        <v/>
      </c>
      <c r="M50" s="353" t="n"/>
      <c r="N50" s="339">
        <f>14-COUNTIF(P50:AC50,"х")</f>
        <v/>
      </c>
      <c r="O50" s="340" t="n">
        <v>43186</v>
      </c>
      <c r="P50" s="341" t="s">
        <v>74</v>
      </c>
      <c r="Q50" s="341" t="s">
        <v>74</v>
      </c>
      <c r="R50" s="341" t="s">
        <v>74</v>
      </c>
      <c r="S50" s="341" t="n">
        <v>1</v>
      </c>
      <c r="T50" s="341" t="s">
        <v>74</v>
      </c>
      <c r="U50" s="341" t="s">
        <v>74</v>
      </c>
      <c r="V50" s="341" t="s">
        <v>74</v>
      </c>
      <c r="W50" s="341" t="n">
        <v>1</v>
      </c>
      <c r="X50" s="341" t="s">
        <v>74</v>
      </c>
      <c r="Y50" s="341" t="s">
        <v>74</v>
      </c>
      <c r="Z50" s="341" t="s">
        <v>74</v>
      </c>
      <c r="AA50" s="341" t="s">
        <v>74</v>
      </c>
      <c r="AB50" s="341" t="s">
        <v>74</v>
      </c>
      <c r="AC50" s="341" t="s">
        <v>74</v>
      </c>
      <c r="AD50" s="342">
        <f>COUNTIF(P50:AC50,1)</f>
        <v/>
      </c>
      <c r="AE50" s="356">
        <f>AD50/N50</f>
        <v/>
      </c>
      <c r="AF50" s="368" t="s">
        <v>129</v>
      </c>
      <c r="AG50" s="284">
        <f>IF(OR(AND(E50&gt;0,AE50&gt;0),AND(E50=0,AE50=0)),"-","Что-то не так!")</f>
        <v/>
      </c>
      <c r="AH50" s="345" t="n"/>
      <c r="AL50" s="346" t="n"/>
    </row>
    <row customHeight="1" ht="12.75" r="51" s="265" spans="1:38">
      <c r="A51" s="347">
        <f>A50+1</f>
        <v/>
      </c>
      <c r="B51" s="348" t="s">
        <v>123</v>
      </c>
      <c r="C51" s="347" t="s">
        <v>1</v>
      </c>
      <c r="D51" s="349" t="s">
        <v>139</v>
      </c>
      <c r="E51" s="332">
        <f>NETWORKDAYS(Итого!C$2,Отчёт!C$2,Итого!C$3)</f>
        <v/>
      </c>
      <c r="F51" s="333">
        <f>7/12</f>
        <v/>
      </c>
      <c r="G51" s="350" t="n">
        <v>1</v>
      </c>
      <c r="H51" s="351">
        <f>G51*F51</f>
        <v/>
      </c>
      <c r="I51" s="352" t="n">
        <v>6</v>
      </c>
      <c r="J51" s="353">
        <f>H51*E51</f>
        <v/>
      </c>
      <c r="K51" s="354" t="n">
        <v>130</v>
      </c>
      <c r="L51" s="355">
        <f>K51*J51</f>
        <v/>
      </c>
      <c r="M51" s="353" t="n"/>
      <c r="N51" s="339">
        <f>14-COUNTIF(P51:AC51,"х")</f>
        <v/>
      </c>
      <c r="O51" s="340" t="n">
        <v>43186</v>
      </c>
      <c r="P51" s="341" t="s">
        <v>74</v>
      </c>
      <c r="Q51" s="341" t="s">
        <v>74</v>
      </c>
      <c r="R51" s="341" t="s">
        <v>74</v>
      </c>
      <c r="S51" s="341" t="n">
        <v>1</v>
      </c>
      <c r="T51" s="341" t="s">
        <v>74</v>
      </c>
      <c r="U51" s="341" t="s">
        <v>74</v>
      </c>
      <c r="V51" s="341" t="n">
        <v>1</v>
      </c>
      <c r="W51" s="341" t="n">
        <v>1</v>
      </c>
      <c r="X51" s="341" t="s">
        <v>74</v>
      </c>
      <c r="Y51" s="341" t="s">
        <v>74</v>
      </c>
      <c r="Z51" s="341" t="s">
        <v>74</v>
      </c>
      <c r="AA51" s="341" t="s">
        <v>74</v>
      </c>
      <c r="AB51" s="341" t="s">
        <v>74</v>
      </c>
      <c r="AC51" s="341" t="s">
        <v>74</v>
      </c>
      <c r="AD51" s="342">
        <f>COUNTIF(P51:AC51,1)</f>
        <v/>
      </c>
      <c r="AE51" s="356">
        <f>AD51/N51</f>
        <v/>
      </c>
      <c r="AF51" s="358" t="n"/>
      <c r="AG51" s="284">
        <f>IF(OR(AND(E51&gt;0,AE51&gt;0),AND(E51=0,AE51=0)),"-","Что-то не так!")</f>
        <v/>
      </c>
      <c r="AH51" s="345" t="n"/>
      <c r="AL51" s="346" t="n"/>
    </row>
    <row customHeight="1" ht="12.75" r="52" s="265" spans="1:38">
      <c r="A52" s="329">
        <f>A51+1</f>
        <v/>
      </c>
      <c r="B52" s="348" t="s">
        <v>123</v>
      </c>
      <c r="C52" s="347" t="s">
        <v>1</v>
      </c>
      <c r="D52" s="349" t="s">
        <v>140</v>
      </c>
      <c r="E52" s="332">
        <f>NETWORKDAYS(Итого!C$2,Отчёт!C$2,Итого!C$3)</f>
        <v/>
      </c>
      <c r="F52" s="333">
        <f>7/12</f>
        <v/>
      </c>
      <c r="G52" s="350" t="n">
        <v>1</v>
      </c>
      <c r="H52" s="351">
        <f>G52*F52</f>
        <v/>
      </c>
      <c r="I52" s="352" t="n">
        <v>6</v>
      </c>
      <c r="J52" s="353">
        <f>H52*E52</f>
        <v/>
      </c>
      <c r="K52" s="354" t="n">
        <v>130</v>
      </c>
      <c r="L52" s="355">
        <f>K52*J52</f>
        <v/>
      </c>
      <c r="M52" s="353" t="n"/>
      <c r="N52" s="339">
        <f>14-COUNTIF(P52:AC52,"х")</f>
        <v/>
      </c>
      <c r="O52" s="340" t="n">
        <v>43186</v>
      </c>
      <c r="P52" s="341" t="s">
        <v>74</v>
      </c>
      <c r="Q52" s="341" t="s">
        <v>74</v>
      </c>
      <c r="R52" s="341" t="s">
        <v>74</v>
      </c>
      <c r="S52" s="341" t="n">
        <v>1</v>
      </c>
      <c r="T52" s="341" t="s">
        <v>74</v>
      </c>
      <c r="U52" s="341" t="s">
        <v>74</v>
      </c>
      <c r="V52" s="341" t="n">
        <v>0</v>
      </c>
      <c r="W52" s="341" t="n">
        <v>1</v>
      </c>
      <c r="X52" s="341" t="s">
        <v>74</v>
      </c>
      <c r="Y52" s="341" t="s">
        <v>74</v>
      </c>
      <c r="Z52" s="341" t="s">
        <v>74</v>
      </c>
      <c r="AA52" s="341" t="s">
        <v>74</v>
      </c>
      <c r="AB52" s="341" t="s">
        <v>74</v>
      </c>
      <c r="AC52" s="341" t="s">
        <v>74</v>
      </c>
      <c r="AD52" s="342">
        <f>COUNTIF(P52:AC52,1)</f>
        <v/>
      </c>
      <c r="AE52" s="356">
        <f>AD52/N52</f>
        <v/>
      </c>
      <c r="AF52" s="368" t="s">
        <v>141</v>
      </c>
      <c r="AG52" s="284">
        <f>IF(OR(AND(E52&gt;0,AE52&gt;0),AND(E52=0,AE52=0)),"-","Что-то не так!")</f>
        <v/>
      </c>
      <c r="AH52" s="345" t="n"/>
      <c r="AL52" s="346" t="n"/>
    </row>
    <row customHeight="1" ht="12.75" r="53" s="265" spans="1:38">
      <c r="A53" s="347">
        <f>A52+1</f>
        <v/>
      </c>
      <c r="B53" s="348" t="s">
        <v>123</v>
      </c>
      <c r="C53" s="347" t="s">
        <v>1</v>
      </c>
      <c r="D53" s="349" t="s">
        <v>142</v>
      </c>
      <c r="E53" s="332">
        <f>NETWORKDAYS(Итого!C$2,Отчёт!C$2,Итого!C$3)</f>
        <v/>
      </c>
      <c r="F53" s="333">
        <f>7/12</f>
        <v/>
      </c>
      <c r="G53" s="350" t="n">
        <v>1</v>
      </c>
      <c r="H53" s="351">
        <f>G53*F53</f>
        <v/>
      </c>
      <c r="I53" s="352" t="n">
        <v>6</v>
      </c>
      <c r="J53" s="353">
        <f>H53*E53</f>
        <v/>
      </c>
      <c r="K53" s="354" t="n">
        <v>130</v>
      </c>
      <c r="L53" s="355">
        <f>K53*J53</f>
        <v/>
      </c>
      <c r="M53" s="353" t="n"/>
      <c r="N53" s="339">
        <f>14-COUNTIF(P53:AC53,"х")</f>
        <v/>
      </c>
      <c r="O53" s="340" t="n">
        <v>43186</v>
      </c>
      <c r="P53" s="341" t="s">
        <v>74</v>
      </c>
      <c r="Q53" s="341" t="s">
        <v>74</v>
      </c>
      <c r="R53" s="341" t="s">
        <v>74</v>
      </c>
      <c r="S53" s="341" t="n">
        <v>1</v>
      </c>
      <c r="T53" s="341" t="s">
        <v>74</v>
      </c>
      <c r="U53" s="341" t="s">
        <v>74</v>
      </c>
      <c r="V53" s="341" t="n">
        <v>1</v>
      </c>
      <c r="W53" s="341" t="n">
        <v>1</v>
      </c>
      <c r="X53" s="341" t="s">
        <v>74</v>
      </c>
      <c r="Y53" s="341" t="s">
        <v>74</v>
      </c>
      <c r="Z53" s="341" t="s">
        <v>74</v>
      </c>
      <c r="AA53" s="341" t="s">
        <v>74</v>
      </c>
      <c r="AB53" s="341" t="s">
        <v>74</v>
      </c>
      <c r="AC53" s="341" t="s">
        <v>74</v>
      </c>
      <c r="AD53" s="342">
        <f>COUNTIF(P53:AC53,1)</f>
        <v/>
      </c>
      <c r="AE53" s="356">
        <f>AD53/N53</f>
        <v/>
      </c>
      <c r="AF53" s="368" t="s">
        <v>125</v>
      </c>
      <c r="AG53" s="284">
        <f>IF(OR(AND(E53&gt;0,AE53&gt;0),AND(E53=0,AE53=0)),"-","Что-то не так!")</f>
        <v/>
      </c>
      <c r="AH53" s="345" t="n"/>
      <c r="AL53" s="346" t="n"/>
    </row>
    <row customHeight="1" ht="12.75" r="54" s="265" spans="1:38">
      <c r="A54" s="329">
        <f>A53+1</f>
        <v/>
      </c>
      <c r="B54" s="348" t="s">
        <v>123</v>
      </c>
      <c r="C54" s="347" t="s">
        <v>1</v>
      </c>
      <c r="D54" s="349" t="s">
        <v>143</v>
      </c>
      <c r="E54" s="332">
        <f>NETWORKDAYS(Итого!C$2,Отчёт!C$2,Итого!C$3)</f>
        <v/>
      </c>
      <c r="F54" s="333">
        <f>7/12</f>
        <v/>
      </c>
      <c r="G54" s="350" t="n">
        <v>1</v>
      </c>
      <c r="H54" s="351">
        <f>G54*F54</f>
        <v/>
      </c>
      <c r="I54" s="352" t="n">
        <v>6</v>
      </c>
      <c r="J54" s="353">
        <f>H54*E54</f>
        <v/>
      </c>
      <c r="K54" s="354" t="n">
        <v>130</v>
      </c>
      <c r="L54" s="355">
        <f>K54*J54</f>
        <v/>
      </c>
      <c r="M54" s="353" t="n"/>
      <c r="N54" s="339">
        <f>14-COUNTIF(P54:AC54,"х")</f>
        <v/>
      </c>
      <c r="O54" s="340" t="n">
        <v>43186</v>
      </c>
      <c r="P54" s="341" t="s">
        <v>74</v>
      </c>
      <c r="Q54" s="341" t="s">
        <v>74</v>
      </c>
      <c r="R54" s="341" t="s">
        <v>74</v>
      </c>
      <c r="S54" s="341" t="n">
        <v>1</v>
      </c>
      <c r="T54" s="341" t="s">
        <v>74</v>
      </c>
      <c r="U54" s="341" t="s">
        <v>74</v>
      </c>
      <c r="V54" s="341" t="n">
        <v>0</v>
      </c>
      <c r="W54" s="341" t="n">
        <v>1</v>
      </c>
      <c r="X54" s="341" t="s">
        <v>74</v>
      </c>
      <c r="Y54" s="341" t="s">
        <v>74</v>
      </c>
      <c r="Z54" s="341" t="s">
        <v>74</v>
      </c>
      <c r="AA54" s="341" t="s">
        <v>74</v>
      </c>
      <c r="AB54" s="341" t="s">
        <v>74</v>
      </c>
      <c r="AC54" s="341" t="s">
        <v>74</v>
      </c>
      <c r="AD54" s="342">
        <f>COUNTIF(P54:AC54,1)</f>
        <v/>
      </c>
      <c r="AE54" s="356">
        <f>AD54/N54</f>
        <v/>
      </c>
      <c r="AF54" s="344" t="s">
        <v>144</v>
      </c>
      <c r="AG54" s="284">
        <f>IF(OR(AND(E54&gt;0,AE54&gt;0),AND(E54=0,AE54=0)),"-","Что-то не так!")</f>
        <v/>
      </c>
      <c r="AH54" s="345" t="n"/>
      <c r="AL54" s="346" t="n"/>
    </row>
    <row customHeight="1" ht="12.75" r="55" s="265" spans="1:38">
      <c r="A55" s="347">
        <f>A54+1</f>
        <v/>
      </c>
      <c r="B55" s="348" t="s">
        <v>123</v>
      </c>
      <c r="C55" s="347" t="s">
        <v>1</v>
      </c>
      <c r="D55" s="349" t="s">
        <v>145</v>
      </c>
      <c r="E55" s="332">
        <f>NETWORKDAYS(Итого!C$2,Отчёт!C$2,Итого!C$3)</f>
        <v/>
      </c>
      <c r="F55" s="333">
        <f>7/12</f>
        <v/>
      </c>
      <c r="G55" s="350" t="n">
        <v>1</v>
      </c>
      <c r="H55" s="351">
        <f>G55*F55</f>
        <v/>
      </c>
      <c r="I55" s="352" t="n">
        <v>6</v>
      </c>
      <c r="J55" s="353">
        <f>H55*E55</f>
        <v/>
      </c>
      <c r="K55" s="354" t="n">
        <v>130</v>
      </c>
      <c r="L55" s="355">
        <f>K55*J55</f>
        <v/>
      </c>
      <c r="M55" s="353" t="n"/>
      <c r="N55" s="339">
        <f>14-COUNTIF(P55:AC55,"х")</f>
        <v/>
      </c>
      <c r="O55" s="340" t="n">
        <v>43186</v>
      </c>
      <c r="P55" s="341" t="s">
        <v>74</v>
      </c>
      <c r="Q55" s="341" t="s">
        <v>74</v>
      </c>
      <c r="R55" s="341" t="s">
        <v>74</v>
      </c>
      <c r="S55" s="341" t="n">
        <v>1</v>
      </c>
      <c r="T55" s="341" t="s">
        <v>74</v>
      </c>
      <c r="U55" s="341" t="s">
        <v>74</v>
      </c>
      <c r="V55" s="341" t="n">
        <v>1</v>
      </c>
      <c r="W55" s="341" t="n">
        <v>1</v>
      </c>
      <c r="X55" s="341" t="s">
        <v>74</v>
      </c>
      <c r="Y55" s="341" t="s">
        <v>74</v>
      </c>
      <c r="Z55" s="341" t="s">
        <v>74</v>
      </c>
      <c r="AA55" s="341" t="s">
        <v>74</v>
      </c>
      <c r="AB55" s="341" t="s">
        <v>74</v>
      </c>
      <c r="AC55" s="341" t="s">
        <v>74</v>
      </c>
      <c r="AD55" s="342">
        <f>COUNTIF(P55:AC55,1)</f>
        <v/>
      </c>
      <c r="AE55" s="356">
        <f>AD55/N55</f>
        <v/>
      </c>
      <c r="AF55" s="368" t="s">
        <v>125</v>
      </c>
      <c r="AG55" s="284">
        <f>IF(OR(AND(E55&gt;0,AE55&gt;0),AND(E55=0,AE55=0)),"-","Что-то не так!")</f>
        <v/>
      </c>
      <c r="AH55" s="345" t="n"/>
      <c r="AL55" s="346" t="n"/>
    </row>
    <row customHeight="1" ht="12.75" r="56" s="265" spans="1:38">
      <c r="A56" s="347" t="n">
        <v>301</v>
      </c>
      <c r="B56" s="348" t="s">
        <v>123</v>
      </c>
      <c r="C56" s="347" t="s">
        <v>1</v>
      </c>
      <c r="D56" s="349" t="s">
        <v>146</v>
      </c>
      <c r="E56" s="332">
        <f>NETWORKDAYS(Итого!C$2,Отчёт!C$2,Итого!C$3)</f>
        <v/>
      </c>
      <c r="F56" s="333">
        <f>7/12</f>
        <v/>
      </c>
      <c r="G56" s="350" t="n">
        <v>1</v>
      </c>
      <c r="H56" s="351">
        <f>G56*F56</f>
        <v/>
      </c>
      <c r="I56" s="352" t="n">
        <v>6</v>
      </c>
      <c r="J56" s="353">
        <f>H56*E56</f>
        <v/>
      </c>
      <c r="K56" s="354" t="n">
        <v>130</v>
      </c>
      <c r="L56" s="355">
        <f>K56*J56</f>
        <v/>
      </c>
      <c r="M56" s="353" t="n"/>
      <c r="N56" s="339">
        <f>14-COUNTIF(P56:AC56,"х")</f>
        <v/>
      </c>
      <c r="O56" s="340" t="n">
        <v>43186</v>
      </c>
      <c r="P56" s="341" t="s">
        <v>74</v>
      </c>
      <c r="Q56" s="341" t="s">
        <v>74</v>
      </c>
      <c r="R56" s="341" t="s">
        <v>74</v>
      </c>
      <c r="S56" s="341" t="s">
        <v>74</v>
      </c>
      <c r="T56" s="341" t="s">
        <v>74</v>
      </c>
      <c r="U56" s="341" t="s">
        <v>74</v>
      </c>
      <c r="V56" s="341" t="n">
        <v>1</v>
      </c>
      <c r="W56" s="341" t="n">
        <v>1</v>
      </c>
      <c r="X56" s="341" t="s">
        <v>74</v>
      </c>
      <c r="Y56" s="341" t="s">
        <v>74</v>
      </c>
      <c r="Z56" s="341" t="s">
        <v>74</v>
      </c>
      <c r="AA56" s="341" t="s">
        <v>74</v>
      </c>
      <c r="AB56" s="341" t="s">
        <v>74</v>
      </c>
      <c r="AC56" s="341" t="s">
        <v>74</v>
      </c>
      <c r="AD56" s="342">
        <f>COUNTIF(P56:AC56,1)</f>
        <v/>
      </c>
      <c r="AE56" s="356">
        <f>AD56/N56</f>
        <v/>
      </c>
      <c r="AF56" s="344" t="s">
        <v>147</v>
      </c>
      <c r="AG56" s="284">
        <f>IF(OR(AND(E56&gt;0,AE56&gt;0),AND(E56=0,AE56=0)),"-","Что-то не так!")</f>
        <v/>
      </c>
      <c r="AH56" s="345" t="n"/>
      <c r="AL56" s="346" t="n"/>
    </row>
    <row customHeight="1" ht="12.75" r="57" s="265" spans="1:38">
      <c r="A57" s="347">
        <f>A56+1</f>
        <v/>
      </c>
      <c r="B57" s="348" t="s">
        <v>123</v>
      </c>
      <c r="C57" s="347" t="s">
        <v>1</v>
      </c>
      <c r="D57" s="349" t="s">
        <v>148</v>
      </c>
      <c r="E57" s="332">
        <f>NETWORKDAYS(Итого!C$2,Отчёт!C$2,Итого!C$3)</f>
        <v/>
      </c>
      <c r="F57" s="333">
        <f>7/12</f>
        <v/>
      </c>
      <c r="G57" s="350" t="n">
        <v>1</v>
      </c>
      <c r="H57" s="351">
        <f>G57*F57</f>
        <v/>
      </c>
      <c r="I57" s="352" t="n">
        <v>6</v>
      </c>
      <c r="J57" s="353">
        <f>H57*E57</f>
        <v/>
      </c>
      <c r="K57" s="354" t="n">
        <v>130</v>
      </c>
      <c r="L57" s="355">
        <f>K57*J57</f>
        <v/>
      </c>
      <c r="M57" s="353" t="n"/>
      <c r="N57" s="339">
        <f>14-COUNTIF(P57:AC57,"х")</f>
        <v/>
      </c>
      <c r="O57" s="340" t="n">
        <v>43186</v>
      </c>
      <c r="P57" s="341" t="s">
        <v>74</v>
      </c>
      <c r="Q57" s="341" t="s">
        <v>74</v>
      </c>
      <c r="R57" s="341" t="s">
        <v>74</v>
      </c>
      <c r="S57" s="341" t="n">
        <v>0</v>
      </c>
      <c r="T57" s="341" t="s">
        <v>74</v>
      </c>
      <c r="U57" s="341" t="s">
        <v>74</v>
      </c>
      <c r="V57" s="341" t="n">
        <v>1</v>
      </c>
      <c r="W57" s="341" t="n">
        <v>1</v>
      </c>
      <c r="X57" s="341" t="s">
        <v>74</v>
      </c>
      <c r="Y57" s="341" t="s">
        <v>74</v>
      </c>
      <c r="Z57" s="341" t="s">
        <v>74</v>
      </c>
      <c r="AA57" s="341" t="s">
        <v>74</v>
      </c>
      <c r="AB57" s="341" t="s">
        <v>74</v>
      </c>
      <c r="AC57" s="341" t="s">
        <v>74</v>
      </c>
      <c r="AD57" s="342">
        <f>COUNTIF(P57:AC57,1)</f>
        <v/>
      </c>
      <c r="AE57" s="356">
        <f>AD57/N57</f>
        <v/>
      </c>
      <c r="AF57" s="368" t="s">
        <v>129</v>
      </c>
      <c r="AG57" s="284">
        <f>IF(OR(AND(E57&gt;0,AE57&gt;0),AND(E57=0,AE57=0)),"-","Что-то не так!")</f>
        <v/>
      </c>
      <c r="AH57" s="345" t="n"/>
      <c r="AL57" s="346" t="n"/>
    </row>
    <row customHeight="1" ht="12.75" r="58" s="265" spans="1:38">
      <c r="A58" s="347">
        <f>A57+1</f>
        <v/>
      </c>
      <c r="B58" s="348" t="s">
        <v>123</v>
      </c>
      <c r="C58" s="347" t="s">
        <v>1</v>
      </c>
      <c r="D58" s="349" t="s">
        <v>149</v>
      </c>
      <c r="E58" s="332">
        <f>NETWORKDAYS(Итого!C$2,Отчёт!C$2,Итого!C$3)</f>
        <v/>
      </c>
      <c r="F58" s="333">
        <f>7/12</f>
        <v/>
      </c>
      <c r="G58" s="350" t="n">
        <v>1</v>
      </c>
      <c r="H58" s="351">
        <f>G58*F58</f>
        <v/>
      </c>
      <c r="I58" s="352" t="n">
        <v>6</v>
      </c>
      <c r="J58" s="353">
        <f>H58*E58</f>
        <v/>
      </c>
      <c r="K58" s="354" t="n">
        <v>130</v>
      </c>
      <c r="L58" s="355">
        <f>K58*J58</f>
        <v/>
      </c>
      <c r="M58" s="353" t="n"/>
      <c r="N58" s="339">
        <f>14-COUNTIF(P58:AC58,"х")</f>
        <v/>
      </c>
      <c r="O58" s="340" t="n">
        <v>43186</v>
      </c>
      <c r="P58" s="341" t="s">
        <v>74</v>
      </c>
      <c r="Q58" s="341" t="s">
        <v>74</v>
      </c>
      <c r="R58" s="341" t="s">
        <v>74</v>
      </c>
      <c r="S58" s="341" t="n">
        <v>1</v>
      </c>
      <c r="T58" s="341" t="s">
        <v>74</v>
      </c>
      <c r="U58" s="341" t="s">
        <v>74</v>
      </c>
      <c r="V58" s="341" t="n">
        <v>0</v>
      </c>
      <c r="W58" s="341" t="n">
        <v>0</v>
      </c>
      <c r="X58" s="341" t="s">
        <v>74</v>
      </c>
      <c r="Y58" s="341" t="s">
        <v>74</v>
      </c>
      <c r="Z58" s="341" t="s">
        <v>74</v>
      </c>
      <c r="AA58" s="341" t="s">
        <v>74</v>
      </c>
      <c r="AB58" s="341" t="s">
        <v>74</v>
      </c>
      <c r="AC58" s="341" t="s">
        <v>74</v>
      </c>
      <c r="AD58" s="342">
        <f>COUNTIF(P58:AC58,1)</f>
        <v/>
      </c>
      <c r="AE58" s="356">
        <f>AD58/N58</f>
        <v/>
      </c>
      <c r="AF58" s="368" t="s">
        <v>78</v>
      </c>
      <c r="AG58" s="284">
        <f>IF(OR(AND(E58&gt;0,AE58&gt;0),AND(E58=0,AE58=0)),"-","Что-то не так!")</f>
        <v/>
      </c>
      <c r="AH58" s="345" t="n"/>
      <c r="AL58" s="346" t="n"/>
    </row>
    <row customHeight="1" ht="12.75" r="59" s="265" spans="1:38">
      <c r="A59" s="347">
        <f>A58+1</f>
        <v/>
      </c>
      <c r="B59" s="348" t="s">
        <v>123</v>
      </c>
      <c r="C59" s="347" t="s">
        <v>1</v>
      </c>
      <c r="D59" s="349" t="s">
        <v>150</v>
      </c>
      <c r="E59" s="332">
        <f>NETWORKDAYS(Итого!C$2,Отчёт!C$2,Итого!C$3)</f>
        <v/>
      </c>
      <c r="F59" s="333">
        <f>7/12</f>
        <v/>
      </c>
      <c r="G59" s="350" t="n">
        <v>1</v>
      </c>
      <c r="H59" s="351">
        <f>G59*F59</f>
        <v/>
      </c>
      <c r="I59" s="352" t="n">
        <v>6</v>
      </c>
      <c r="J59" s="353">
        <f>H59*E59</f>
        <v/>
      </c>
      <c r="K59" s="354" t="n">
        <v>130</v>
      </c>
      <c r="L59" s="355">
        <f>K59*J59</f>
        <v/>
      </c>
      <c r="M59" s="353" t="n"/>
      <c r="N59" s="339">
        <f>14-COUNTIF(P59:AC59,"х")</f>
        <v/>
      </c>
      <c r="O59" s="340" t="n">
        <v>43186</v>
      </c>
      <c r="P59" s="341" t="s">
        <v>74</v>
      </c>
      <c r="Q59" s="341" t="s">
        <v>74</v>
      </c>
      <c r="R59" s="341" t="s">
        <v>74</v>
      </c>
      <c r="S59" s="341" t="n">
        <v>1</v>
      </c>
      <c r="T59" s="341" t="s">
        <v>74</v>
      </c>
      <c r="U59" s="341" t="s">
        <v>74</v>
      </c>
      <c r="V59" s="341" t="n">
        <v>1</v>
      </c>
      <c r="W59" s="341" t="n">
        <v>1</v>
      </c>
      <c r="X59" s="341" t="s">
        <v>74</v>
      </c>
      <c r="Y59" s="341" t="s">
        <v>74</v>
      </c>
      <c r="Z59" s="341" t="s">
        <v>74</v>
      </c>
      <c r="AA59" s="341" t="s">
        <v>74</v>
      </c>
      <c r="AB59" s="341" t="s">
        <v>74</v>
      </c>
      <c r="AC59" s="341" t="s">
        <v>74</v>
      </c>
      <c r="AD59" s="342">
        <f>COUNTIF(P59:AC59,1)</f>
        <v/>
      </c>
      <c r="AE59" s="356">
        <f>AD59/N59</f>
        <v/>
      </c>
      <c r="AF59" s="368" t="s">
        <v>151</v>
      </c>
      <c r="AG59" s="284">
        <f>IF(OR(AND(E59&gt;0,AE59&gt;0),AND(E59=0,AE59=0)),"-","Что-то не так!")</f>
        <v/>
      </c>
      <c r="AH59" s="345" t="n"/>
      <c r="AL59" s="346" t="n"/>
    </row>
    <row customHeight="1" ht="12.75" r="60" s="265" spans="1:38">
      <c r="A60" s="347">
        <f>A59+1</f>
        <v/>
      </c>
      <c r="B60" s="348" t="s">
        <v>123</v>
      </c>
      <c r="C60" s="347" t="s">
        <v>1</v>
      </c>
      <c r="D60" s="349" t="s">
        <v>152</v>
      </c>
      <c r="E60" s="332">
        <f>NETWORKDAYS(Итого!C$2,Отчёт!C$2,Итого!C$3)</f>
        <v/>
      </c>
      <c r="F60" s="333">
        <f>7/12</f>
        <v/>
      </c>
      <c r="G60" s="350" t="n">
        <v>1</v>
      </c>
      <c r="H60" s="351">
        <f>G60*F60</f>
        <v/>
      </c>
      <c r="I60" s="352" t="n">
        <v>6</v>
      </c>
      <c r="J60" s="353">
        <f>H60*E60</f>
        <v/>
      </c>
      <c r="K60" s="354" t="n">
        <v>130</v>
      </c>
      <c r="L60" s="355">
        <f>K60*J60</f>
        <v/>
      </c>
      <c r="M60" s="353" t="n"/>
      <c r="N60" s="339">
        <f>14-COUNTIF(P60:AC60,"х")</f>
        <v/>
      </c>
      <c r="O60" s="340" t="n">
        <v>43186</v>
      </c>
      <c r="P60" s="341" t="s">
        <v>74</v>
      </c>
      <c r="Q60" s="341" t="s">
        <v>74</v>
      </c>
      <c r="R60" s="341" t="s">
        <v>74</v>
      </c>
      <c r="S60" s="341" t="n">
        <v>1</v>
      </c>
      <c r="T60" s="341" t="s">
        <v>74</v>
      </c>
      <c r="U60" s="341" t="s">
        <v>74</v>
      </c>
      <c r="V60" s="341" t="s">
        <v>74</v>
      </c>
      <c r="W60" s="341" t="n">
        <v>1</v>
      </c>
      <c r="X60" s="341" t="s">
        <v>74</v>
      </c>
      <c r="Y60" s="341" t="s">
        <v>74</v>
      </c>
      <c r="Z60" s="341" t="s">
        <v>74</v>
      </c>
      <c r="AA60" s="341" t="s">
        <v>74</v>
      </c>
      <c r="AB60" s="341" t="s">
        <v>74</v>
      </c>
      <c r="AC60" s="341" t="s">
        <v>74</v>
      </c>
      <c r="AD60" s="342">
        <f>COUNTIF(P60:AC60,1)</f>
        <v/>
      </c>
      <c r="AE60" s="356">
        <f>AD60/N60</f>
        <v/>
      </c>
      <c r="AF60" s="368" t="s">
        <v>125</v>
      </c>
      <c r="AG60" s="284">
        <f>IF(OR(AND(E60&gt;0,AE60&gt;0),AND(E60=0,AE60=0)),"-","Что-то не так!")</f>
        <v/>
      </c>
      <c r="AH60" s="345" t="n"/>
      <c r="AL60" s="346" t="n"/>
    </row>
    <row customHeight="1" ht="12.75" r="61" s="265" spans="1:38">
      <c r="A61" s="347">
        <f>A60+1</f>
        <v/>
      </c>
      <c r="B61" s="348" t="s">
        <v>123</v>
      </c>
      <c r="C61" s="347" t="s">
        <v>1</v>
      </c>
      <c r="D61" s="349" t="s">
        <v>153</v>
      </c>
      <c r="E61" s="332">
        <f>NETWORKDAYS(Итого!C$2,Отчёт!C$2,Итого!C$3)</f>
        <v/>
      </c>
      <c r="F61" s="333">
        <f>7/12</f>
        <v/>
      </c>
      <c r="G61" s="350" t="n">
        <v>1</v>
      </c>
      <c r="H61" s="351">
        <f>G61*F61</f>
        <v/>
      </c>
      <c r="I61" s="352" t="n">
        <v>6</v>
      </c>
      <c r="J61" s="353">
        <f>H61*E61</f>
        <v/>
      </c>
      <c r="K61" s="354" t="n">
        <v>130</v>
      </c>
      <c r="L61" s="355">
        <f>K61*J61</f>
        <v/>
      </c>
      <c r="M61" s="353" t="n"/>
      <c r="N61" s="339">
        <f>14-COUNTIF(P61:AC61,"х")</f>
        <v/>
      </c>
      <c r="O61" s="340" t="n">
        <v>43186</v>
      </c>
      <c r="P61" s="341" t="s">
        <v>74</v>
      </c>
      <c r="Q61" s="341" t="s">
        <v>74</v>
      </c>
      <c r="R61" s="341" t="s">
        <v>74</v>
      </c>
      <c r="S61" s="341" t="n">
        <v>1</v>
      </c>
      <c r="T61" s="341" t="s">
        <v>74</v>
      </c>
      <c r="U61" s="341" t="s">
        <v>74</v>
      </c>
      <c r="V61" s="341" t="n">
        <v>1</v>
      </c>
      <c r="W61" s="341" t="n">
        <v>1</v>
      </c>
      <c r="X61" s="341" t="s">
        <v>74</v>
      </c>
      <c r="Y61" s="341" t="s">
        <v>74</v>
      </c>
      <c r="Z61" s="341" t="s">
        <v>74</v>
      </c>
      <c r="AA61" s="341" t="s">
        <v>74</v>
      </c>
      <c r="AB61" s="341" t="s">
        <v>74</v>
      </c>
      <c r="AC61" s="341" t="s">
        <v>74</v>
      </c>
      <c r="AD61" s="342">
        <f>COUNTIF(P61:AC61,1)</f>
        <v/>
      </c>
      <c r="AE61" s="356">
        <f>AD61/N61</f>
        <v/>
      </c>
      <c r="AF61" s="344" t="s">
        <v>154</v>
      </c>
      <c r="AG61" s="284">
        <f>IF(OR(AND(E61&gt;0,AE61&gt;0),AND(E61=0,AE61=0)),"-","Что-то не так!")</f>
        <v/>
      </c>
      <c r="AH61" s="345" t="n"/>
      <c r="AL61" s="346" t="n"/>
    </row>
    <row customHeight="1" ht="12.75" r="62" s="265" spans="1:38">
      <c r="A62" s="347">
        <f>A61+1</f>
        <v/>
      </c>
      <c r="B62" s="348" t="s">
        <v>123</v>
      </c>
      <c r="C62" s="347" t="s">
        <v>1</v>
      </c>
      <c r="D62" s="349" t="s">
        <v>155</v>
      </c>
      <c r="E62" s="332">
        <f>NETWORKDAYS(Итого!C$2,Отчёт!C$2,Итого!C$3)</f>
        <v/>
      </c>
      <c r="F62" s="333">
        <f>7/12</f>
        <v/>
      </c>
      <c r="G62" s="350" t="n">
        <v>1</v>
      </c>
      <c r="H62" s="351">
        <f>G62*F62</f>
        <v/>
      </c>
      <c r="I62" s="352" t="n">
        <v>6</v>
      </c>
      <c r="J62" s="353">
        <f>H62*E62</f>
        <v/>
      </c>
      <c r="K62" s="354" t="n">
        <v>130</v>
      </c>
      <c r="L62" s="355">
        <f>K62*J62</f>
        <v/>
      </c>
      <c r="M62" s="353" t="n"/>
      <c r="N62" s="339">
        <f>14-COUNTIF(P62:AC62,"х")</f>
        <v/>
      </c>
      <c r="O62" s="340" t="n">
        <v>43186</v>
      </c>
      <c r="P62" s="341" t="n">
        <v>0</v>
      </c>
      <c r="Q62" s="341" t="n">
        <v>1</v>
      </c>
      <c r="R62" s="341" t="n">
        <v>1</v>
      </c>
      <c r="S62" s="341" t="n">
        <v>0</v>
      </c>
      <c r="T62" s="341" t="n">
        <v>1</v>
      </c>
      <c r="U62" s="341" t="n">
        <v>1</v>
      </c>
      <c r="V62" s="341" t="s">
        <v>74</v>
      </c>
      <c r="W62" s="341" t="n">
        <v>1</v>
      </c>
      <c r="X62" s="341" t="n">
        <v>1</v>
      </c>
      <c r="Y62" s="341" t="s">
        <v>74</v>
      </c>
      <c r="Z62" s="341" t="s">
        <v>74</v>
      </c>
      <c r="AA62" s="341" t="s">
        <v>74</v>
      </c>
      <c r="AB62" s="341" t="s">
        <v>74</v>
      </c>
      <c r="AC62" s="341" t="s">
        <v>74</v>
      </c>
      <c r="AD62" s="342">
        <f>COUNTIF(P62:AC62,1)</f>
        <v/>
      </c>
      <c r="AE62" s="356">
        <f>AD62/N62</f>
        <v/>
      </c>
      <c r="AF62" s="344" t="s">
        <v>93</v>
      </c>
      <c r="AG62" s="284">
        <f>IF(OR(AND(E62&gt;0,AE62&gt;0),AND(E62=0,AE62=0)),"-","Что-то не так!")</f>
        <v/>
      </c>
      <c r="AH62" s="345" t="n"/>
      <c r="AL62" s="346" t="n"/>
    </row>
    <row customHeight="1" ht="12.75" r="63" s="265" spans="1:38">
      <c r="B63" s="292" t="n"/>
      <c r="D63" s="310" t="n"/>
      <c r="L63" s="311">
        <f>SUM(L3:L62)</f>
        <v/>
      </c>
      <c r="M63" s="312" t="n"/>
      <c r="AC63" s="284" t="s">
        <v>1</v>
      </c>
      <c r="AD63" s="369">
        <f>COUNT(O35:O62)</f>
        <v/>
      </c>
      <c r="AE63" s="284" t="n"/>
      <c r="AF63" s="314" t="n"/>
    </row>
    <row customHeight="1" ht="12.75" r="64" s="265" spans="1:38">
      <c r="D64" s="310" t="n"/>
      <c r="M64" s="292" t="n"/>
      <c r="AC64" s="284" t="s">
        <v>32</v>
      </c>
      <c r="AD64" s="369">
        <f>COUNT(O3:O34)</f>
        <v/>
      </c>
      <c r="AF64" s="314" t="n"/>
    </row>
    <row customHeight="1" ht="12.75" r="65" s="265" spans="1:38">
      <c r="D65" s="310" t="n"/>
      <c r="M65" s="292" t="n"/>
      <c r="AC65" s="284" t="s">
        <v>156</v>
      </c>
      <c r="AD65" s="284">
        <f>COUNTIF(O3:O62,"=26.03.18")</f>
        <v/>
      </c>
      <c r="AF65" s="314" t="n"/>
    </row>
  </sheetData>
  <autoFilter ref="A2:AF65"/>
  <mergeCells count="1">
    <mergeCell ref="AI1:AL1"/>
  </mergeCells>
  <conditionalFormatting sqref="AE3:AE62">
    <cfRule aboveAverage="0" bottom="0" dxfId="0" equalAverage="0" operator="greaterThan" percent="0" priority="2" rank="0" text="" type="cellIs">
      <formula>1</formula>
    </cfRule>
  </conditionalFormatting>
  <conditionalFormatting sqref="P35">
    <cfRule aboveAverage="0" bottom="0" dxfId="1" equalAverage="0" operator="equal" percent="0" priority="3" rank="0" text="" type="cellIs">
      <formula>1</formula>
    </cfRule>
  </conditionalFormatting>
  <conditionalFormatting sqref="Q36:Q62">
    <cfRule aboveAverage="0" bottom="0" dxfId="1" equalAverage="0" operator="equal" percent="0" priority="4" rank="0" text="" type="cellIs">
      <formula>1</formula>
    </cfRule>
  </conditionalFormatting>
  <conditionalFormatting sqref="P36:P62">
    <cfRule aboveAverage="0" bottom="0" dxfId="1" equalAverage="0" operator="equal" percent="0" priority="5" rank="0" text="" type="cellIs">
      <formula>1</formula>
    </cfRule>
  </conditionalFormatting>
  <conditionalFormatting sqref="Q3:Q34">
    <cfRule aboveAverage="0" bottom="0" dxfId="1" equalAverage="0" operator="equal" percent="0" priority="6" rank="0" text="" type="cellIs">
      <formula>1</formula>
    </cfRule>
  </conditionalFormatting>
  <conditionalFormatting sqref="P3:P34">
    <cfRule aboveAverage="0" bottom="0" dxfId="1" equalAverage="0" operator="equal" percent="0" priority="7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I36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bottomRight" state="frozen" topLeftCell="K6" xSplit="4" ySplit="2"/>
      <selection activeCell="A1" activeCellId="0" pane="topLeft" sqref="A1"/>
      <selection activeCell="K1" activeCellId="0" pane="topRight" sqref="K1"/>
      <selection activeCell="A6" activeCellId="0" pane="bottomLeft" sqref="A6"/>
      <selection activeCell="Z37" activeCellId="1" pane="bottomRight" sqref="O3:O62 Z37"/>
    </sheetView>
  </sheetViews>
  <sheetFormatPr baseColWidth="8" defaultRowHeight="15" outlineLevelCol="0"/>
  <cols>
    <col customWidth="1" max="3" min="1" style="264" width="3.78061224489796"/>
    <col customWidth="1" max="4" min="4" style="264" width="45.3571428571429"/>
    <col customWidth="1" max="12" min="5" style="264" width="8.36734693877551"/>
    <col customWidth="1" max="13" min="13" style="264" width="8.102040816326531"/>
    <col customWidth="1" max="27" min="14" style="264" width="8.36734693877551"/>
    <col customWidth="1" max="28" min="28" style="264" width="41.1734693877551"/>
    <col customWidth="1" max="29" min="29" style="264" width="8.102040816326531"/>
    <col customWidth="1" hidden="1" max="30" min="30" style="264"/>
    <col customWidth="1" max="31" min="31" style="264" width="3.51020408163265"/>
    <col customWidth="1" max="1025" min="32" style="264" width="13.3622448979592"/>
  </cols>
  <sheetData>
    <row customHeight="1" ht="12.75" r="1" s="265" spans="1:35">
      <c r="A1" s="266" t="n"/>
      <c r="B1" s="281" t="n"/>
      <c r="C1" s="266" t="n"/>
      <c r="D1" s="370" t="n"/>
      <c r="E1" s="266" t="n"/>
      <c r="F1" s="266" t="n"/>
      <c r="G1" s="266" t="n"/>
      <c r="H1" s="266" t="n"/>
      <c r="I1" s="266" t="n"/>
      <c r="J1" s="266" t="n"/>
      <c r="K1" s="266" t="n"/>
      <c r="L1" s="311">
        <f>SUM(L3:L33)</f>
        <v/>
      </c>
      <c r="M1" s="371" t="n"/>
      <c r="N1" s="371" t="n"/>
      <c r="O1" s="266" t="n"/>
      <c r="P1" s="266" t="n"/>
      <c r="Q1" s="266" t="n"/>
      <c r="R1" s="266" t="n"/>
      <c r="S1" s="266" t="n"/>
      <c r="T1" s="266" t="n"/>
      <c r="U1" s="266" t="n"/>
      <c r="V1" s="266" t="n"/>
      <c r="W1" s="372" t="s">
        <v>157</v>
      </c>
      <c r="Z1" s="266" t="n"/>
      <c r="AA1" s="373" t="n"/>
      <c r="AB1" s="314" t="n"/>
      <c r="AF1" s="315" t="s">
        <v>35</v>
      </c>
    </row>
    <row customHeight="1" ht="65.25" r="2" s="265" spans="1:35">
      <c r="A2" s="316" t="s">
        <v>36</v>
      </c>
      <c r="B2" s="274" t="s">
        <v>37</v>
      </c>
      <c r="C2" s="374" t="s">
        <v>38</v>
      </c>
      <c r="D2" s="317" t="s">
        <v>39</v>
      </c>
      <c r="E2" s="375" t="s">
        <v>40</v>
      </c>
      <c r="F2" s="376" t="s">
        <v>41</v>
      </c>
      <c r="G2" s="375" t="s">
        <v>42</v>
      </c>
      <c r="H2" s="375" t="s">
        <v>43</v>
      </c>
      <c r="I2" s="376" t="s">
        <v>44</v>
      </c>
      <c r="J2" s="377" t="s">
        <v>45</v>
      </c>
      <c r="K2" s="375" t="s">
        <v>46</v>
      </c>
      <c r="L2" s="375" t="s">
        <v>47</v>
      </c>
      <c r="M2" s="324" t="s">
        <v>48</v>
      </c>
      <c r="N2" s="378" t="s">
        <v>31</v>
      </c>
      <c r="O2" s="322" t="s">
        <v>49</v>
      </c>
      <c r="P2" s="324" t="s">
        <v>158</v>
      </c>
      <c r="Q2" s="324" t="s">
        <v>159</v>
      </c>
      <c r="R2" s="324" t="s">
        <v>53</v>
      </c>
      <c r="S2" s="324" t="s">
        <v>54</v>
      </c>
      <c r="T2" s="324" t="s">
        <v>55</v>
      </c>
      <c r="U2" s="324" t="s">
        <v>56</v>
      </c>
      <c r="V2" s="324" t="s">
        <v>57</v>
      </c>
      <c r="W2" s="324" t="s">
        <v>160</v>
      </c>
      <c r="X2" s="324" t="s">
        <v>161</v>
      </c>
      <c r="Y2" s="324" t="s">
        <v>162</v>
      </c>
      <c r="Z2" s="322" t="s">
        <v>64</v>
      </c>
      <c r="AA2" s="322" t="s">
        <v>5</v>
      </c>
      <c r="AB2" s="325" t="s">
        <v>65</v>
      </c>
      <c r="AC2" s="310" t="s">
        <v>66</v>
      </c>
      <c r="AE2" s="379" t="n"/>
      <c r="AF2" s="380" t="s">
        <v>67</v>
      </c>
      <c r="AG2" s="381" t="s">
        <v>68</v>
      </c>
      <c r="AH2" s="380" t="s">
        <v>69</v>
      </c>
      <c r="AI2" s="382" t="s">
        <v>70</v>
      </c>
    </row>
    <row customHeight="1" ht="12.75" r="3" s="265" spans="1:35">
      <c r="A3" s="316" t="n">
        <v>309</v>
      </c>
      <c r="B3" s="274" t="s">
        <v>71</v>
      </c>
      <c r="C3" s="316" t="s">
        <v>1</v>
      </c>
      <c r="D3" s="383" t="s">
        <v>163</v>
      </c>
      <c r="E3" s="332">
        <f>NETWORKDAYS(Итого!C$2,Отчёт!C$2,Итого!C$3)</f>
        <v/>
      </c>
      <c r="F3" s="333" t="n">
        <v>0.5</v>
      </c>
      <c r="G3" s="332" t="n">
        <v>2</v>
      </c>
      <c r="H3" s="334">
        <f>G3*F3</f>
        <v/>
      </c>
      <c r="I3" s="384" t="n">
        <v>5</v>
      </c>
      <c r="J3" s="385">
        <f>H3*E3</f>
        <v/>
      </c>
      <c r="K3" s="386" t="n">
        <v>130</v>
      </c>
      <c r="L3" s="387">
        <f>K3*J3</f>
        <v/>
      </c>
      <c r="M3" s="388" t="s">
        <v>164</v>
      </c>
      <c r="N3" s="389" t="n">
        <v>43185</v>
      </c>
      <c r="O3" s="274">
        <f>10-COUNTIF(P3:Y3,"х")</f>
        <v/>
      </c>
      <c r="P3" s="341" t="n">
        <v>1</v>
      </c>
      <c r="Q3" s="341" t="n">
        <v>1</v>
      </c>
      <c r="R3" s="341" t="n">
        <v>1</v>
      </c>
      <c r="S3" s="341" t="n">
        <v>1</v>
      </c>
      <c r="T3" s="341" t="n">
        <v>1</v>
      </c>
      <c r="U3" s="341" t="n">
        <v>1</v>
      </c>
      <c r="V3" s="341" t="n">
        <v>1</v>
      </c>
      <c r="W3" s="341" t="n">
        <v>1</v>
      </c>
      <c r="X3" s="341" t="n">
        <v>1</v>
      </c>
      <c r="Y3" s="341" t="n">
        <v>1</v>
      </c>
      <c r="Z3" s="390">
        <f>COUNTIF(P3:Y3,1)</f>
        <v/>
      </c>
      <c r="AA3" s="343">
        <f>Z3/O3</f>
        <v/>
      </c>
      <c r="AB3" s="391" t="n"/>
      <c r="AC3" s="284">
        <f>IF(OR(AND(E3&gt;0,AA3&gt;0),AND(E3=0,AA3=0)),"-","Что-то не так!")</f>
        <v/>
      </c>
      <c r="AD3" s="284" t="s">
        <v>165</v>
      </c>
      <c r="AE3" s="379" t="n"/>
    </row>
    <row customHeight="1" ht="12.75" r="4" s="265" spans="1:35">
      <c r="A4" s="316" t="n">
        <v>310</v>
      </c>
      <c r="B4" s="274" t="s">
        <v>71</v>
      </c>
      <c r="C4" s="316" t="s">
        <v>1</v>
      </c>
      <c r="D4" s="392" t="s">
        <v>166</v>
      </c>
      <c r="E4" s="350">
        <f>NETWORKDAYS(Итого!C$2,Отчёт!C$2,Итого!C$3)</f>
        <v/>
      </c>
      <c r="F4" s="333" t="n">
        <v>0.5</v>
      </c>
      <c r="G4" s="332" t="n">
        <v>2</v>
      </c>
      <c r="H4" s="351">
        <f>G4*F4</f>
        <v/>
      </c>
      <c r="I4" s="362" t="n">
        <v>5</v>
      </c>
      <c r="J4" s="363">
        <f>H4*E4</f>
        <v/>
      </c>
      <c r="K4" s="393" t="n">
        <v>130</v>
      </c>
      <c r="L4" s="394">
        <f>K4*J4</f>
        <v/>
      </c>
      <c r="M4" s="395" t="s">
        <v>167</v>
      </c>
      <c r="N4" s="389" t="n">
        <v>43185</v>
      </c>
      <c r="O4" s="274">
        <f>10-COUNTIF(P4:Y4,"х")</f>
        <v/>
      </c>
      <c r="P4" s="341" t="n">
        <v>1</v>
      </c>
      <c r="Q4" s="341" t="n">
        <v>1</v>
      </c>
      <c r="R4" s="341" t="n">
        <v>1</v>
      </c>
      <c r="S4" s="341" t="n">
        <v>1</v>
      </c>
      <c r="T4" s="341" t="n">
        <v>1</v>
      </c>
      <c r="U4" s="341" t="n">
        <v>1</v>
      </c>
      <c r="V4" s="341" t="n">
        <v>1</v>
      </c>
      <c r="W4" s="341" t="n">
        <v>1</v>
      </c>
      <c r="X4" s="341" t="n">
        <v>1</v>
      </c>
      <c r="Y4" s="341" t="n">
        <v>1</v>
      </c>
      <c r="Z4" s="390">
        <f>COUNTIF(P4:Y4,1)</f>
        <v/>
      </c>
      <c r="AA4" s="356">
        <f>Z4/O4</f>
        <v/>
      </c>
      <c r="AB4" s="367" t="n"/>
      <c r="AC4" s="284">
        <f>IF(OR(AND(E4&gt;0,AA4&gt;0),AND(E4=0,AA4=0)),"-","Что-то не так!")</f>
        <v/>
      </c>
      <c r="AE4" s="379" t="n"/>
    </row>
    <row customHeight="1" ht="12.75" r="5" s="265" spans="1:35">
      <c r="A5" s="316" t="n">
        <v>311</v>
      </c>
      <c r="B5" s="274" t="s">
        <v>71</v>
      </c>
      <c r="C5" s="316" t="s">
        <v>1</v>
      </c>
      <c r="D5" s="392" t="s">
        <v>168</v>
      </c>
      <c r="E5" s="350">
        <f>NETWORKDAYS(Итого!C$2,Отчёт!C$2,Итого!C$3)</f>
        <v/>
      </c>
      <c r="F5" s="333" t="n">
        <v>0.5</v>
      </c>
      <c r="G5" s="332" t="n">
        <v>2</v>
      </c>
      <c r="H5" s="351">
        <f>G5*F5</f>
        <v/>
      </c>
      <c r="I5" s="362" t="n">
        <v>5</v>
      </c>
      <c r="J5" s="363">
        <f>H5*E5</f>
        <v/>
      </c>
      <c r="K5" s="393" t="n">
        <v>130</v>
      </c>
      <c r="L5" s="394">
        <f>K5*J5</f>
        <v/>
      </c>
      <c r="M5" s="395" t="s">
        <v>169</v>
      </c>
      <c r="N5" s="389" t="n">
        <v>43185</v>
      </c>
      <c r="O5" s="274">
        <f>10-COUNTIF(P5:Y5,"х")</f>
        <v/>
      </c>
      <c r="P5" s="341" t="n">
        <v>1</v>
      </c>
      <c r="Q5" s="341" t="n">
        <v>1</v>
      </c>
      <c r="R5" s="341" t="n">
        <v>1</v>
      </c>
      <c r="S5" s="341" t="n">
        <v>1</v>
      </c>
      <c r="T5" s="341" t="n">
        <v>1</v>
      </c>
      <c r="U5" s="341" t="s">
        <v>74</v>
      </c>
      <c r="V5" s="341" t="s">
        <v>74</v>
      </c>
      <c r="W5" s="341" t="n">
        <v>1</v>
      </c>
      <c r="X5" s="341" t="n">
        <v>1</v>
      </c>
      <c r="Y5" s="341" t="n">
        <v>1</v>
      </c>
      <c r="Z5" s="390">
        <f>COUNTIF(P5:Y5,1)</f>
        <v/>
      </c>
      <c r="AA5" s="356">
        <f>Z5/O5</f>
        <v/>
      </c>
      <c r="AB5" s="344" t="n"/>
      <c r="AC5" s="284">
        <f>IF(OR(AND(E5&gt;0,AA5&gt;0),AND(E5=0,AA5=0)),"-","Что-то не так!")</f>
        <v/>
      </c>
      <c r="AE5" s="379" t="n"/>
    </row>
    <row customHeight="1" ht="12.75" r="6" s="265" spans="1:35">
      <c r="A6" s="316" t="n">
        <v>312</v>
      </c>
      <c r="B6" s="274" t="s">
        <v>71</v>
      </c>
      <c r="C6" s="316" t="s">
        <v>1</v>
      </c>
      <c r="D6" s="392" t="s">
        <v>170</v>
      </c>
      <c r="E6" s="350">
        <f>NETWORKDAYS(Итого!C$2,Отчёт!C$2,Итого!C$3)</f>
        <v/>
      </c>
      <c r="F6" s="333" t="n">
        <v>0.5</v>
      </c>
      <c r="G6" s="332" t="n">
        <v>2</v>
      </c>
      <c r="H6" s="351">
        <f>G6*F6</f>
        <v/>
      </c>
      <c r="I6" s="362" t="n">
        <v>5</v>
      </c>
      <c r="J6" s="363">
        <f>H6*E6</f>
        <v/>
      </c>
      <c r="K6" s="393" t="n">
        <v>130</v>
      </c>
      <c r="L6" s="394">
        <f>K6*J6</f>
        <v/>
      </c>
      <c r="M6" s="395" t="s">
        <v>164</v>
      </c>
      <c r="N6" s="389" t="n">
        <v>43185</v>
      </c>
      <c r="O6" s="274">
        <f>10-COUNTIF(P6:Y6,"х")</f>
        <v/>
      </c>
      <c r="P6" s="341" t="n">
        <v>1</v>
      </c>
      <c r="Q6" s="341" t="n">
        <v>1</v>
      </c>
      <c r="R6" s="341" t="n">
        <v>1</v>
      </c>
      <c r="S6" s="341" t="n">
        <v>1</v>
      </c>
      <c r="T6" s="341" t="n">
        <v>1</v>
      </c>
      <c r="U6" s="341" t="n">
        <v>1</v>
      </c>
      <c r="V6" s="341" t="n">
        <v>1</v>
      </c>
      <c r="W6" s="341" t="n">
        <v>1</v>
      </c>
      <c r="X6" s="341" t="n">
        <v>1</v>
      </c>
      <c r="Y6" s="341" t="n">
        <v>1</v>
      </c>
      <c r="Z6" s="390">
        <f>COUNTIF(P6:Y6,1)</f>
        <v/>
      </c>
      <c r="AA6" s="356">
        <f>Z6/O6</f>
        <v/>
      </c>
      <c r="AB6" s="344" t="n"/>
      <c r="AC6" s="284">
        <f>IF(OR(AND(E6&gt;0,AA6&gt;0),AND(E6=0,AA6=0)),"-","Что-то не так!")</f>
        <v/>
      </c>
      <c r="AE6" s="379" t="n"/>
    </row>
    <row customHeight="1" ht="12.75" r="7" s="265" spans="1:35">
      <c r="A7" s="316" t="n">
        <v>313</v>
      </c>
      <c r="B7" s="274" t="s">
        <v>71</v>
      </c>
      <c r="C7" s="316" t="s">
        <v>1</v>
      </c>
      <c r="D7" s="392" t="s">
        <v>171</v>
      </c>
      <c r="E7" s="350">
        <f>NETWORKDAYS(Итого!C$2,Отчёт!C$2,Итого!C$3)</f>
        <v/>
      </c>
      <c r="F7" s="333" t="n">
        <v>0.5</v>
      </c>
      <c r="G7" s="332" t="n">
        <v>2</v>
      </c>
      <c r="H7" s="351">
        <f>G7*F7</f>
        <v/>
      </c>
      <c r="I7" s="362" t="n">
        <v>5</v>
      </c>
      <c r="J7" s="363">
        <f>H7*E7</f>
        <v/>
      </c>
      <c r="K7" s="393" t="n">
        <v>130</v>
      </c>
      <c r="L7" s="396">
        <f>K7*J7</f>
        <v/>
      </c>
      <c r="M7" s="395" t="s">
        <v>164</v>
      </c>
      <c r="N7" s="389" t="n">
        <v>43185</v>
      </c>
      <c r="O7" s="274">
        <f>10-COUNTIF(P7:Y7,"х")</f>
        <v/>
      </c>
      <c r="P7" s="341" t="n">
        <v>1</v>
      </c>
      <c r="Q7" s="341" t="n">
        <v>1</v>
      </c>
      <c r="R7" s="341" t="n">
        <v>1</v>
      </c>
      <c r="S7" s="341" t="n">
        <v>1</v>
      </c>
      <c r="T7" s="341" t="n">
        <v>1</v>
      </c>
      <c r="U7" s="341" t="n">
        <v>1</v>
      </c>
      <c r="V7" s="341" t="n">
        <v>1</v>
      </c>
      <c r="W7" s="341" t="n">
        <v>1</v>
      </c>
      <c r="X7" s="341" t="n">
        <v>1</v>
      </c>
      <c r="Y7" s="341" t="n">
        <v>1</v>
      </c>
      <c r="Z7" s="390">
        <f>COUNTIF(P7:Y7,1)</f>
        <v/>
      </c>
      <c r="AA7" s="356">
        <f>Z7/O7</f>
        <v/>
      </c>
      <c r="AB7" s="344" t="n"/>
      <c r="AC7" s="284">
        <f>IF(OR(AND(E7&gt;0,AA7&gt;0),AND(E7=0,AA7=0)),"-","Что-то не так!")</f>
        <v/>
      </c>
      <c r="AE7" s="379" t="n"/>
    </row>
    <row customHeight="1" ht="12.75" r="8" s="265" spans="1:35">
      <c r="A8" s="316" t="n">
        <v>314</v>
      </c>
      <c r="B8" s="274" t="s">
        <v>71</v>
      </c>
      <c r="C8" s="316" t="s">
        <v>1</v>
      </c>
      <c r="D8" s="392" t="s">
        <v>172</v>
      </c>
      <c r="E8" s="350">
        <f>NETWORKDAYS(Итого!C$2,Отчёт!C$2,Итого!C$3)</f>
        <v/>
      </c>
      <c r="F8" s="333" t="n">
        <v>0.5</v>
      </c>
      <c r="G8" s="332" t="n">
        <v>2</v>
      </c>
      <c r="H8" s="351">
        <f>G8*F8</f>
        <v/>
      </c>
      <c r="I8" s="362" t="n">
        <v>5</v>
      </c>
      <c r="J8" s="363">
        <f>H8*E8</f>
        <v/>
      </c>
      <c r="K8" s="393" t="n">
        <v>130</v>
      </c>
      <c r="L8" s="396">
        <f>K8*J8</f>
        <v/>
      </c>
      <c r="M8" s="395" t="s">
        <v>167</v>
      </c>
      <c r="N8" s="389" t="n">
        <v>43185</v>
      </c>
      <c r="O8" s="274">
        <f>10-COUNTIF(P8:Y8,"х")</f>
        <v/>
      </c>
      <c r="P8" s="341" t="n">
        <v>1</v>
      </c>
      <c r="Q8" s="341" t="n">
        <v>1</v>
      </c>
      <c r="R8" s="341" t="n">
        <v>1</v>
      </c>
      <c r="S8" s="341" t="n">
        <v>1</v>
      </c>
      <c r="T8" s="341" t="n">
        <v>1</v>
      </c>
      <c r="U8" s="341" t="n">
        <v>1</v>
      </c>
      <c r="V8" s="341" t="n">
        <v>1</v>
      </c>
      <c r="W8" s="341" t="n">
        <v>1</v>
      </c>
      <c r="X8" s="341" t="n">
        <v>1</v>
      </c>
      <c r="Y8" s="341" t="n">
        <v>1</v>
      </c>
      <c r="Z8" s="390">
        <f>COUNTIF(P8:Y8,1)</f>
        <v/>
      </c>
      <c r="AA8" s="356">
        <f>Z8/O8</f>
        <v/>
      </c>
      <c r="AB8" s="344" t="n"/>
      <c r="AC8" s="284">
        <f>IF(OR(AND(E8&gt;0,AA8&gt;0),AND(E8=0,AA8=0)),"-","Что-то не так!")</f>
        <v/>
      </c>
      <c r="AE8" s="379" t="n"/>
    </row>
    <row customHeight="1" ht="12.75" r="9" s="265" spans="1:35">
      <c r="A9" s="316" t="n">
        <v>316</v>
      </c>
      <c r="B9" s="274" t="s">
        <v>71</v>
      </c>
      <c r="C9" s="316" t="s">
        <v>1</v>
      </c>
      <c r="D9" s="392" t="s">
        <v>173</v>
      </c>
      <c r="E9" s="350">
        <f>NETWORKDAYS(Итого!C$2,Отчёт!C$2,Итого!C$3)</f>
        <v/>
      </c>
      <c r="F9" s="333" t="n">
        <v>0.5</v>
      </c>
      <c r="G9" s="332" t="n">
        <v>2</v>
      </c>
      <c r="H9" s="351">
        <f>G9*F9</f>
        <v/>
      </c>
      <c r="I9" s="362" t="n">
        <v>5</v>
      </c>
      <c r="J9" s="363">
        <f>H9*E9</f>
        <v/>
      </c>
      <c r="K9" s="393" t="n">
        <v>130</v>
      </c>
      <c r="L9" s="396">
        <f>K9*J9</f>
        <v/>
      </c>
      <c r="M9" s="395" t="s">
        <v>164</v>
      </c>
      <c r="N9" s="389" t="n">
        <v>43185</v>
      </c>
      <c r="O9" s="274">
        <f>10-COUNTIF(P9:Y9,"х")</f>
        <v/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1</v>
      </c>
      <c r="U9" s="341" t="n">
        <v>1</v>
      </c>
      <c r="V9" s="341" t="n">
        <v>0</v>
      </c>
      <c r="W9" s="341" t="n">
        <v>1</v>
      </c>
      <c r="X9" s="341" t="n">
        <v>1</v>
      </c>
      <c r="Y9" s="341" t="n">
        <v>0</v>
      </c>
      <c r="Z9" s="390">
        <f>COUNTIF(P9:Y9,1)</f>
        <v/>
      </c>
      <c r="AA9" s="356">
        <f>Z9/O9</f>
        <v/>
      </c>
      <c r="AB9" s="344" t="s">
        <v>141</v>
      </c>
      <c r="AC9" s="284">
        <f>IF(OR(AND(E9&gt;0,AA9&gt;0),AND(E9=0,AA9=0)),"-","Что-то не так!")</f>
        <v/>
      </c>
      <c r="AD9" s="284" t="s">
        <v>165</v>
      </c>
      <c r="AE9" s="379" t="n"/>
    </row>
    <row customHeight="1" ht="12.75" r="10" s="265" spans="1:35">
      <c r="A10" s="316" t="n">
        <v>317</v>
      </c>
      <c r="B10" s="274" t="s">
        <v>71</v>
      </c>
      <c r="C10" s="316" t="s">
        <v>1</v>
      </c>
      <c r="D10" s="392" t="s">
        <v>174</v>
      </c>
      <c r="E10" s="350">
        <f>NETWORKDAYS(Итого!C$2,Отчёт!C$2,Итого!C$3)</f>
        <v/>
      </c>
      <c r="F10" s="333" t="n">
        <v>0.5</v>
      </c>
      <c r="G10" s="332" t="n">
        <v>2</v>
      </c>
      <c r="H10" s="351">
        <f>G10*F10</f>
        <v/>
      </c>
      <c r="I10" s="362" t="n">
        <v>5</v>
      </c>
      <c r="J10" s="363">
        <f>H10*E10</f>
        <v/>
      </c>
      <c r="K10" s="393" t="n">
        <v>130</v>
      </c>
      <c r="L10" s="396">
        <f>K10*J10</f>
        <v/>
      </c>
      <c r="M10" s="395" t="s">
        <v>164</v>
      </c>
      <c r="N10" s="389" t="n">
        <v>43185</v>
      </c>
      <c r="O10" s="274">
        <f>10-COUNTIF(P10:Y10,"х")</f>
        <v/>
      </c>
      <c r="P10" s="341" t="n">
        <v>1</v>
      </c>
      <c r="Q10" s="341" t="n">
        <v>0</v>
      </c>
      <c r="R10" s="341" t="n">
        <v>1</v>
      </c>
      <c r="S10" s="341" t="n">
        <v>1</v>
      </c>
      <c r="T10" s="341" t="n">
        <v>1</v>
      </c>
      <c r="U10" s="341" t="n">
        <v>1</v>
      </c>
      <c r="V10" s="341" t="n">
        <v>1</v>
      </c>
      <c r="W10" s="341" t="n">
        <v>1</v>
      </c>
      <c r="X10" s="341" t="n">
        <v>1</v>
      </c>
      <c r="Y10" s="341" t="n">
        <v>1</v>
      </c>
      <c r="Z10" s="390">
        <f>COUNTIF(P10:Y10,1)</f>
        <v/>
      </c>
      <c r="AA10" s="356">
        <f>Z10/O10</f>
        <v/>
      </c>
      <c r="AB10" s="344" t="s">
        <v>175</v>
      </c>
      <c r="AC10" s="284">
        <f>IF(OR(AND(E10&gt;0,AA10&gt;0),AND(E10=0,AA10=0)),"-","Что-то не так!")</f>
        <v/>
      </c>
      <c r="AE10" s="379" t="n"/>
    </row>
    <row customHeight="1" ht="12.75" r="11" s="265" spans="1:35">
      <c r="A11" s="316" t="n">
        <v>318</v>
      </c>
      <c r="B11" s="274" t="s">
        <v>71</v>
      </c>
      <c r="C11" s="316" t="s">
        <v>1</v>
      </c>
      <c r="D11" s="392" t="s">
        <v>176</v>
      </c>
      <c r="E11" s="350">
        <f>NETWORKDAYS(Итого!C$2,Отчёт!C$2,Итого!C$3)</f>
        <v/>
      </c>
      <c r="F11" s="333" t="n">
        <v>0.5</v>
      </c>
      <c r="G11" s="332" t="n">
        <v>2</v>
      </c>
      <c r="H11" s="351">
        <f>G11*F11</f>
        <v/>
      </c>
      <c r="I11" s="362" t="n">
        <v>5</v>
      </c>
      <c r="J11" s="363">
        <f>H11*E11</f>
        <v/>
      </c>
      <c r="K11" s="393" t="n">
        <v>130</v>
      </c>
      <c r="L11" s="396">
        <f>K11*J11</f>
        <v/>
      </c>
      <c r="M11" s="395" t="s">
        <v>177</v>
      </c>
      <c r="N11" s="389" t="n">
        <v>43185</v>
      </c>
      <c r="O11" s="274">
        <f>10-COUNTIF(P11:Y11,"х")</f>
        <v/>
      </c>
      <c r="P11" s="341" t="n">
        <v>1</v>
      </c>
      <c r="Q11" s="341" t="n">
        <v>1</v>
      </c>
      <c r="R11" s="341" t="n">
        <v>1</v>
      </c>
      <c r="S11" s="341" t="n">
        <v>1</v>
      </c>
      <c r="T11" s="341" t="n">
        <v>1</v>
      </c>
      <c r="U11" s="341" t="s">
        <v>74</v>
      </c>
      <c r="V11" s="341" t="s">
        <v>74</v>
      </c>
      <c r="W11" s="341" t="n">
        <v>1</v>
      </c>
      <c r="X11" s="341" t="n">
        <v>1</v>
      </c>
      <c r="Y11" s="341" t="n">
        <v>1</v>
      </c>
      <c r="Z11" s="390">
        <f>COUNTIF(P11:Y11,1)</f>
        <v/>
      </c>
      <c r="AA11" s="356">
        <f>Z11/O11</f>
        <v/>
      </c>
      <c r="AB11" s="368" t="n"/>
      <c r="AC11" s="284">
        <f>IF(OR(AND(E11&gt;0,AA11&gt;0),AND(E11=0,AA11=0)),"-","Что-то не так!")</f>
        <v/>
      </c>
      <c r="AE11" s="379" t="n"/>
    </row>
    <row customHeight="1" ht="12.75" r="12" s="265" spans="1:35">
      <c r="A12" s="316" t="n">
        <v>18</v>
      </c>
      <c r="B12" s="274" t="s">
        <v>71</v>
      </c>
      <c r="C12" s="316" t="s">
        <v>32</v>
      </c>
      <c r="D12" s="392" t="s">
        <v>178</v>
      </c>
      <c r="E12" s="350">
        <f>NETWORKDAYS(Итого!C$2,Отчёт!C$2,Итого!C$3)</f>
        <v/>
      </c>
      <c r="F12" s="333" t="n">
        <v>0.5</v>
      </c>
      <c r="G12" s="332" t="n">
        <v>2</v>
      </c>
      <c r="H12" s="351">
        <f>G12*F12</f>
        <v/>
      </c>
      <c r="I12" s="362" t="n">
        <v>5</v>
      </c>
      <c r="J12" s="363">
        <f>H12*E12</f>
        <v/>
      </c>
      <c r="K12" s="393" t="n">
        <v>130</v>
      </c>
      <c r="L12" s="396">
        <f>K12*J12</f>
        <v/>
      </c>
      <c r="M12" s="397" t="n"/>
      <c r="N12" s="389" t="n">
        <v>43185</v>
      </c>
      <c r="O12" s="274">
        <f>7-COUNTIF(P12:Y12,"х")</f>
        <v/>
      </c>
      <c r="P12" s="341" t="n">
        <v>1</v>
      </c>
      <c r="Q12" s="341" t="n">
        <v>1</v>
      </c>
      <c r="R12" s="341" t="n">
        <v>1</v>
      </c>
      <c r="S12" s="341" t="n">
        <v>1</v>
      </c>
      <c r="T12" s="341" t="n">
        <v>1</v>
      </c>
      <c r="U12" s="341" t="n">
        <v>1</v>
      </c>
      <c r="V12" s="341" t="n">
        <v>1</v>
      </c>
      <c r="W12" s="341" t="n"/>
      <c r="X12" s="341" t="n"/>
      <c r="Y12" s="341" t="n"/>
      <c r="Z12" s="390">
        <f>COUNTIF(P12:V12,1)</f>
        <v/>
      </c>
      <c r="AA12" s="356">
        <f>Z12/O12</f>
        <v/>
      </c>
      <c r="AB12" s="344" t="n"/>
      <c r="AC12" s="284">
        <f>IF(OR(AND(E12&gt;0,AA12&gt;0),AND(E12=0,AA12=0)),"-","Что-то не так!")</f>
        <v/>
      </c>
      <c r="AE12" s="379" t="n"/>
    </row>
    <row customHeight="1" ht="12.75" r="13" s="265" spans="1:35">
      <c r="A13" s="316" t="n">
        <v>19</v>
      </c>
      <c r="B13" s="274" t="s">
        <v>71</v>
      </c>
      <c r="C13" s="316" t="s">
        <v>32</v>
      </c>
      <c r="D13" s="392" t="s">
        <v>179</v>
      </c>
      <c r="E13" s="350">
        <f>NETWORKDAYS(Итого!C$2,Отчёт!C$2,Итого!C$3)</f>
        <v/>
      </c>
      <c r="F13" s="333" t="n">
        <v>0.5</v>
      </c>
      <c r="G13" s="332" t="n">
        <v>2</v>
      </c>
      <c r="H13" s="351">
        <f>G13*F13</f>
        <v/>
      </c>
      <c r="I13" s="362" t="n">
        <v>5</v>
      </c>
      <c r="J13" s="363">
        <f>H13*E13</f>
        <v/>
      </c>
      <c r="K13" s="393" t="n">
        <v>130</v>
      </c>
      <c r="L13" s="396">
        <f>K13*J13</f>
        <v/>
      </c>
      <c r="M13" s="397" t="n"/>
      <c r="N13" s="389" t="n">
        <v>43185</v>
      </c>
      <c r="O13" s="274">
        <f>7-COUNTIF(P13:Y13,"х")</f>
        <v/>
      </c>
      <c r="P13" s="341" t="n">
        <v>1</v>
      </c>
      <c r="Q13" s="341" t="n">
        <v>1</v>
      </c>
      <c r="R13" s="341" t="n">
        <v>1</v>
      </c>
      <c r="S13" s="341" t="n">
        <v>1</v>
      </c>
      <c r="T13" s="341" t="n">
        <v>1</v>
      </c>
      <c r="U13" s="341" t="n">
        <v>1</v>
      </c>
      <c r="V13" s="341" t="n">
        <v>1</v>
      </c>
      <c r="W13" s="341" t="n"/>
      <c r="X13" s="341" t="n"/>
      <c r="Y13" s="341" t="n"/>
      <c r="Z13" s="390">
        <f>COUNTIF(P13:V13,1)</f>
        <v/>
      </c>
      <c r="AA13" s="356">
        <f>Z13/O13</f>
        <v/>
      </c>
      <c r="AB13" s="344" t="n"/>
      <c r="AC13" s="284">
        <f>IF(OR(AND(E13&gt;0,AA13&gt;0),AND(E13=0,AA13=0)),"-","Что-то не так!")</f>
        <v/>
      </c>
      <c r="AE13" s="379" t="n"/>
    </row>
    <row customHeight="1" ht="12.75" r="14" s="265" spans="1:35">
      <c r="A14" s="316" t="n">
        <v>20</v>
      </c>
      <c r="B14" s="274" t="s">
        <v>71</v>
      </c>
      <c r="C14" s="316" t="s">
        <v>32</v>
      </c>
      <c r="D14" s="392" t="s">
        <v>180</v>
      </c>
      <c r="E14" s="350">
        <f>NETWORKDAYS(Итого!C$2,Отчёт!C$2,Итого!C$3)</f>
        <v/>
      </c>
      <c r="F14" s="333" t="n">
        <v>0.5</v>
      </c>
      <c r="G14" s="332" t="n">
        <v>2</v>
      </c>
      <c r="H14" s="351">
        <f>G14*F14</f>
        <v/>
      </c>
      <c r="I14" s="362" t="n">
        <v>5</v>
      </c>
      <c r="J14" s="363">
        <f>H14*E14</f>
        <v/>
      </c>
      <c r="K14" s="393" t="n">
        <v>130</v>
      </c>
      <c r="L14" s="394">
        <f>K14*J14</f>
        <v/>
      </c>
      <c r="M14" s="397" t="n"/>
      <c r="N14" s="389" t="n">
        <v>43185</v>
      </c>
      <c r="O14" s="274">
        <f>7-COUNTIF(P14:Y14,"х")</f>
        <v/>
      </c>
      <c r="P14" s="341" t="n">
        <v>1</v>
      </c>
      <c r="Q14" s="341" t="n">
        <v>1</v>
      </c>
      <c r="R14" s="341" t="n">
        <v>1</v>
      </c>
      <c r="S14" s="341" t="n">
        <v>1</v>
      </c>
      <c r="T14" s="341" t="n">
        <v>0</v>
      </c>
      <c r="U14" s="341" t="n">
        <v>1</v>
      </c>
      <c r="V14" s="341" t="n">
        <v>1</v>
      </c>
      <c r="W14" s="341" t="n"/>
      <c r="X14" s="341" t="n"/>
      <c r="Y14" s="341" t="n"/>
      <c r="Z14" s="390">
        <f>COUNTIF(P14:V14,1)</f>
        <v/>
      </c>
      <c r="AA14" s="356">
        <f>Z14/O14</f>
        <v/>
      </c>
      <c r="AB14" s="344" t="s">
        <v>141</v>
      </c>
      <c r="AC14" s="284">
        <f>IF(OR(AND(E14&gt;0,AA14&gt;0),AND(E14=0,AA14=0)),"-","Что-то не так!")</f>
        <v/>
      </c>
      <c r="AE14" s="379" t="n"/>
    </row>
    <row customHeight="1" ht="12.75" r="15" s="265" spans="1:35">
      <c r="A15" s="316" t="n">
        <v>21</v>
      </c>
      <c r="B15" s="274" t="s">
        <v>71</v>
      </c>
      <c r="C15" s="316" t="s">
        <v>32</v>
      </c>
      <c r="D15" s="392" t="s">
        <v>181</v>
      </c>
      <c r="E15" s="350">
        <f>NETWORKDAYS(Итого!C$2,Отчёт!C$2,Итого!C$3)</f>
        <v/>
      </c>
      <c r="F15" s="333" t="n">
        <v>0.5</v>
      </c>
      <c r="G15" s="332" t="n">
        <v>2</v>
      </c>
      <c r="H15" s="351">
        <f>G15*F15</f>
        <v/>
      </c>
      <c r="I15" s="362" t="n">
        <v>5</v>
      </c>
      <c r="J15" s="363">
        <f>H15*E15</f>
        <v/>
      </c>
      <c r="K15" s="393" t="n">
        <v>130</v>
      </c>
      <c r="L15" s="394">
        <f>K15*J15</f>
        <v/>
      </c>
      <c r="M15" s="397" t="n"/>
      <c r="N15" s="389" t="n">
        <v>43185</v>
      </c>
      <c r="O15" s="274">
        <f>7-COUNTIF(P15:Y15,"х")</f>
        <v/>
      </c>
      <c r="P15" s="341" t="n">
        <v>1</v>
      </c>
      <c r="Q15" s="341" t="n">
        <v>1</v>
      </c>
      <c r="R15" s="341" t="n">
        <v>1</v>
      </c>
      <c r="S15" s="341" t="n">
        <v>1</v>
      </c>
      <c r="T15" s="341" t="n">
        <v>1</v>
      </c>
      <c r="U15" s="341" t="s">
        <v>74</v>
      </c>
      <c r="V15" s="341" t="s">
        <v>74</v>
      </c>
      <c r="W15" s="341" t="n"/>
      <c r="X15" s="341" t="n"/>
      <c r="Y15" s="341" t="n"/>
      <c r="Z15" s="390">
        <f>COUNTIF(P15:V15,1)</f>
        <v/>
      </c>
      <c r="AA15" s="356">
        <f>Z15/O15</f>
        <v/>
      </c>
      <c r="AB15" s="344" t="s">
        <v>182</v>
      </c>
      <c r="AC15" s="284">
        <f>IF(OR(AND(E15&gt;0,AA15&gt;0),AND(E15=0,AA15=0)),"-","Что-то не так!")</f>
        <v/>
      </c>
      <c r="AE15" s="379" t="n"/>
    </row>
    <row customHeight="1" ht="12.75" r="16" s="265" spans="1:35">
      <c r="A16" s="316" t="n">
        <v>22</v>
      </c>
      <c r="B16" s="274" t="s">
        <v>71</v>
      </c>
      <c r="C16" s="316" t="s">
        <v>32</v>
      </c>
      <c r="D16" s="392" t="s">
        <v>183</v>
      </c>
      <c r="E16" s="350">
        <f>NETWORKDAYS(Итого!C$2,Отчёт!C$2,Итого!C$3)</f>
        <v/>
      </c>
      <c r="F16" s="333" t="n">
        <v>0.5</v>
      </c>
      <c r="G16" s="332" t="n">
        <v>2</v>
      </c>
      <c r="H16" s="351">
        <f>G16*F16</f>
        <v/>
      </c>
      <c r="I16" s="362" t="n">
        <v>5</v>
      </c>
      <c r="J16" s="363">
        <f>H16*E16</f>
        <v/>
      </c>
      <c r="K16" s="393" t="n">
        <v>130</v>
      </c>
      <c r="L16" s="394">
        <f>K16*J16</f>
        <v/>
      </c>
      <c r="M16" s="397" t="n"/>
      <c r="N16" s="389" t="n">
        <v>43185</v>
      </c>
      <c r="O16" s="274">
        <f>7-COUNTIF(P16:Y16,"х")</f>
        <v/>
      </c>
      <c r="P16" s="341" t="n">
        <v>1</v>
      </c>
      <c r="Q16" s="341" t="n">
        <v>1</v>
      </c>
      <c r="R16" s="341" t="n">
        <v>1</v>
      </c>
      <c r="S16" s="341" t="n">
        <v>1</v>
      </c>
      <c r="T16" s="341" t="n">
        <v>1</v>
      </c>
      <c r="U16" s="341" t="s">
        <v>74</v>
      </c>
      <c r="V16" s="341" t="s">
        <v>74</v>
      </c>
      <c r="W16" s="341" t="n"/>
      <c r="X16" s="341" t="n"/>
      <c r="Y16" s="341" t="n"/>
      <c r="Z16" s="390">
        <f>COUNTIF(P16:V16,1)</f>
        <v/>
      </c>
      <c r="AA16" s="356">
        <f>Z16/O16</f>
        <v/>
      </c>
      <c r="AB16" s="344" t="s">
        <v>182</v>
      </c>
      <c r="AC16" s="284">
        <f>IF(OR(AND(E16&gt;0,AA16&gt;0),AND(E16=0,AA16=0)),"-","Что-то не так!")</f>
        <v/>
      </c>
      <c r="AE16" s="379" t="n"/>
    </row>
    <row customHeight="1" ht="12.75" r="17" s="265" spans="1:35">
      <c r="A17" s="316" t="n">
        <v>23</v>
      </c>
      <c r="B17" s="274" t="s">
        <v>71</v>
      </c>
      <c r="C17" s="316" t="s">
        <v>32</v>
      </c>
      <c r="D17" s="392" t="s">
        <v>184</v>
      </c>
      <c r="E17" s="350">
        <f>NETWORKDAYS(Итого!C$2,Отчёт!C$2,Итого!C$3)</f>
        <v/>
      </c>
      <c r="F17" s="333" t="n">
        <v>0.5</v>
      </c>
      <c r="G17" s="332" t="n">
        <v>2</v>
      </c>
      <c r="H17" s="351">
        <f>G17*F17</f>
        <v/>
      </c>
      <c r="I17" s="362" t="n">
        <v>5</v>
      </c>
      <c r="J17" s="363">
        <f>H17*E17</f>
        <v/>
      </c>
      <c r="K17" s="393" t="n">
        <v>130</v>
      </c>
      <c r="L17" s="394">
        <f>K17*J17</f>
        <v/>
      </c>
      <c r="M17" s="397" t="n"/>
      <c r="N17" s="389" t="n">
        <v>43185</v>
      </c>
      <c r="O17" s="274">
        <f>7-COUNTIF(P17:Y17,"х")</f>
        <v/>
      </c>
      <c r="P17" s="341" t="n">
        <v>1</v>
      </c>
      <c r="Q17" s="341" t="n">
        <v>1</v>
      </c>
      <c r="R17" s="341" t="n">
        <v>1</v>
      </c>
      <c r="S17" s="341" t="n">
        <v>1</v>
      </c>
      <c r="T17" s="341" t="n">
        <v>1</v>
      </c>
      <c r="U17" s="341" t="s">
        <v>74</v>
      </c>
      <c r="V17" s="341" t="s">
        <v>74</v>
      </c>
      <c r="W17" s="341" t="n"/>
      <c r="X17" s="341" t="n"/>
      <c r="Y17" s="341" t="n"/>
      <c r="Z17" s="390">
        <f>COUNTIF(P17:V17,1)</f>
        <v/>
      </c>
      <c r="AA17" s="356">
        <f>Z17/O17</f>
        <v/>
      </c>
      <c r="AB17" s="344" t="s">
        <v>182</v>
      </c>
      <c r="AC17" s="284">
        <f>IF(OR(AND(E17&gt;0,AA17&gt;0),AND(E17=0,AA17=0)),"-","Что-то не так!")</f>
        <v/>
      </c>
      <c r="AE17" s="379" t="n"/>
    </row>
    <row customHeight="1" ht="12.75" r="18" s="265" spans="1:35">
      <c r="A18" s="316" t="n">
        <v>24</v>
      </c>
      <c r="B18" s="274" t="s">
        <v>71</v>
      </c>
      <c r="C18" s="316" t="s">
        <v>32</v>
      </c>
      <c r="D18" s="392" t="s">
        <v>185</v>
      </c>
      <c r="E18" s="350">
        <f>NETWORKDAYS(Итого!C$2,Отчёт!C$2,Итого!C$3)</f>
        <v/>
      </c>
      <c r="F18" s="333" t="n">
        <v>0.5</v>
      </c>
      <c r="G18" s="332" t="n">
        <v>2</v>
      </c>
      <c r="H18" s="351">
        <f>G18*F18</f>
        <v/>
      </c>
      <c r="I18" s="362" t="n">
        <v>5</v>
      </c>
      <c r="J18" s="363">
        <f>H18*E18</f>
        <v/>
      </c>
      <c r="K18" s="393" t="n">
        <v>130</v>
      </c>
      <c r="L18" s="394">
        <f>K18*J18</f>
        <v/>
      </c>
      <c r="M18" s="397" t="n"/>
      <c r="N18" s="389" t="n">
        <v>43185</v>
      </c>
      <c r="O18" s="274">
        <f>7-COUNTIF(P18:Y18,"х")</f>
        <v/>
      </c>
      <c r="P18" s="341" t="n">
        <v>1</v>
      </c>
      <c r="Q18" s="341" t="n">
        <v>1</v>
      </c>
      <c r="R18" s="341" t="n">
        <v>0</v>
      </c>
      <c r="S18" s="341" t="n">
        <v>1</v>
      </c>
      <c r="T18" s="341" t="n">
        <v>1</v>
      </c>
      <c r="U18" s="341" t="n">
        <v>1</v>
      </c>
      <c r="V18" s="341" t="n">
        <v>1</v>
      </c>
      <c r="W18" s="341" t="n"/>
      <c r="X18" s="341" t="n"/>
      <c r="Y18" s="341" t="n"/>
      <c r="Z18" s="390">
        <f>COUNTIF(P18:V18,1)</f>
        <v/>
      </c>
      <c r="AA18" s="356">
        <f>Z18/O18</f>
        <v/>
      </c>
      <c r="AB18" s="344" t="s">
        <v>104</v>
      </c>
      <c r="AC18" s="284">
        <f>IF(OR(AND(E18&gt;0,AA18&gt;0),AND(E18=0,AA18=0)),"-","Что-то не так!")</f>
        <v/>
      </c>
      <c r="AE18" s="379" t="n"/>
    </row>
    <row customHeight="1" ht="12.75" r="19" s="265" spans="1:35">
      <c r="A19" s="316" t="n">
        <v>25</v>
      </c>
      <c r="B19" s="274" t="s">
        <v>71</v>
      </c>
      <c r="C19" s="316" t="s">
        <v>32</v>
      </c>
      <c r="D19" s="392" t="s">
        <v>186</v>
      </c>
      <c r="E19" s="350">
        <f>NETWORKDAYS(Итого!C$2,Отчёт!C$2,Итого!C$3)</f>
        <v/>
      </c>
      <c r="F19" s="333" t="n">
        <v>0.5</v>
      </c>
      <c r="G19" s="332" t="n">
        <v>2</v>
      </c>
      <c r="H19" s="351">
        <f>G19*F19</f>
        <v/>
      </c>
      <c r="I19" s="362" t="n">
        <v>5</v>
      </c>
      <c r="J19" s="363">
        <f>H19*E19</f>
        <v/>
      </c>
      <c r="K19" s="393" t="n">
        <v>130</v>
      </c>
      <c r="L19" s="394">
        <f>K19*J19</f>
        <v/>
      </c>
      <c r="M19" s="397" t="n"/>
      <c r="N19" s="389" t="n">
        <v>43185</v>
      </c>
      <c r="O19" s="274">
        <f>7-COUNTIF(P19:Y19,"х")</f>
        <v/>
      </c>
      <c r="P19" s="341" t="n">
        <v>1</v>
      </c>
      <c r="Q19" s="341" t="n">
        <v>1</v>
      </c>
      <c r="R19" s="341" t="n">
        <v>1</v>
      </c>
      <c r="S19" s="341" t="n">
        <v>1</v>
      </c>
      <c r="T19" s="341" t="n">
        <v>1</v>
      </c>
      <c r="U19" s="341" t="n">
        <v>1</v>
      </c>
      <c r="V19" s="341" t="n">
        <v>1</v>
      </c>
      <c r="W19" s="341" t="n"/>
      <c r="X19" s="341" t="n"/>
      <c r="Y19" s="341" t="n"/>
      <c r="Z19" s="390">
        <f>COUNTIF(P19:V19,1)</f>
        <v/>
      </c>
      <c r="AA19" s="356">
        <f>Z19/O19</f>
        <v/>
      </c>
      <c r="AB19" s="344" t="n"/>
      <c r="AC19" s="284">
        <f>IF(OR(AND(E19&gt;0,AA19&gt;0),AND(E19=0,AA19=0)),"-","Что-то не так!")</f>
        <v/>
      </c>
      <c r="AE19" s="379" t="n"/>
    </row>
    <row customHeight="1" ht="12.75" r="20" s="265" spans="1:35">
      <c r="A20" s="316" t="n">
        <v>26</v>
      </c>
      <c r="B20" s="274" t="s">
        <v>71</v>
      </c>
      <c r="C20" s="316" t="s">
        <v>32</v>
      </c>
      <c r="D20" s="392" t="s">
        <v>187</v>
      </c>
      <c r="E20" s="350">
        <f>NETWORKDAYS(Итого!C$2,Отчёт!C$2,Итого!C$3)</f>
        <v/>
      </c>
      <c r="F20" s="333" t="n">
        <v>0.5</v>
      </c>
      <c r="G20" s="332" t="n">
        <v>2</v>
      </c>
      <c r="H20" s="351">
        <f>G20*F20</f>
        <v/>
      </c>
      <c r="I20" s="362" t="n">
        <v>5</v>
      </c>
      <c r="J20" s="363">
        <f>H20*E20</f>
        <v/>
      </c>
      <c r="K20" s="393" t="n">
        <v>130</v>
      </c>
      <c r="L20" s="394">
        <f>K20*J20</f>
        <v/>
      </c>
      <c r="M20" s="397" t="n"/>
      <c r="N20" s="389" t="n">
        <v>43185</v>
      </c>
      <c r="O20" s="274">
        <f>7-COUNTIF(P20:Y20,"х")</f>
        <v/>
      </c>
      <c r="P20" s="341" t="n">
        <v>1</v>
      </c>
      <c r="Q20" s="341" t="n">
        <v>1</v>
      </c>
      <c r="R20" s="341" t="n">
        <v>1</v>
      </c>
      <c r="S20" s="341" t="n">
        <v>1</v>
      </c>
      <c r="T20" s="341" t="n">
        <v>1</v>
      </c>
      <c r="U20" s="341" t="n">
        <v>1</v>
      </c>
      <c r="V20" s="341" t="n">
        <v>0</v>
      </c>
      <c r="W20" s="341" t="n"/>
      <c r="X20" s="341" t="n"/>
      <c r="Y20" s="341" t="n"/>
      <c r="Z20" s="390">
        <f>COUNTIF(P20:V20,1)</f>
        <v/>
      </c>
      <c r="AA20" s="356">
        <f>Z20/O20</f>
        <v/>
      </c>
      <c r="AB20" s="344" t="s">
        <v>188</v>
      </c>
      <c r="AC20" s="284">
        <f>IF(OR(AND(E20&gt;0,AA20&gt;0),AND(E20=0,AA20=0)),"-","Что-то не так!")</f>
        <v/>
      </c>
      <c r="AE20" s="379" t="n"/>
    </row>
    <row customHeight="1" ht="12.75" r="21" s="265" spans="1:35">
      <c r="A21" s="316" t="n">
        <v>27</v>
      </c>
      <c r="B21" s="274" t="s">
        <v>71</v>
      </c>
      <c r="C21" s="316" t="s">
        <v>32</v>
      </c>
      <c r="D21" s="392" t="s">
        <v>189</v>
      </c>
      <c r="E21" s="350">
        <f>NETWORKDAYS(Итого!C$2,Отчёт!C$2,Итого!C$3)</f>
        <v/>
      </c>
      <c r="F21" s="333" t="n">
        <v>0.5</v>
      </c>
      <c r="G21" s="332" t="n">
        <v>2</v>
      </c>
      <c r="H21" s="351">
        <f>G21*F21</f>
        <v/>
      </c>
      <c r="I21" s="362" t="n">
        <v>5</v>
      </c>
      <c r="J21" s="363">
        <f>H21*E21</f>
        <v/>
      </c>
      <c r="K21" s="393" t="n">
        <v>130</v>
      </c>
      <c r="L21" s="394">
        <f>K21*J21</f>
        <v/>
      </c>
      <c r="M21" s="397" t="n"/>
      <c r="N21" s="389" t="n">
        <v>43185</v>
      </c>
      <c r="O21" s="274">
        <f>7-COUNTIF(P21:Y21,"х")</f>
        <v/>
      </c>
      <c r="P21" s="341" t="n">
        <v>1</v>
      </c>
      <c r="Q21" s="341" t="n">
        <v>1</v>
      </c>
      <c r="R21" s="341" t="n">
        <v>1</v>
      </c>
      <c r="S21" s="341" t="n">
        <v>1</v>
      </c>
      <c r="T21" s="341" t="n">
        <v>1</v>
      </c>
      <c r="U21" s="341" t="n">
        <v>1</v>
      </c>
      <c r="V21" s="341" t="n">
        <v>1</v>
      </c>
      <c r="W21" s="341" t="n"/>
      <c r="X21" s="341" t="n"/>
      <c r="Y21" s="341" t="n"/>
      <c r="Z21" s="390">
        <f>COUNTIF(P21:V21,1)</f>
        <v/>
      </c>
      <c r="AA21" s="356">
        <f>Z21/O21</f>
        <v/>
      </c>
      <c r="AB21" s="344" t="n"/>
      <c r="AC21" s="284">
        <f>IF(OR(AND(E21&gt;0,AA21&gt;0),AND(E21=0,AA21=0)),"-","Что-то не так!")</f>
        <v/>
      </c>
      <c r="AE21" s="379" t="n"/>
    </row>
    <row customHeight="1" ht="12.75" r="22" s="265" spans="1:35">
      <c r="A22" s="316" t="n">
        <v>28</v>
      </c>
      <c r="B22" s="274" t="s">
        <v>71</v>
      </c>
      <c r="C22" s="316" t="s">
        <v>32</v>
      </c>
      <c r="D22" s="392" t="s">
        <v>190</v>
      </c>
      <c r="E22" s="350">
        <f>NETWORKDAYS(Итого!C$2,Отчёт!C$2,Итого!C$3)</f>
        <v/>
      </c>
      <c r="F22" s="333" t="n">
        <v>0.5</v>
      </c>
      <c r="G22" s="332" t="n">
        <v>2</v>
      </c>
      <c r="H22" s="351">
        <f>G22*F22</f>
        <v/>
      </c>
      <c r="I22" s="362" t="n">
        <v>5</v>
      </c>
      <c r="J22" s="363">
        <f>H22*E22</f>
        <v/>
      </c>
      <c r="K22" s="393" t="n">
        <v>130</v>
      </c>
      <c r="L22" s="394">
        <f>K22*J22</f>
        <v/>
      </c>
      <c r="M22" s="397" t="n"/>
      <c r="N22" s="389" t="n">
        <v>43185</v>
      </c>
      <c r="O22" s="274">
        <f>7-COUNTIF(P22:Y22,"х")</f>
        <v/>
      </c>
      <c r="P22" s="341" t="n">
        <v>1</v>
      </c>
      <c r="Q22" s="341" t="n">
        <v>1</v>
      </c>
      <c r="R22" s="341" t="n">
        <v>1</v>
      </c>
      <c r="S22" s="341" t="n">
        <v>1</v>
      </c>
      <c r="T22" s="341" t="n">
        <v>1</v>
      </c>
      <c r="U22" s="341" t="n">
        <v>1</v>
      </c>
      <c r="V22" s="341" t="n">
        <v>1</v>
      </c>
      <c r="W22" s="341" t="n"/>
      <c r="X22" s="341" t="n"/>
      <c r="Y22" s="341" t="n"/>
      <c r="Z22" s="390">
        <f>COUNTIF(P22:V22,1)</f>
        <v/>
      </c>
      <c r="AA22" s="356">
        <f>Z22/O22</f>
        <v/>
      </c>
      <c r="AB22" s="344" t="n"/>
      <c r="AC22" s="284">
        <f>IF(OR(AND(E22&gt;0,AA22&gt;0),AND(E22=0,AA22=0)),"-","Что-то не так!")</f>
        <v/>
      </c>
      <c r="AE22" s="379" t="n"/>
    </row>
    <row customHeight="1" ht="12.75" r="23" s="265" spans="1:35">
      <c r="A23" s="316" t="n">
        <v>29</v>
      </c>
      <c r="B23" s="274" t="s">
        <v>71</v>
      </c>
      <c r="C23" s="316" t="s">
        <v>32</v>
      </c>
      <c r="D23" s="392" t="s">
        <v>191</v>
      </c>
      <c r="E23" s="350">
        <f>NETWORKDAYS(Итого!C$2,Отчёт!C$2,Итого!C$3)</f>
        <v/>
      </c>
      <c r="F23" s="333" t="n">
        <v>0.5</v>
      </c>
      <c r="G23" s="332" t="n">
        <v>2</v>
      </c>
      <c r="H23" s="351">
        <f>G23*F23</f>
        <v/>
      </c>
      <c r="I23" s="362" t="n">
        <v>5</v>
      </c>
      <c r="J23" s="363">
        <f>H23*E23</f>
        <v/>
      </c>
      <c r="K23" s="393" t="n">
        <v>130</v>
      </c>
      <c r="L23" s="394">
        <f>K23*J23</f>
        <v/>
      </c>
      <c r="M23" s="397" t="n"/>
      <c r="N23" s="389" t="n">
        <v>43185</v>
      </c>
      <c r="O23" s="274">
        <f>7-COUNTIF(P23:Y23,"х")</f>
        <v/>
      </c>
      <c r="P23" s="341" t="n">
        <v>0</v>
      </c>
      <c r="Q23" s="341" t="n">
        <v>1</v>
      </c>
      <c r="R23" s="341" t="n">
        <v>1</v>
      </c>
      <c r="S23" s="341" t="n">
        <v>0</v>
      </c>
      <c r="T23" s="341" t="n">
        <v>1</v>
      </c>
      <c r="U23" s="341" t="s">
        <v>74</v>
      </c>
      <c r="V23" s="341" t="s">
        <v>74</v>
      </c>
      <c r="W23" s="341" t="n"/>
      <c r="X23" s="341" t="n"/>
      <c r="Y23" s="341" t="n"/>
      <c r="Z23" s="390">
        <f>COUNTIF(P23:V23,1)</f>
        <v/>
      </c>
      <c r="AA23" s="356">
        <f>Z23/O23</f>
        <v/>
      </c>
      <c r="AB23" s="344" t="s">
        <v>192</v>
      </c>
      <c r="AC23" s="284">
        <f>IF(OR(AND(E23&gt;0,AA23&gt;0),AND(E23=0,AA23=0)),"-","Что-то не так!")</f>
        <v/>
      </c>
      <c r="AE23" s="379" t="n"/>
    </row>
    <row customHeight="1" ht="12.75" r="24" s="265" spans="1:35">
      <c r="A24" s="316" t="n">
        <v>30</v>
      </c>
      <c r="B24" s="274" t="s">
        <v>71</v>
      </c>
      <c r="C24" s="316" t="s">
        <v>32</v>
      </c>
      <c r="D24" s="392" t="s">
        <v>193</v>
      </c>
      <c r="E24" s="350">
        <f>NETWORKDAYS(Итого!C$2,Отчёт!C$2,Итого!C$3)</f>
        <v/>
      </c>
      <c r="F24" s="333" t="n">
        <v>0.5</v>
      </c>
      <c r="G24" s="332" t="n">
        <v>2</v>
      </c>
      <c r="H24" s="351">
        <f>G24*F24</f>
        <v/>
      </c>
      <c r="I24" s="362" t="n">
        <v>5</v>
      </c>
      <c r="J24" s="363">
        <f>H24*E24</f>
        <v/>
      </c>
      <c r="K24" s="393" t="n">
        <v>130</v>
      </c>
      <c r="L24" s="394">
        <f>K24*J24</f>
        <v/>
      </c>
      <c r="M24" s="397" t="n"/>
      <c r="N24" s="389" t="n">
        <v>43185</v>
      </c>
      <c r="O24" s="274">
        <f>7-COUNTIF(P24:Y24,"х")</f>
        <v/>
      </c>
      <c r="P24" s="341" t="n">
        <v>1</v>
      </c>
      <c r="Q24" s="341" t="n">
        <v>1</v>
      </c>
      <c r="R24" s="341" t="n">
        <v>1</v>
      </c>
      <c r="S24" s="341" t="n">
        <v>1</v>
      </c>
      <c r="T24" s="341" t="n">
        <v>1</v>
      </c>
      <c r="U24" s="341" t="s">
        <v>74</v>
      </c>
      <c r="V24" s="341" t="s">
        <v>74</v>
      </c>
      <c r="W24" s="341" t="n"/>
      <c r="X24" s="341" t="n"/>
      <c r="Y24" s="341" t="n"/>
      <c r="Z24" s="390">
        <f>COUNTIF(P24:V24,1)</f>
        <v/>
      </c>
      <c r="AA24" s="356">
        <f>Z24/O24</f>
        <v/>
      </c>
      <c r="AB24" s="344" t="n"/>
      <c r="AC24" s="284">
        <f>IF(OR(AND(E24&gt;0,AA24&gt;0),AND(E24=0,AA24=0)),"-","Что-то не так!")</f>
        <v/>
      </c>
      <c r="AE24" s="379" t="n"/>
    </row>
    <row customHeight="1" ht="12.75" r="25" s="265" spans="1:35">
      <c r="A25" s="316" t="n">
        <v>31</v>
      </c>
      <c r="B25" s="274" t="s">
        <v>71</v>
      </c>
      <c r="C25" s="316" t="s">
        <v>32</v>
      </c>
      <c r="D25" s="392" t="s">
        <v>194</v>
      </c>
      <c r="E25" s="350">
        <f>NETWORKDAYS(Итого!C$2,Отчёт!C$2,Итого!C$3)</f>
        <v/>
      </c>
      <c r="F25" s="333" t="n">
        <v>0.5</v>
      </c>
      <c r="G25" s="332" t="n">
        <v>2</v>
      </c>
      <c r="H25" s="351">
        <f>G25*F25</f>
        <v/>
      </c>
      <c r="I25" s="362" t="n">
        <v>5</v>
      </c>
      <c r="J25" s="363">
        <f>H25*E25</f>
        <v/>
      </c>
      <c r="K25" s="393" t="n">
        <v>130</v>
      </c>
      <c r="L25" s="394">
        <f>K25*J25</f>
        <v/>
      </c>
      <c r="M25" s="397" t="n"/>
      <c r="N25" s="389" t="n">
        <v>43185</v>
      </c>
      <c r="O25" s="274">
        <f>7-COUNTIF(P25:Y25,"х")</f>
        <v/>
      </c>
      <c r="P25" s="341" t="n">
        <v>1</v>
      </c>
      <c r="Q25" s="341" t="n">
        <v>1</v>
      </c>
      <c r="R25" s="341" t="n">
        <v>1</v>
      </c>
      <c r="S25" s="341" t="n">
        <v>1</v>
      </c>
      <c r="T25" s="341" t="n">
        <v>1</v>
      </c>
      <c r="U25" s="341" t="n">
        <v>1</v>
      </c>
      <c r="V25" s="341" t="n">
        <v>0</v>
      </c>
      <c r="W25" s="341" t="n"/>
      <c r="X25" s="341" t="n"/>
      <c r="Y25" s="341" t="n"/>
      <c r="Z25" s="390">
        <f>COUNTIF(P25:V25,1)</f>
        <v/>
      </c>
      <c r="AA25" s="356">
        <f>Z25/O25</f>
        <v/>
      </c>
      <c r="AB25" s="344" t="s">
        <v>188</v>
      </c>
      <c r="AC25" s="284">
        <f>IF(OR(AND(E25&gt;0,AA25&gt;0),AND(E25=0,AA25=0)),"-","Что-то не так!")</f>
        <v/>
      </c>
      <c r="AE25" s="379" t="n"/>
    </row>
    <row customHeight="1" ht="12.75" r="26" s="265" spans="1:35">
      <c r="A26" s="316" t="n">
        <v>32</v>
      </c>
      <c r="B26" s="274" t="s">
        <v>71</v>
      </c>
      <c r="C26" s="316" t="s">
        <v>32</v>
      </c>
      <c r="D26" s="392" t="s">
        <v>195</v>
      </c>
      <c r="E26" s="350">
        <f>NETWORKDAYS(Итого!C$2,Отчёт!C$2,Итого!C$3)</f>
        <v/>
      </c>
      <c r="F26" s="333" t="n">
        <v>0.5</v>
      </c>
      <c r="G26" s="332" t="n">
        <v>2</v>
      </c>
      <c r="H26" s="351">
        <f>G26*F26</f>
        <v/>
      </c>
      <c r="I26" s="362" t="n">
        <v>5</v>
      </c>
      <c r="J26" s="363">
        <f>H26*E26</f>
        <v/>
      </c>
      <c r="K26" s="393" t="n">
        <v>130</v>
      </c>
      <c r="L26" s="394">
        <f>K26*J26</f>
        <v/>
      </c>
      <c r="M26" s="397" t="n"/>
      <c r="N26" s="389" t="n">
        <v>43185</v>
      </c>
      <c r="O26" s="274">
        <f>7-COUNTIF(P26:Y26,"х")</f>
        <v/>
      </c>
      <c r="P26" s="341" t="n">
        <v>1</v>
      </c>
      <c r="Q26" s="341" t="n">
        <v>1</v>
      </c>
      <c r="R26" s="341" t="n">
        <v>1</v>
      </c>
      <c r="S26" s="341" t="n">
        <v>1</v>
      </c>
      <c r="T26" s="341" t="n">
        <v>1</v>
      </c>
      <c r="U26" s="341" t="s">
        <v>74</v>
      </c>
      <c r="V26" s="341" t="s">
        <v>74</v>
      </c>
      <c r="W26" s="341" t="n"/>
      <c r="X26" s="341" t="n"/>
      <c r="Y26" s="341" t="n"/>
      <c r="Z26" s="390">
        <f>COUNTIF(P26:V26,1)</f>
        <v/>
      </c>
      <c r="AA26" s="356">
        <f>Z26/O26</f>
        <v/>
      </c>
      <c r="AB26" s="344" t="s">
        <v>182</v>
      </c>
      <c r="AC26" s="284">
        <f>IF(OR(AND(E26&gt;0,AA26&gt;0),AND(E26=0,AA26=0)),"-","Что-то не так!")</f>
        <v/>
      </c>
      <c r="AE26" s="379" t="n"/>
    </row>
    <row customHeight="1" ht="12.75" r="27" s="265" spans="1:35">
      <c r="A27" s="316" t="n">
        <v>33</v>
      </c>
      <c r="B27" s="274" t="s">
        <v>71</v>
      </c>
      <c r="C27" s="316" t="s">
        <v>32</v>
      </c>
      <c r="D27" s="392" t="s">
        <v>196</v>
      </c>
      <c r="E27" s="350">
        <f>NETWORKDAYS(Итого!C$2,Отчёт!C$2,Итого!C$3)</f>
        <v/>
      </c>
      <c r="F27" s="333" t="n">
        <v>0.5</v>
      </c>
      <c r="G27" s="332" t="n">
        <v>2</v>
      </c>
      <c r="H27" s="351">
        <f>G27*F27</f>
        <v/>
      </c>
      <c r="I27" s="362" t="n">
        <v>5</v>
      </c>
      <c r="J27" s="363">
        <f>H27*E27</f>
        <v/>
      </c>
      <c r="K27" s="393" t="n">
        <v>130</v>
      </c>
      <c r="L27" s="394">
        <f>K27*J27</f>
        <v/>
      </c>
      <c r="M27" s="397" t="n"/>
      <c r="N27" s="389" t="n">
        <v>43185</v>
      </c>
      <c r="O27" s="274">
        <f>7-COUNTIF(P27:Y27,"х")</f>
        <v/>
      </c>
      <c r="P27" s="341" t="n">
        <v>1</v>
      </c>
      <c r="Q27" s="341" t="n">
        <v>1</v>
      </c>
      <c r="R27" s="341" t="n">
        <v>1</v>
      </c>
      <c r="S27" s="341" t="n">
        <v>1</v>
      </c>
      <c r="T27" s="341" t="n">
        <v>1</v>
      </c>
      <c r="U27" s="341" t="n">
        <v>1</v>
      </c>
      <c r="V27" s="341" t="n">
        <v>1</v>
      </c>
      <c r="W27" s="341" t="n"/>
      <c r="X27" s="341" t="n"/>
      <c r="Y27" s="341" t="n"/>
      <c r="Z27" s="390">
        <f>COUNTIF(P27:V27,1)</f>
        <v/>
      </c>
      <c r="AA27" s="356">
        <f>Z27/O27</f>
        <v/>
      </c>
      <c r="AB27" s="344" t="n"/>
      <c r="AC27" s="284">
        <f>IF(OR(AND(E27&gt;0,AA27&gt;0),AND(E27=0,AA27=0)),"-","Что-то не так!")</f>
        <v/>
      </c>
      <c r="AE27" s="379" t="n"/>
    </row>
    <row customHeight="1" ht="12.75" r="28" s="265" spans="1:35">
      <c r="A28" s="316" t="n">
        <v>34</v>
      </c>
      <c r="B28" s="274" t="s">
        <v>71</v>
      </c>
      <c r="C28" s="316" t="s">
        <v>32</v>
      </c>
      <c r="D28" s="392" t="s">
        <v>197</v>
      </c>
      <c r="E28" s="350">
        <f>NETWORKDAYS(Итого!C$2,Отчёт!C$2,Итого!C$3)</f>
        <v/>
      </c>
      <c r="F28" s="333" t="n">
        <v>0.5</v>
      </c>
      <c r="G28" s="332" t="n">
        <v>2</v>
      </c>
      <c r="H28" s="351">
        <f>G28*F28</f>
        <v/>
      </c>
      <c r="I28" s="362" t="n">
        <v>5</v>
      </c>
      <c r="J28" s="363">
        <f>H28*E28</f>
        <v/>
      </c>
      <c r="K28" s="393" t="n">
        <v>130</v>
      </c>
      <c r="L28" s="394">
        <f>K28*J28</f>
        <v/>
      </c>
      <c r="M28" s="397" t="n"/>
      <c r="N28" s="389" t="n">
        <v>43185</v>
      </c>
      <c r="O28" s="274">
        <f>7-COUNTIF(P28:Y28,"х")</f>
        <v/>
      </c>
      <c r="P28" s="341" t="n">
        <v>1</v>
      </c>
      <c r="Q28" s="341" t="n">
        <v>1</v>
      </c>
      <c r="R28" s="341" t="n">
        <v>1</v>
      </c>
      <c r="S28" s="341" t="n">
        <v>1</v>
      </c>
      <c r="T28" s="341" t="n">
        <v>1</v>
      </c>
      <c r="U28" s="341" t="n">
        <v>1</v>
      </c>
      <c r="V28" s="341" t="n">
        <v>1</v>
      </c>
      <c r="W28" s="341" t="n"/>
      <c r="X28" s="341" t="n"/>
      <c r="Y28" s="341" t="n"/>
      <c r="Z28" s="390">
        <f>COUNTIF(P28:V28,1)</f>
        <v/>
      </c>
      <c r="AA28" s="356">
        <f>Z28/O28</f>
        <v/>
      </c>
      <c r="AB28" s="358" t="n"/>
      <c r="AC28" s="284">
        <f>IF(OR(AND(E28&gt;0,AA28&gt;0),AND(E28=0,AA28=0)),"-","Что-то не так!")</f>
        <v/>
      </c>
      <c r="AE28" s="379" t="n"/>
    </row>
    <row customHeight="1" ht="12.75" r="29" s="265" spans="1:35">
      <c r="A29" s="316" t="n">
        <v>35</v>
      </c>
      <c r="B29" s="274" t="s">
        <v>71</v>
      </c>
      <c r="C29" s="316" t="s">
        <v>32</v>
      </c>
      <c r="D29" s="392" t="s">
        <v>198</v>
      </c>
      <c r="E29" s="350">
        <f>NETWORKDAYS(Итого!C$2,Отчёт!C$2,Итого!C$3)</f>
        <v/>
      </c>
      <c r="F29" s="333" t="n">
        <v>0.5</v>
      </c>
      <c r="G29" s="332" t="n">
        <v>2</v>
      </c>
      <c r="H29" s="351">
        <f>G29*F29</f>
        <v/>
      </c>
      <c r="I29" s="362" t="n">
        <v>5</v>
      </c>
      <c r="J29" s="363">
        <f>H29*E29</f>
        <v/>
      </c>
      <c r="K29" s="393" t="n">
        <v>130</v>
      </c>
      <c r="L29" s="394">
        <f>K29*J29</f>
        <v/>
      </c>
      <c r="M29" s="397" t="n"/>
      <c r="N29" s="389" t="n">
        <v>43185</v>
      </c>
      <c r="O29" s="274">
        <f>7-COUNTIF(P29:Y29,"х")</f>
        <v/>
      </c>
      <c r="P29" s="341" t="n">
        <v>1</v>
      </c>
      <c r="Q29" s="341" t="n">
        <v>1</v>
      </c>
      <c r="R29" s="341" t="n">
        <v>1</v>
      </c>
      <c r="S29" s="341" t="n">
        <v>0</v>
      </c>
      <c r="T29" s="341" t="n">
        <v>1</v>
      </c>
      <c r="U29" s="341" t="n">
        <v>1</v>
      </c>
      <c r="V29" s="341" t="n">
        <v>0</v>
      </c>
      <c r="W29" s="341" t="n"/>
      <c r="X29" s="341" t="n"/>
      <c r="Y29" s="341" t="n"/>
      <c r="Z29" s="390">
        <f>COUNTIF(P29:V29,1)</f>
        <v/>
      </c>
      <c r="AA29" s="356">
        <f>Z29/O29</f>
        <v/>
      </c>
      <c r="AB29" s="344" t="s">
        <v>199</v>
      </c>
      <c r="AC29" s="284">
        <f>IF(OR(AND(E29&gt;0,AA29&gt;0),AND(E29=0,AA29=0)),"-","Что-то не так!")</f>
        <v/>
      </c>
      <c r="AE29" s="379" t="n"/>
    </row>
    <row customHeight="1" ht="12.75" r="30" s="265" spans="1:35">
      <c r="A30" s="316" t="n">
        <v>36</v>
      </c>
      <c r="B30" s="274" t="s">
        <v>71</v>
      </c>
      <c r="C30" s="316" t="s">
        <v>32</v>
      </c>
      <c r="D30" s="392" t="s">
        <v>200</v>
      </c>
      <c r="E30" s="350">
        <f>NETWORKDAYS(Итого!C$2,Отчёт!C$2,Итого!C$3)</f>
        <v/>
      </c>
      <c r="F30" s="333" t="n">
        <v>0.5</v>
      </c>
      <c r="G30" s="332" t="n">
        <v>2</v>
      </c>
      <c r="H30" s="351">
        <f>G30*F30</f>
        <v/>
      </c>
      <c r="I30" s="362" t="n">
        <v>5</v>
      </c>
      <c r="J30" s="363">
        <f>H30*E30</f>
        <v/>
      </c>
      <c r="K30" s="393" t="n">
        <v>130</v>
      </c>
      <c r="L30" s="394">
        <f>K30*J30</f>
        <v/>
      </c>
      <c r="M30" s="397" t="n"/>
      <c r="N30" s="389" t="n">
        <v>43185</v>
      </c>
      <c r="O30" s="274">
        <f>7-COUNTIF(P30:Y30,"х")</f>
        <v/>
      </c>
      <c r="P30" s="341" t="n">
        <v>0</v>
      </c>
      <c r="Q30" s="341" t="n">
        <v>1</v>
      </c>
      <c r="R30" s="341" t="n">
        <v>1</v>
      </c>
      <c r="S30" s="341" t="n">
        <v>1</v>
      </c>
      <c r="T30" s="341" t="n">
        <v>1</v>
      </c>
      <c r="U30" s="341" t="s">
        <v>74</v>
      </c>
      <c r="V30" s="341" t="s">
        <v>74</v>
      </c>
      <c r="W30" s="341" t="n"/>
      <c r="X30" s="341" t="n"/>
      <c r="Y30" s="341" t="n"/>
      <c r="Z30" s="390">
        <f>COUNTIF(P30:V30,1)</f>
        <v/>
      </c>
      <c r="AA30" s="356">
        <f>Z30/O30</f>
        <v/>
      </c>
      <c r="AB30" s="344" t="s">
        <v>144</v>
      </c>
      <c r="AC30" s="284">
        <f>IF(OR(AND(E30&gt;0,AA30&gt;0),AND(E30=0,AA30=0)),"-","Что-то не так!")</f>
        <v/>
      </c>
      <c r="AE30" s="379" t="n"/>
    </row>
    <row customHeight="1" ht="12.75" r="31" s="265" spans="1:35">
      <c r="A31" s="316" t="n">
        <v>37</v>
      </c>
      <c r="B31" s="274" t="s">
        <v>71</v>
      </c>
      <c r="C31" s="316" t="s">
        <v>32</v>
      </c>
      <c r="D31" s="392" t="s">
        <v>201</v>
      </c>
      <c r="E31" s="350">
        <f>NETWORKDAYS(Итого!C$2,Отчёт!C$2,Итого!C$3)</f>
        <v/>
      </c>
      <c r="F31" s="333" t="n">
        <v>0.5</v>
      </c>
      <c r="G31" s="332" t="n">
        <v>2</v>
      </c>
      <c r="H31" s="351">
        <f>G31*F31</f>
        <v/>
      </c>
      <c r="I31" s="362" t="n">
        <v>5</v>
      </c>
      <c r="J31" s="363">
        <f>H31*E31</f>
        <v/>
      </c>
      <c r="K31" s="393" t="n">
        <v>130</v>
      </c>
      <c r="L31" s="394">
        <f>K31*J31</f>
        <v/>
      </c>
      <c r="M31" s="397" t="n"/>
      <c r="N31" s="389" t="n">
        <v>43185</v>
      </c>
      <c r="O31" s="274">
        <f>7-COUNTIF(P31:Y31,"х")</f>
        <v/>
      </c>
      <c r="P31" s="341" t="n">
        <v>1</v>
      </c>
      <c r="Q31" s="341" t="n">
        <v>1</v>
      </c>
      <c r="R31" s="341" t="n">
        <v>1</v>
      </c>
      <c r="S31" s="341" t="n">
        <v>1</v>
      </c>
      <c r="T31" s="341" t="n">
        <v>1</v>
      </c>
      <c r="U31" s="341" t="s">
        <v>74</v>
      </c>
      <c r="V31" s="341" t="s">
        <v>74</v>
      </c>
      <c r="W31" s="341" t="n"/>
      <c r="X31" s="341" t="n"/>
      <c r="Y31" s="341" t="n"/>
      <c r="Z31" s="390">
        <f>COUNTIF(P31:V31,1)</f>
        <v/>
      </c>
      <c r="AA31" s="365">
        <f>Z31/O31</f>
        <v/>
      </c>
      <c r="AB31" s="344" t="s">
        <v>202</v>
      </c>
      <c r="AC31" s="284">
        <f>IF(OR(AND(E31&gt;0,AA31&gt;0),AND(E31=0,AA31=0)),"-","Что-то не так!")</f>
        <v/>
      </c>
      <c r="AE31" s="379" t="n"/>
    </row>
    <row customHeight="1" ht="12.75" r="32" s="265" spans="1:35">
      <c r="A32" s="316" t="n">
        <v>38</v>
      </c>
      <c r="B32" s="274" t="s">
        <v>71</v>
      </c>
      <c r="C32" s="316" t="s">
        <v>32</v>
      </c>
      <c r="D32" s="359" t="s">
        <v>203</v>
      </c>
      <c r="E32" s="350">
        <f>NETWORKDAYS(Итого!C$2,Отчёт!C$2,Итого!C$3)</f>
        <v/>
      </c>
      <c r="F32" s="333" t="n">
        <v>0.5</v>
      </c>
      <c r="G32" s="332" t="n">
        <v>2</v>
      </c>
      <c r="H32" s="361">
        <f>G32*F32</f>
        <v/>
      </c>
      <c r="I32" s="362" t="n">
        <v>5</v>
      </c>
      <c r="J32" s="363">
        <f>H32*E32</f>
        <v/>
      </c>
      <c r="K32" s="393" t="n">
        <v>130</v>
      </c>
      <c r="L32" s="396">
        <f>K32*J32</f>
        <v/>
      </c>
      <c r="M32" s="397" t="n"/>
      <c r="N32" s="389" t="n">
        <v>43185</v>
      </c>
      <c r="O32" s="274">
        <f>7-COUNTIF(P32:Y32,"х")</f>
        <v/>
      </c>
      <c r="P32" s="341" t="n">
        <v>1</v>
      </c>
      <c r="Q32" s="341" t="n">
        <v>1</v>
      </c>
      <c r="R32" s="341" t="n">
        <v>1</v>
      </c>
      <c r="S32" s="341" t="n">
        <v>1</v>
      </c>
      <c r="T32" s="341" t="n">
        <v>1</v>
      </c>
      <c r="U32" s="341" t="n">
        <v>1</v>
      </c>
      <c r="V32" s="341" t="n">
        <v>0</v>
      </c>
      <c r="W32" s="341" t="n"/>
      <c r="X32" s="341" t="n"/>
      <c r="Y32" s="341" t="n"/>
      <c r="Z32" s="390">
        <f>COUNTIF(P32:V32,1)</f>
        <v/>
      </c>
      <c r="AA32" s="365">
        <f>Z32/O32</f>
        <v/>
      </c>
      <c r="AB32" s="391" t="s">
        <v>204</v>
      </c>
      <c r="AC32" s="284">
        <f>IF(OR(AND(E32&gt;0,AA32&gt;0),AND(E32=0,AA32=0)),"-","Что-то не так!")</f>
        <v/>
      </c>
      <c r="AE32" s="379" t="n"/>
    </row>
    <row customHeight="1" ht="12.75" r="33" s="265" spans="1:35">
      <c r="A33" s="316" t="n">
        <v>39</v>
      </c>
      <c r="B33" s="274" t="s">
        <v>71</v>
      </c>
      <c r="C33" s="316" t="s">
        <v>32</v>
      </c>
      <c r="D33" s="359" t="s">
        <v>205</v>
      </c>
      <c r="E33" s="350">
        <f>NETWORKDAYS(Итого!C$2,Отчёт!C$2,Итого!C$3)</f>
        <v/>
      </c>
      <c r="F33" s="333" t="n">
        <v>0.5</v>
      </c>
      <c r="G33" s="332" t="n">
        <v>2</v>
      </c>
      <c r="H33" s="361">
        <f>G33*F33</f>
        <v/>
      </c>
      <c r="I33" s="362" t="n">
        <v>5</v>
      </c>
      <c r="J33" s="363">
        <f>H33*E33</f>
        <v/>
      </c>
      <c r="K33" s="393" t="n">
        <v>130</v>
      </c>
      <c r="L33" s="396">
        <f>K33*J33</f>
        <v/>
      </c>
      <c r="M33" s="397" t="n"/>
      <c r="N33" s="389" t="n">
        <v>43185</v>
      </c>
      <c r="O33" s="274">
        <f>7-COUNTIF(P33:Y33,"х")</f>
        <v/>
      </c>
      <c r="P33" s="341" t="n">
        <v>1</v>
      </c>
      <c r="Q33" s="341" t="n">
        <v>1</v>
      </c>
      <c r="R33" s="341" t="n">
        <v>1</v>
      </c>
      <c r="S33" s="341" t="n">
        <v>1</v>
      </c>
      <c r="T33" s="341" t="n">
        <v>1</v>
      </c>
      <c r="U33" s="341" t="s">
        <v>74</v>
      </c>
      <c r="V33" s="341" t="s">
        <v>74</v>
      </c>
      <c r="W33" s="341" t="n"/>
      <c r="X33" s="341" t="n"/>
      <c r="Y33" s="341" t="n"/>
      <c r="Z33" s="390">
        <f>COUNTIF(P33:V33,1)</f>
        <v/>
      </c>
      <c r="AA33" s="365">
        <f>Z33/O33</f>
        <v/>
      </c>
      <c r="AB33" s="358" t="s">
        <v>182</v>
      </c>
      <c r="AC33" s="284">
        <f>IF(OR(AND(E33&gt;0,AA33&gt;0),AND(E33=0,AA33=0)),"-","Что-то не так!")</f>
        <v/>
      </c>
      <c r="AE33" s="379" t="n"/>
    </row>
    <row customHeight="1" ht="12.75" r="34" s="265" spans="1:35">
      <c r="A34" s="266" t="n"/>
      <c r="B34" s="281" t="n"/>
      <c r="C34" s="266" t="n"/>
      <c r="D34" s="370" t="n"/>
      <c r="E34" s="266" t="n"/>
      <c r="F34" s="266" t="n"/>
      <c r="G34" s="266" t="n"/>
      <c r="H34" s="266" t="n"/>
      <c r="I34" s="266" t="n"/>
      <c r="J34" s="266" t="n"/>
      <c r="K34" s="266" t="n"/>
      <c r="L34" s="266" t="n"/>
      <c r="M34" s="398" t="n"/>
      <c r="N34" s="398" t="n"/>
      <c r="O34" s="266" t="n"/>
      <c r="P34" s="266" t="n"/>
      <c r="Q34" s="266" t="n"/>
      <c r="R34" s="266" t="n"/>
      <c r="S34" s="266" t="n"/>
      <c r="T34" s="266" t="n"/>
      <c r="U34" s="266" t="n"/>
      <c r="W34" s="266" t="n"/>
      <c r="X34" s="266" t="n"/>
      <c r="Y34" s="266" t="s">
        <v>1</v>
      </c>
      <c r="Z34" s="266">
        <f>COUNT(N3:N11)</f>
        <v/>
      </c>
      <c r="AA34" s="266" t="n"/>
      <c r="AB34" s="314" t="n"/>
    </row>
    <row customHeight="1" ht="12.75" r="35" s="265" spans="1:35">
      <c r="D35" s="310" t="n"/>
      <c r="Y35" s="284" t="s">
        <v>32</v>
      </c>
      <c r="Z35" s="295">
        <f>COUNT(N12:N33)</f>
        <v/>
      </c>
      <c r="AB35" s="314" t="n"/>
    </row>
    <row customHeight="1" ht="12.75" r="36" s="265" spans="1:35">
      <c r="D36" s="310" t="n"/>
      <c r="Y36" s="284" t="s">
        <v>206</v>
      </c>
      <c r="Z36" s="284">
        <f>COUNTIF(N3:N33,"=26.03.18")</f>
        <v/>
      </c>
      <c r="AB36" s="314" t="n"/>
    </row>
  </sheetData>
  <autoFilter ref="A2:AB36"/>
  <mergeCells count="2">
    <mergeCell ref="W1:Y1"/>
    <mergeCell ref="AF1:AI1"/>
  </mergeCells>
  <conditionalFormatting sqref="AA3:AA33">
    <cfRule aboveAverage="0" bottom="0" dxfId="0" equalAverage="0" operator="greaterThan" percent="0" priority="2" rank="0" text="" type="cellIs">
      <formula>1</formula>
    </cfRule>
  </conditionalFormatting>
  <conditionalFormatting sqref="R12:Y33">
    <cfRule aboveAverage="0" bottom="0" dxfId="1" equalAverage="0" operator="equal" percent="0" priority="3" rank="0" text="" type="cellIs">
      <formula>1</formula>
    </cfRule>
  </conditionalFormatting>
  <conditionalFormatting sqref="R12:S33">
    <cfRule aboveAverage="0" bottom="0" dxfId="1" equalAverage="0" operator="equal" percent="0" priority="4" rank="0" text="" type="cellIs">
      <formula>1</formula>
    </cfRule>
    <cfRule aboveAverage="0" bottom="0" dxfId="1" equalAverage="0" operator="equal" percent="0" priority="5" rank="0" text="" type="cellIs">
      <formula>1</formula>
    </cfRule>
    <cfRule aboveAverage="0" bottom="0" dxfId="1" equalAverage="0" operator="equal" percent="0" priority="89" rank="0" text="" type="cellIs">
      <formula>1</formula>
    </cfRule>
    <cfRule aboveAverage="0" bottom="0" dxfId="1" equalAverage="0" operator="equal" percent="0" priority="169" rank="0" text="" type="cellIs">
      <formula>1</formula>
    </cfRule>
    <cfRule aboveAverage="0" bottom="0" dxfId="1" equalAverage="0" operator="equal" percent="0" priority="332" rank="0" text="" type="cellIs">
      <formula>1</formula>
    </cfRule>
    <cfRule aboveAverage="0" bottom="0" dxfId="1" equalAverage="0" operator="equal" percent="0" priority="889" rank="0" text="" type="cellIs">
      <formula>1</formula>
    </cfRule>
  </conditionalFormatting>
  <conditionalFormatting sqref="T12:U33">
    <cfRule aboveAverage="0" bottom="0" dxfId="1" equalAverage="0" operator="equal" percent="0" priority="6" rank="0" text="" type="cellIs">
      <formula>1</formula>
    </cfRule>
    <cfRule aboveAverage="0" bottom="0" dxfId="1" equalAverage="0" operator="equal" percent="0" priority="19" rank="0" text="" type="cellIs">
      <formula>1</formula>
    </cfRule>
    <cfRule aboveAverage="0" bottom="0" dxfId="1" equalAverage="0" operator="equal" percent="0" priority="20" rank="0" text="" type="cellIs">
      <formula>1</formula>
    </cfRule>
    <cfRule aboveAverage="0" bottom="0" dxfId="1" equalAverage="0" operator="equal" percent="0" priority="37" rank="0" text="" type="cellIs">
      <formula>1</formula>
    </cfRule>
    <cfRule aboveAverage="0" bottom="0" dxfId="1" equalAverage="0" operator="equal" percent="0" priority="38" rank="0" text="" type="cellIs">
      <formula>1</formula>
    </cfRule>
    <cfRule aboveAverage="0" bottom="0" dxfId="1" equalAverage="0" operator="equal" percent="0" priority="66" rank="0" text="" type="cellIs">
      <formula>1</formula>
    </cfRule>
    <cfRule aboveAverage="0" bottom="0" dxfId="1" equalAverage="0" operator="equal" percent="0" priority="67" rank="0" text="" type="cellIs">
      <formula>1</formula>
    </cfRule>
    <cfRule aboveAverage="0" bottom="0" dxfId="1" equalAverage="0" operator="equal" percent="0" priority="129" rank="0" text="" type="cellIs">
      <formula>1</formula>
    </cfRule>
    <cfRule aboveAverage="0" bottom="0" dxfId="1" equalAverage="0" operator="equal" percent="0" priority="130" rank="0" text="" type="cellIs">
      <formula>1</formula>
    </cfRule>
    <cfRule aboveAverage="0" bottom="0" dxfId="1" equalAverage="0" operator="equal" percent="0" priority="223" rank="0" text="" type="cellIs">
      <formula>1</formula>
    </cfRule>
    <cfRule aboveAverage="0" bottom="0" dxfId="1" equalAverage="0" operator="equal" percent="0" priority="252" rank="0" text="" type="cellIs">
      <formula>1</formula>
    </cfRule>
    <cfRule aboveAverage="0" bottom="0" dxfId="1" equalAverage="0" operator="equal" percent="0" priority="253" rank="0" text="" type="cellIs">
      <formula>1</formula>
    </cfRule>
    <cfRule aboveAverage="0" bottom="0" dxfId="1" equalAverage="0" operator="equal" percent="0" priority="303" rank="0" text="" type="cellIs">
      <formula>1</formula>
    </cfRule>
    <cfRule aboveAverage="0" bottom="0" dxfId="1" equalAverage="0" operator="equal" percent="0" priority="426" rank="0" text="" type="cellIs">
      <formula>1</formula>
    </cfRule>
    <cfRule aboveAverage="0" bottom="0" dxfId="1" equalAverage="0" operator="equal" percent="0" priority="736" rank="0" text="" type="cellIs">
      <formula>1</formula>
    </cfRule>
    <cfRule aboveAverage="0" bottom="0" dxfId="1" equalAverage="0" operator="equal" percent="0" priority="737" rank="0" text="" type="cellIs">
      <formula>1</formula>
    </cfRule>
    <cfRule aboveAverage="0" bottom="0" dxfId="1" equalAverage="0" operator="equal" percent="0" priority="787" rank="0" text="" type="cellIs">
      <formula>1</formula>
    </cfRule>
    <cfRule aboveAverage="0" bottom="0" dxfId="1" equalAverage="0" operator="equal" percent="0" priority="833" rank="0" text="" type="cellIs">
      <formula>1</formula>
    </cfRule>
    <cfRule aboveAverage="0" bottom="0" dxfId="1" equalAverage="0" operator="equal" percent="0" priority="1058" rank="0" text="" type="cellIs">
      <formula>1</formula>
    </cfRule>
  </conditionalFormatting>
  <conditionalFormatting sqref="T15:U17">
    <cfRule aboveAverage="0" bottom="0" dxfId="1" equalAverage="0" operator="equal" percent="0" priority="7" rank="0" text="" type="cellIs">
      <formula>1</formula>
    </cfRule>
    <cfRule aboveAverage="0" bottom="0" dxfId="0" equalAverage="0" operator="equal" percent="0" priority="9" rank="0" text="" type="cellIs">
      <formula>1</formula>
    </cfRule>
    <cfRule aboveAverage="0" bottom="0" dxfId="1" equalAverage="0" operator="equal" percent="0" priority="23" rank="0" text="" type="cellIs">
      <formula>1</formula>
    </cfRule>
    <cfRule aboveAverage="0" bottom="0" dxfId="1" equalAverage="0" operator="equal" percent="0" priority="41" rank="0" text="" type="cellIs">
      <formula>1</formula>
    </cfRule>
    <cfRule aboveAverage="0" bottom="0" dxfId="1" equalAverage="0" operator="equal" percent="0" priority="61" rank="0" text="" type="cellIs">
      <formula>1</formula>
    </cfRule>
    <cfRule aboveAverage="0" bottom="0" dxfId="1" equalAverage="0" operator="equal" percent="0" priority="70" rank="0" text="" type="cellIs">
      <formula>1</formula>
    </cfRule>
    <cfRule aboveAverage="0" bottom="0" dxfId="1" equalAverage="0" operator="equal" percent="0" priority="84" rank="0" text="" type="cellIs">
      <formula>1</formula>
    </cfRule>
    <cfRule aboveAverage="0" bottom="0" dxfId="1" equalAverage="0" operator="equal" percent="0" priority="118" rank="0" text="" type="cellIs">
      <formula>1</formula>
    </cfRule>
    <cfRule aboveAverage="0" bottom="0" dxfId="1" equalAverage="0" operator="equal" percent="0" priority="133" rank="0" text="" type="cellIs">
      <formula>1</formula>
    </cfRule>
    <cfRule aboveAverage="0" bottom="0" dxfId="1" equalAverage="0" operator="equal" percent="0" priority="147" rank="0" text="" type="cellIs">
      <formula>1</formula>
    </cfRule>
    <cfRule aboveAverage="0" bottom="0" dxfId="1" equalAverage="0" operator="equal" percent="0" priority="158" rank="0" text="" type="cellIs">
      <formula>1</formula>
    </cfRule>
    <cfRule aboveAverage="0" bottom="0" dxfId="1" equalAverage="0" operator="equal" percent="0" priority="256" rank="0" text="" type="cellIs">
      <formula>1</formula>
    </cfRule>
    <cfRule aboveAverage="0" bottom="0" dxfId="1" equalAverage="0" operator="equal" percent="0" priority="270" rank="0" text="" type="cellIs">
      <formula>1</formula>
    </cfRule>
    <cfRule aboveAverage="0" bottom="0" dxfId="1" equalAverage="0" operator="equal" percent="0" priority="281" rank="0" text="" type="cellIs">
      <formula>1</formula>
    </cfRule>
    <cfRule aboveAverage="0" bottom="0" dxfId="1" equalAverage="0" operator="equal" percent="0" priority="740" rank="0" text="" type="cellIs">
      <formula>1</formula>
    </cfRule>
    <cfRule aboveAverage="0" bottom="0" dxfId="1" equalAverage="0" operator="equal" percent="0" priority="754" rank="0" text="" type="cellIs">
      <formula>1</formula>
    </cfRule>
    <cfRule aboveAverage="0" bottom="0" dxfId="1" equalAverage="0" operator="equal" percent="0" priority="765" rank="0" text="" type="cellIs">
      <formula>1</formula>
    </cfRule>
  </conditionalFormatting>
  <conditionalFormatting sqref="R15:S17">
    <cfRule aboveAverage="0" bottom="0" dxfId="1" equalAverage="0" operator="equal" percent="0" priority="8" rank="0" text="" type="cellIs">
      <formula>1</formula>
    </cfRule>
    <cfRule aboveAverage="0" bottom="0" dxfId="1" equalAverage="0" operator="equal" percent="0" priority="32" rank="0" text="" type="cellIs">
      <formula>1</formula>
    </cfRule>
    <cfRule aboveAverage="0" bottom="0" dxfId="1" equalAverage="0" operator="equal" percent="0" priority="50" rank="0" text="" type="cellIs">
      <formula>1</formula>
    </cfRule>
  </conditionalFormatting>
  <conditionalFormatting sqref="V15:V17">
    <cfRule aboveAverage="0" bottom="0" dxfId="1" equalAverage="0" operator="equal" percent="0" priority="10" rank="0" text="" type="cellIs">
      <formula>1</formula>
    </cfRule>
    <cfRule aboveAverage="0" bottom="0" dxfId="1" equalAverage="0" operator="equal" percent="0" priority="22" rank="0" text="" type="cellIs">
      <formula>1</formula>
    </cfRule>
    <cfRule aboveAverage="0" bottom="0" dxfId="0" equalAverage="0" operator="equal" percent="0" priority="24" rank="0" text="" type="cellIs">
      <formula>1</formula>
    </cfRule>
    <cfRule aboveAverage="0" bottom="0" dxfId="1" equalAverage="0" operator="equal" percent="0" priority="40" rank="0" text="" type="cellIs">
      <formula>1</formula>
    </cfRule>
    <cfRule aboveAverage="0" bottom="0" dxfId="1" equalAverage="0" operator="equal" percent="0" priority="42" rank="0" text="" type="cellIs">
      <formula>1</formula>
    </cfRule>
    <cfRule aboveAverage="0" bottom="0" dxfId="1" equalAverage="0" operator="equal" percent="0" priority="57" rank="0" text="" type="cellIs">
      <formula>1</formula>
    </cfRule>
    <cfRule aboveAverage="0" bottom="0" dxfId="1" equalAverage="0" operator="equal" percent="0" priority="69" rank="0" text="" type="cellIs">
      <formula>1</formula>
    </cfRule>
    <cfRule aboveAverage="0" bottom="0" dxfId="1" equalAverage="0" operator="equal" percent="0" priority="71" rank="0" text="" type="cellIs">
      <formula>1</formula>
    </cfRule>
    <cfRule aboveAverage="0" bottom="0" dxfId="0" equalAverage="0" operator="equal" percent="0" priority="80" rank="0" text="" type="cellIs">
      <formula>1</formula>
    </cfRule>
    <cfRule aboveAverage="0" bottom="0" dxfId="1" equalAverage="0" operator="equal" percent="0" priority="114" rank="0" text="" type="cellIs">
      <formula>1</formula>
    </cfRule>
    <cfRule aboveAverage="0" bottom="0" dxfId="1" equalAverage="0" operator="equal" percent="0" priority="124" rank="0" text="" type="cellIs">
      <formula>1</formula>
    </cfRule>
    <cfRule aboveAverage="0" bottom="0" dxfId="1" equalAverage="0" operator="equal" percent="0" priority="125" rank="0" text="" type="cellIs">
      <formula>1</formula>
    </cfRule>
    <cfRule aboveAverage="0" bottom="0" dxfId="1" equalAverage="0" operator="equal" percent="0" priority="132" rank="0" text="" type="cellIs">
      <formula>1</formula>
    </cfRule>
    <cfRule aboveAverage="0" bottom="0" dxfId="1" equalAverage="0" operator="equal" percent="0" priority="134" rank="0" text="" type="cellIs">
      <formula>1</formula>
    </cfRule>
    <cfRule aboveAverage="0" bottom="0" dxfId="1" equalAverage="0" operator="equal" percent="0" priority="143" rank="0" text="" type="cellIs">
      <formula>1</formula>
    </cfRule>
    <cfRule aboveAverage="0" bottom="0" dxfId="1" equalAverage="0" operator="equal" percent="0" priority="154" rank="0" text="" type="cellIs">
      <formula>1</formula>
    </cfRule>
    <cfRule aboveAverage="0" bottom="0" dxfId="1" equalAverage="0" operator="equal" percent="0" priority="164" rank="0" text="" type="cellIs">
      <formula>1</formula>
    </cfRule>
    <cfRule aboveAverage="0" bottom="0" dxfId="1" equalAverage="0" operator="equal" percent="0" priority="165" rank="0" text="" type="cellIs">
      <formula>1</formula>
    </cfRule>
    <cfRule aboveAverage="0" bottom="0" dxfId="1" equalAverage="0" operator="equal" percent="0" priority="214" rank="0" text="" type="cellIs">
      <formula>1</formula>
    </cfRule>
    <cfRule aboveAverage="0" bottom="0" dxfId="1" equalAverage="0" operator="equal" percent="0" priority="218" rank="0" text="" type="cellIs">
      <formula>1</formula>
    </cfRule>
    <cfRule aboveAverage="0" bottom="0" dxfId="1" equalAverage="0" operator="equal" percent="0" priority="219" rank="0" text="" type="cellIs">
      <formula>1</formula>
    </cfRule>
    <cfRule aboveAverage="0" bottom="0" dxfId="1" equalAverage="0" operator="equal" percent="0" priority="247" rank="0" text="" type="cellIs">
      <formula>1</formula>
    </cfRule>
    <cfRule aboveAverage="0" bottom="0" dxfId="1" equalAverage="0" operator="equal" percent="0" priority="248" rank="0" text="" type="cellIs">
      <formula>1</formula>
    </cfRule>
    <cfRule aboveAverage="0" bottom="0" dxfId="1" equalAverage="0" operator="equal" percent="0" priority="255" rank="0" text="" type="cellIs">
      <formula>1</formula>
    </cfRule>
    <cfRule aboveAverage="0" bottom="0" dxfId="1" equalAverage="0" operator="equal" percent="0" priority="257" rank="0" text="" type="cellIs">
      <formula>1</formula>
    </cfRule>
    <cfRule aboveAverage="0" bottom="0" dxfId="1" equalAverage="0" operator="equal" percent="0" priority="266" rank="0" text="" type="cellIs">
      <formula>1</formula>
    </cfRule>
    <cfRule aboveAverage="0" bottom="0" dxfId="1" equalAverage="0" operator="equal" percent="0" priority="277" rank="0" text="" type="cellIs">
      <formula>1</formula>
    </cfRule>
    <cfRule aboveAverage="0" bottom="0" dxfId="1" equalAverage="0" operator="equal" percent="0" priority="287" rank="0" text="" type="cellIs">
      <formula>1</formula>
    </cfRule>
    <cfRule aboveAverage="0" bottom="0" dxfId="1" equalAverage="0" operator="equal" percent="0" priority="288" rank="0" text="" type="cellIs">
      <formula>1</formula>
    </cfRule>
    <cfRule aboveAverage="0" bottom="0" dxfId="1" equalAverage="0" operator="equal" percent="0" priority="294" rank="0" text="" type="cellIs">
      <formula>1</formula>
    </cfRule>
    <cfRule aboveAverage="0" bottom="0" dxfId="1" equalAverage="0" operator="equal" percent="0" priority="298" rank="0" text="" type="cellIs">
      <formula>1</formula>
    </cfRule>
    <cfRule aboveAverage="0" bottom="0" dxfId="1" equalAverage="0" operator="equal" percent="0" priority="299" rank="0" text="" type="cellIs">
      <formula>1</formula>
    </cfRule>
    <cfRule aboveAverage="0" bottom="0" dxfId="1" equalAverage="0" operator="equal" percent="0" priority="327" rank="0" text="" type="cellIs">
      <formula>1</formula>
    </cfRule>
    <cfRule aboveAverage="0" bottom="0" dxfId="1" equalAverage="0" operator="equal" percent="0" priority="328" rank="0" text="" type="cellIs">
      <formula>1</formula>
    </cfRule>
    <cfRule aboveAverage="0" bottom="0" dxfId="1" equalAverage="0" operator="equal" percent="0" priority="411" rank="0" text="" type="cellIs">
      <formula>1</formula>
    </cfRule>
    <cfRule aboveAverage="0" bottom="0" dxfId="1" equalAverage="0" operator="equal" percent="0" priority="415" rank="0" text="" type="cellIs">
      <formula>1</formula>
    </cfRule>
    <cfRule aboveAverage="0" bottom="0" dxfId="1" equalAverage="0" operator="equal" percent="0" priority="416" rank="0" text="" type="cellIs">
      <formula>1</formula>
    </cfRule>
    <cfRule aboveAverage="0" bottom="0" dxfId="1" equalAverage="0" operator="equal" percent="0" priority="421" rank="0" text="" type="cellIs">
      <formula>1</formula>
    </cfRule>
    <cfRule aboveAverage="0" bottom="0" dxfId="1" equalAverage="0" operator="equal" percent="0" priority="422" rank="0" text="" type="cellIs">
      <formula>1</formula>
    </cfRule>
    <cfRule aboveAverage="0" bottom="0" dxfId="1" equalAverage="0" operator="equal" percent="0" priority="471" rank="0" text="" type="cellIs">
      <formula>1</formula>
    </cfRule>
    <cfRule aboveAverage="0" bottom="0" dxfId="1" equalAverage="0" operator="equal" percent="0" priority="472" rank="0" text="" type="cellIs">
      <formula>1</formula>
    </cfRule>
    <cfRule aboveAverage="0" bottom="0" dxfId="1" equalAverage="0" operator="equal" percent="0" priority="479" rank="0" text="" type="cellIs">
      <formula>1</formula>
    </cfRule>
    <cfRule aboveAverage="0" bottom="0" dxfId="1" equalAverage="0" operator="equal" percent="0" priority="739" rank="0" text="" type="cellIs">
      <formula>1</formula>
    </cfRule>
    <cfRule aboveAverage="0" bottom="0" dxfId="1" equalAverage="0" operator="equal" percent="0" priority="741" rank="0" text="" type="cellIs">
      <formula>1</formula>
    </cfRule>
    <cfRule aboveAverage="0" bottom="0" dxfId="1" equalAverage="0" operator="equal" percent="0" priority="750" rank="0" text="" type="cellIs">
      <formula>1</formula>
    </cfRule>
    <cfRule aboveAverage="0" bottom="0" dxfId="1" equalAverage="0" operator="equal" percent="0" priority="761" rank="0" text="" type="cellIs">
      <formula>1</formula>
    </cfRule>
    <cfRule aboveAverage="0" bottom="0" dxfId="1" equalAverage="0" operator="equal" percent="0" priority="771" rank="0" text="" type="cellIs">
      <formula>1</formula>
    </cfRule>
    <cfRule aboveAverage="0" bottom="0" dxfId="1" equalAverage="0" operator="equal" percent="0" priority="772" rank="0" text="" type="cellIs">
      <formula>1</formula>
    </cfRule>
    <cfRule aboveAverage="0" bottom="0" dxfId="1" equalAverage="0" operator="equal" percent="0" priority="778" rank="0" text="" type="cellIs">
      <formula>1</formula>
    </cfRule>
    <cfRule aboveAverage="0" bottom="0" dxfId="1" equalAverage="0" operator="equal" percent="0" priority="782" rank="0" text="" type="cellIs">
      <formula>1</formula>
    </cfRule>
    <cfRule aboveAverage="0" bottom="0" dxfId="1" equalAverage="0" operator="equal" percent="0" priority="783" rank="0" text="" type="cellIs">
      <formula>1</formula>
    </cfRule>
    <cfRule aboveAverage="0" bottom="0" dxfId="1" equalAverage="0" operator="equal" percent="0" priority="811" rank="0" text="" type="cellIs">
      <formula>1</formula>
    </cfRule>
    <cfRule aboveAverage="0" bottom="0" dxfId="1" equalAverage="0" operator="equal" percent="0" priority="812" rank="0" text="" type="cellIs">
      <formula>1</formula>
    </cfRule>
    <cfRule aboveAverage="0" bottom="0" dxfId="1" equalAverage="0" operator="equal" percent="0" priority="818" rank="0" text="" type="cellIs">
      <formula>1</formula>
    </cfRule>
    <cfRule aboveAverage="0" bottom="0" dxfId="1" equalAverage="0" operator="equal" percent="0" priority="822" rank="0" text="" type="cellIs">
      <formula>1</formula>
    </cfRule>
    <cfRule aboveAverage="0" bottom="0" dxfId="1" equalAverage="0" operator="equal" percent="0" priority="823" rank="0" text="" type="cellIs">
      <formula>1</formula>
    </cfRule>
    <cfRule aboveAverage="0" bottom="0" dxfId="1" equalAverage="0" operator="equal" percent="0" priority="828" rank="0" text="" type="cellIs">
      <formula>1</formula>
    </cfRule>
    <cfRule aboveAverage="0" bottom="0" dxfId="1" equalAverage="0" operator="equal" percent="0" priority="829" rank="0" text="" type="cellIs">
      <formula>1</formula>
    </cfRule>
    <cfRule aboveAverage="0" bottom="0" dxfId="1" equalAverage="0" operator="equal" percent="0" priority="878" rank="0" text="" type="cellIs">
      <formula>1</formula>
    </cfRule>
    <cfRule aboveAverage="0" bottom="0" dxfId="1" equalAverage="0" operator="equal" percent="0" priority="879" rank="0" text="" type="cellIs">
      <formula>1</formula>
    </cfRule>
    <cfRule aboveAverage="0" bottom="0" dxfId="1" equalAverage="0" operator="equal" percent="0" priority="886" rank="0" text="" type="cellIs">
      <formula>1</formula>
    </cfRule>
    <cfRule aboveAverage="0" bottom="0" dxfId="1" equalAverage="0" operator="equal" percent="0" priority="1030" rank="0" text="" type="cellIs">
      <formula>1</formula>
    </cfRule>
    <cfRule aboveAverage="0" bottom="0" dxfId="1" equalAverage="0" operator="equal" percent="0" priority="1034" rank="0" text="" type="cellIs">
      <formula>1</formula>
    </cfRule>
    <cfRule aboveAverage="0" bottom="0" dxfId="1" equalAverage="0" operator="equal" percent="0" priority="1035" rank="0" text="" type="cellIs">
      <formula>1</formula>
    </cfRule>
    <cfRule aboveAverage="0" bottom="0" dxfId="1" equalAverage="0" operator="equal" percent="0" priority="1040" rank="0" text="" type="cellIs">
      <formula>1</formula>
    </cfRule>
    <cfRule aboveAverage="0" bottom="0" dxfId="1" equalAverage="0" operator="equal" percent="0" priority="1041" rank="0" text="" type="cellIs">
      <formula>1</formula>
    </cfRule>
    <cfRule aboveAverage="0" bottom="0" dxfId="1" equalAverage="0" operator="equal" percent="0" priority="1047" rank="0" text="" type="cellIs">
      <formula>1</formula>
    </cfRule>
    <cfRule aboveAverage="0" bottom="0" dxfId="1" equalAverage="0" operator="equal" percent="0" priority="1048" rank="0" text="" type="cellIs">
      <formula>1</formula>
    </cfRule>
    <cfRule aboveAverage="0" bottom="0" dxfId="1" equalAverage="0" operator="equal" percent="0" priority="1055" rank="0" text="" type="cellIs">
      <formula>1</formula>
    </cfRule>
    <cfRule aboveAverage="0" bottom="0" dxfId="1" equalAverage="0" operator="equal" percent="0" priority="1137" rank="0" text="" type="cellIs">
      <formula>1</formula>
    </cfRule>
    <cfRule aboveAverage="0" bottom="0" dxfId="1" equalAverage="0" operator="equal" percent="0" priority="1138" rank="0" text="" type="cellIs">
      <formula>1</formula>
    </cfRule>
    <cfRule aboveAverage="0" bottom="0" dxfId="1" equalAverage="0" operator="equal" percent="0" priority="1145" rank="0" text="" type="cellIs">
      <formula>1</formula>
    </cfRule>
    <cfRule aboveAverage="0" bottom="0" dxfId="1" equalAverage="0" operator="equal" percent="0" priority="1150" rank="0" text="" type="cellIs">
      <formula>1</formula>
    </cfRule>
    <cfRule aboveAverage="0" bottom="0" dxfId="1" equalAverage="0" operator="equal" percent="0" priority="1153" rank="0" text="" type="cellIs">
      <formula>1</formula>
    </cfRule>
  </conditionalFormatting>
  <conditionalFormatting sqref="T21:U26">
    <cfRule aboveAverage="0" bottom="0" dxfId="1" equalAverage="0" operator="equal" percent="0" priority="11" rank="0" text="" type="cellIs">
      <formula>1</formula>
    </cfRule>
    <cfRule aboveAverage="0" bottom="0" dxfId="1" equalAverage="0" operator="equal" percent="0" priority="13" rank="0" text="" type="cellIs">
      <formula>1</formula>
    </cfRule>
    <cfRule aboveAverage="0" bottom="0" dxfId="1" equalAverage="0" operator="equal" percent="0" priority="26" rank="0" text="" type="cellIs">
      <formula>1</formula>
    </cfRule>
    <cfRule aboveAverage="0" bottom="0" dxfId="1" equalAverage="0" operator="equal" percent="0" priority="44" rank="0" text="" type="cellIs">
      <formula>1</formula>
    </cfRule>
    <cfRule aboveAverage="0" bottom="0" dxfId="1" equalAverage="0" operator="equal" percent="0" priority="63" rank="0" text="" type="cellIs">
      <formula>1</formula>
    </cfRule>
    <cfRule aboveAverage="0" bottom="0" dxfId="1" equalAverage="0" operator="equal" percent="0" priority="73" rank="0" text="" type="cellIs">
      <formula>1</formula>
    </cfRule>
    <cfRule aboveAverage="0" bottom="0" dxfId="1" equalAverage="0" operator="equal" percent="0" priority="86" rank="0" text="" type="cellIs">
      <formula>1</formula>
    </cfRule>
    <cfRule aboveAverage="0" bottom="0" dxfId="1" equalAverage="0" operator="equal" percent="0" priority="120" rank="0" text="" type="cellIs">
      <formula>1</formula>
    </cfRule>
    <cfRule aboveAverage="0" bottom="0" dxfId="1" equalAverage="0" operator="equal" percent="0" priority="136" rank="0" text="" type="cellIs">
      <formula>1</formula>
    </cfRule>
    <cfRule aboveAverage="0" bottom="0" dxfId="1" equalAverage="0" operator="equal" percent="0" priority="149" rank="0" text="" type="cellIs">
      <formula>1</formula>
    </cfRule>
    <cfRule aboveAverage="0" bottom="0" dxfId="1" equalAverage="0" operator="equal" percent="0" priority="160" rank="0" text="" type="cellIs">
      <formula>1</formula>
    </cfRule>
    <cfRule aboveAverage="0" bottom="0" dxfId="1" equalAverage="0" operator="equal" percent="0" priority="259" rank="0" text="" type="cellIs">
      <formula>1</formula>
    </cfRule>
    <cfRule aboveAverage="0" bottom="0" dxfId="1" equalAverage="0" operator="equal" percent="0" priority="272" rank="0" text="" type="cellIs">
      <formula>1</formula>
    </cfRule>
    <cfRule aboveAverage="0" bottom="0" dxfId="1" equalAverage="0" operator="equal" percent="0" priority="283" rank="0" text="" type="cellIs">
      <formula>1</formula>
    </cfRule>
    <cfRule aboveAverage="0" bottom="0" dxfId="1" equalAverage="0" operator="equal" percent="0" priority="743" rank="0" text="" type="cellIs">
      <formula>1</formula>
    </cfRule>
    <cfRule aboveAverage="0" bottom="0" dxfId="1" equalAverage="0" operator="equal" percent="0" priority="756" rank="0" text="" type="cellIs">
      <formula>1</formula>
    </cfRule>
    <cfRule aboveAverage="0" bottom="0" dxfId="1" equalAverage="0" operator="equal" percent="0" priority="767" rank="0" text="" type="cellIs">
      <formula>1</formula>
    </cfRule>
  </conditionalFormatting>
  <conditionalFormatting sqref="R21:S26">
    <cfRule aboveAverage="0" bottom="0" dxfId="1" equalAverage="0" operator="equal" percent="0" priority="12" rank="0" text="" type="cellIs">
      <formula>1</formula>
    </cfRule>
    <cfRule aboveAverage="0" bottom="0" dxfId="1" equalAverage="0" operator="equal" percent="0" priority="34" rank="0" text="" type="cellIs">
      <formula>1</formula>
    </cfRule>
    <cfRule aboveAverage="0" bottom="0" dxfId="1" equalAverage="0" operator="equal" percent="0" priority="52" rank="0" text="" type="cellIs">
      <formula>1</formula>
    </cfRule>
  </conditionalFormatting>
  <conditionalFormatting sqref="V21:V26">
    <cfRule aboveAverage="0" bottom="0" dxfId="1" equalAverage="0" operator="equal" percent="0" priority="14" rank="0" text="" type="cellIs">
      <formula>1</formula>
    </cfRule>
    <cfRule aboveAverage="0" bottom="0" dxfId="1" equalAverage="0" operator="equal" percent="0" priority="25" rank="0" text="" type="cellIs">
      <formula>1</formula>
    </cfRule>
    <cfRule aboveAverage="0" bottom="0" dxfId="1" equalAverage="0" operator="equal" percent="0" priority="27" rank="0" text="" type="cellIs">
      <formula>1</formula>
    </cfRule>
    <cfRule aboveAverage="0" bottom="0" dxfId="1" equalAverage="0" operator="equal" percent="0" priority="43" rank="0" text="" type="cellIs">
      <formula>1</formula>
    </cfRule>
    <cfRule aboveAverage="0" bottom="0" dxfId="1" equalAverage="0" operator="equal" percent="0" priority="45" rank="0" text="" type="cellIs">
      <formula>1</formula>
    </cfRule>
    <cfRule aboveAverage="0" bottom="0" dxfId="1" equalAverage="0" operator="equal" percent="0" priority="58" rank="0" text="" type="cellIs">
      <formula>1</formula>
    </cfRule>
    <cfRule aboveAverage="0" bottom="0" dxfId="1" equalAverage="0" operator="equal" percent="0" priority="72" rank="0" text="" type="cellIs">
      <formula>1</formula>
    </cfRule>
    <cfRule aboveAverage="0" bottom="0" dxfId="1" equalAverage="0" operator="equal" percent="0" priority="74" rank="0" text="" type="cellIs">
      <formula>1</formula>
    </cfRule>
    <cfRule aboveAverage="0" bottom="0" dxfId="1" equalAverage="0" operator="equal" percent="0" priority="81" rank="0" text="" type="cellIs">
      <formula>1</formula>
    </cfRule>
    <cfRule aboveAverage="0" bottom="0" dxfId="1" equalAverage="0" operator="equal" percent="0" priority="115" rank="0" text="" type="cellIs">
      <formula>1</formula>
    </cfRule>
    <cfRule aboveAverage="0" bottom="0" dxfId="1" equalAverage="0" operator="equal" percent="0" priority="126" rank="0" text="" type="cellIs">
      <formula>1</formula>
    </cfRule>
    <cfRule aboveAverage="0" bottom="0" dxfId="1" equalAverage="0" operator="equal" percent="0" priority="127" rank="0" text="" type="cellIs">
      <formula>1</formula>
    </cfRule>
    <cfRule aboveAverage="0" bottom="0" dxfId="1" equalAverage="0" operator="equal" percent="0" priority="135" rank="0" text="" type="cellIs">
      <formula>1</formula>
    </cfRule>
    <cfRule aboveAverage="0" bottom="0" dxfId="1" equalAverage="0" operator="equal" percent="0" priority="137" rank="0" text="" type="cellIs">
      <formula>1</formula>
    </cfRule>
    <cfRule aboveAverage="0" bottom="0" dxfId="1" equalAverage="0" operator="equal" percent="0" priority="144" rank="0" text="" type="cellIs">
      <formula>1</formula>
    </cfRule>
    <cfRule aboveAverage="0" bottom="0" dxfId="1" equalAverage="0" operator="equal" percent="0" priority="155" rank="0" text="" type="cellIs">
      <formula>1</formula>
    </cfRule>
    <cfRule aboveAverage="0" bottom="0" dxfId="1" equalAverage="0" operator="equal" percent="0" priority="166" rank="0" text="" type="cellIs">
      <formula>1</formula>
    </cfRule>
    <cfRule aboveAverage="0" bottom="0" dxfId="1" equalAverage="0" operator="equal" percent="0" priority="167" rank="0" text="" type="cellIs">
      <formula>1</formula>
    </cfRule>
    <cfRule aboveAverage="0" bottom="0" dxfId="1" equalAverage="0" operator="equal" percent="0" priority="215" rank="0" text="" type="cellIs">
      <formula>1</formula>
    </cfRule>
    <cfRule aboveAverage="0" bottom="0" dxfId="1" equalAverage="0" operator="equal" percent="0" priority="220" rank="0" text="" type="cellIs">
      <formula>1</formula>
    </cfRule>
    <cfRule aboveAverage="0" bottom="0" dxfId="1" equalAverage="0" operator="equal" percent="0" priority="221" rank="0" text="" type="cellIs">
      <formula>1</formula>
    </cfRule>
    <cfRule aboveAverage="0" bottom="0" dxfId="1" equalAverage="0" operator="equal" percent="0" priority="249" rank="0" text="" type="cellIs">
      <formula>1</formula>
    </cfRule>
    <cfRule aboveAverage="0" bottom="0" dxfId="1" equalAverage="0" operator="equal" percent="0" priority="250" rank="0" text="" type="cellIs">
      <formula>1</formula>
    </cfRule>
    <cfRule aboveAverage="0" bottom="0" dxfId="1" equalAverage="0" operator="equal" percent="0" priority="258" rank="0" text="" type="cellIs">
      <formula>1</formula>
    </cfRule>
    <cfRule aboveAverage="0" bottom="0" dxfId="1" equalAverage="0" operator="equal" percent="0" priority="260" rank="0" text="" type="cellIs">
      <formula>1</formula>
    </cfRule>
    <cfRule aboveAverage="0" bottom="0" dxfId="1" equalAverage="0" operator="equal" percent="0" priority="267" rank="0" text="" type="cellIs">
      <formula>1</formula>
    </cfRule>
    <cfRule aboveAverage="0" bottom="0" dxfId="1" equalAverage="0" operator="equal" percent="0" priority="278" rank="0" text="" type="cellIs">
      <formula>1</formula>
    </cfRule>
    <cfRule aboveAverage="0" bottom="0" dxfId="1" equalAverage="0" operator="equal" percent="0" priority="289" rank="0" text="" type="cellIs">
      <formula>1</formula>
    </cfRule>
    <cfRule aboveAverage="0" bottom="0" dxfId="1" equalAverage="0" operator="equal" percent="0" priority="290" rank="0" text="" type="cellIs">
      <formula>1</formula>
    </cfRule>
    <cfRule aboveAverage="0" bottom="0" dxfId="1" equalAverage="0" operator="equal" percent="0" priority="295" rank="0" text="" type="cellIs">
      <formula>1</formula>
    </cfRule>
    <cfRule aboveAverage="0" bottom="0" dxfId="1" equalAverage="0" operator="equal" percent="0" priority="300" rank="0" text="" type="cellIs">
      <formula>1</formula>
    </cfRule>
    <cfRule aboveAverage="0" bottom="0" dxfId="1" equalAverage="0" operator="equal" percent="0" priority="301" rank="0" text="" type="cellIs">
      <formula>1</formula>
    </cfRule>
    <cfRule aboveAverage="0" bottom="0" dxfId="1" equalAverage="0" operator="equal" percent="0" priority="329" rank="0" text="" type="cellIs">
      <formula>1</formula>
    </cfRule>
    <cfRule aboveAverage="0" bottom="0" dxfId="1" equalAverage="0" operator="equal" percent="0" priority="330" rank="0" text="" type="cellIs">
      <formula>1</formula>
    </cfRule>
    <cfRule aboveAverage="0" bottom="0" dxfId="1" equalAverage="0" operator="equal" percent="0" priority="412" rank="0" text="" type="cellIs">
      <formula>1</formula>
    </cfRule>
    <cfRule aboveAverage="0" bottom="0" dxfId="1" equalAverage="0" operator="equal" percent="0" priority="417" rank="0" text="" type="cellIs">
      <formula>1</formula>
    </cfRule>
    <cfRule aboveAverage="0" bottom="0" dxfId="1" equalAverage="0" operator="equal" percent="0" priority="418" rank="0" text="" type="cellIs">
      <formula>1</formula>
    </cfRule>
    <cfRule aboveAverage="0" bottom="0" dxfId="1" equalAverage="0" operator="equal" percent="0" priority="423" rank="0" text="" type="cellIs">
      <formula>1</formula>
    </cfRule>
    <cfRule aboveAverage="0" bottom="0" dxfId="1" equalAverage="0" operator="equal" percent="0" priority="424" rank="0" text="" type="cellIs">
      <formula>1</formula>
    </cfRule>
    <cfRule aboveAverage="0" bottom="0" dxfId="1" equalAverage="0" operator="equal" percent="0" priority="473" rank="0" text="" type="cellIs">
      <formula>1</formula>
    </cfRule>
    <cfRule aboveAverage="0" bottom="0" dxfId="1" equalAverage="0" operator="equal" percent="0" priority="474" rank="0" text="" type="cellIs">
      <formula>1</formula>
    </cfRule>
    <cfRule aboveAverage="0" bottom="0" dxfId="1" equalAverage="0" operator="equal" percent="0" priority="480" rank="0" text="" type="cellIs">
      <formula>1</formula>
    </cfRule>
    <cfRule aboveAverage="0" bottom="0" dxfId="1" equalAverage="0" operator="equal" percent="0" priority="742" rank="0" text="" type="cellIs">
      <formula>1</formula>
    </cfRule>
    <cfRule aboveAverage="0" bottom="0" dxfId="1" equalAverage="0" operator="equal" percent="0" priority="744" rank="0" text="" type="cellIs">
      <formula>1</formula>
    </cfRule>
    <cfRule aboveAverage="0" bottom="0" dxfId="1" equalAverage="0" operator="equal" percent="0" priority="751" rank="0" text="" type="cellIs">
      <formula>1</formula>
    </cfRule>
    <cfRule aboveAverage="0" bottom="0" dxfId="1" equalAverage="0" operator="equal" percent="0" priority="762" rank="0" text="" type="cellIs">
      <formula>1</formula>
    </cfRule>
    <cfRule aboveAverage="0" bottom="0" dxfId="1" equalAverage="0" operator="equal" percent="0" priority="773" rank="0" text="" type="cellIs">
      <formula>1</formula>
    </cfRule>
    <cfRule aboveAverage="0" bottom="0" dxfId="1" equalAverage="0" operator="equal" percent="0" priority="774" rank="0" text="" type="cellIs">
      <formula>1</formula>
    </cfRule>
    <cfRule aboveAverage="0" bottom="0" dxfId="1" equalAverage="0" operator="equal" percent="0" priority="779" rank="0" text="" type="cellIs">
      <formula>1</formula>
    </cfRule>
    <cfRule aboveAverage="0" bottom="0" dxfId="1" equalAverage="0" operator="equal" percent="0" priority="784" rank="0" text="" type="cellIs">
      <formula>1</formula>
    </cfRule>
    <cfRule aboveAverage="0" bottom="0" dxfId="1" equalAverage="0" operator="equal" percent="0" priority="785" rank="0" text="" type="cellIs">
      <formula>1</formula>
    </cfRule>
    <cfRule aboveAverage="0" bottom="0" dxfId="1" equalAverage="0" operator="equal" percent="0" priority="813" rank="0" text="" type="cellIs">
      <formula>1</formula>
    </cfRule>
    <cfRule aboveAverage="0" bottom="0" dxfId="1" equalAverage="0" operator="equal" percent="0" priority="814" rank="0" text="" type="cellIs">
      <formula>1</formula>
    </cfRule>
    <cfRule aboveAverage="0" bottom="0" dxfId="1" equalAverage="0" operator="equal" percent="0" priority="819" rank="0" text="" type="cellIs">
      <formula>1</formula>
    </cfRule>
    <cfRule aboveAverage="0" bottom="0" dxfId="1" equalAverage="0" operator="equal" percent="0" priority="824" rank="0" text="" type="cellIs">
      <formula>1</formula>
    </cfRule>
    <cfRule aboveAverage="0" bottom="0" dxfId="1" equalAverage="0" operator="equal" percent="0" priority="825" rank="0" text="" type="cellIs">
      <formula>1</formula>
    </cfRule>
    <cfRule aboveAverage="0" bottom="0" dxfId="1" equalAverage="0" operator="equal" percent="0" priority="830" rank="0" text="" type="cellIs">
      <formula>1</formula>
    </cfRule>
    <cfRule aboveAverage="0" bottom="0" dxfId="1" equalAverage="0" operator="equal" percent="0" priority="831" rank="0" text="" type="cellIs">
      <formula>1</formula>
    </cfRule>
    <cfRule aboveAverage="0" bottom="0" dxfId="1" equalAverage="0" operator="equal" percent="0" priority="880" rank="0" text="" type="cellIs">
      <formula>1</formula>
    </cfRule>
    <cfRule aboveAverage="0" bottom="0" dxfId="1" equalAverage="0" operator="equal" percent="0" priority="881" rank="0" text="" type="cellIs">
      <formula>1</formula>
    </cfRule>
    <cfRule aboveAverage="0" bottom="0" dxfId="1" equalAverage="0" operator="equal" percent="0" priority="887" rank="0" text="" type="cellIs">
      <formula>1</formula>
    </cfRule>
    <cfRule aboveAverage="0" bottom="0" dxfId="1" equalAverage="0" operator="equal" percent="0" priority="1031" rank="0" text="" type="cellIs">
      <formula>1</formula>
    </cfRule>
    <cfRule aboveAverage="0" bottom="0" dxfId="1" equalAverage="0" operator="equal" percent="0" priority="1036" rank="0" text="" type="cellIs">
      <formula>1</formula>
    </cfRule>
    <cfRule aboveAverage="0" bottom="0" dxfId="1" equalAverage="0" operator="equal" percent="0" priority="1037" rank="0" text="" type="cellIs">
      <formula>1</formula>
    </cfRule>
    <cfRule aboveAverage="0" bottom="0" dxfId="1" equalAverage="0" operator="equal" percent="0" priority="1042" rank="0" text="" type="cellIs">
      <formula>1</formula>
    </cfRule>
    <cfRule aboveAverage="0" bottom="0" dxfId="1" equalAverage="0" operator="equal" percent="0" priority="1043" rank="0" text="" type="cellIs">
      <formula>1</formula>
    </cfRule>
    <cfRule aboveAverage="0" bottom="0" dxfId="1" equalAverage="0" operator="equal" percent="0" priority="1049" rank="0" text="" type="cellIs">
      <formula>1</formula>
    </cfRule>
    <cfRule aboveAverage="0" bottom="0" dxfId="1" equalAverage="0" operator="equal" percent="0" priority="1050" rank="0" text="" type="cellIs">
      <formula>1</formula>
    </cfRule>
    <cfRule aboveAverage="0" bottom="0" dxfId="1" equalAverage="0" operator="equal" percent="0" priority="1056" rank="0" text="" type="cellIs">
      <formula>1</formula>
    </cfRule>
    <cfRule aboveAverage="0" bottom="0" dxfId="1" equalAverage="0" operator="equal" percent="0" priority="1139" rank="0" text="" type="cellIs">
      <formula>1</formula>
    </cfRule>
    <cfRule aboveAverage="0" bottom="0" dxfId="1" equalAverage="0" operator="equal" percent="0" priority="1140" rank="0" text="" type="cellIs">
      <formula>1</formula>
    </cfRule>
    <cfRule aboveAverage="0" bottom="0" dxfId="1" equalAverage="0" operator="equal" percent="0" priority="1146" rank="0" text="" type="cellIs">
      <formula>1</formula>
    </cfRule>
    <cfRule aboveAverage="0" bottom="0" dxfId="1" equalAverage="0" operator="equal" percent="0" priority="1151" rank="0" text="" type="cellIs">
      <formula>1</formula>
    </cfRule>
    <cfRule aboveAverage="0" bottom="0" dxfId="1" equalAverage="0" operator="equal" percent="0" priority="1154" rank="0" text="" type="cellIs">
      <formula>1</formula>
    </cfRule>
  </conditionalFormatting>
  <conditionalFormatting sqref="T28:U33">
    <cfRule aboveAverage="0" bottom="0" dxfId="1" equalAverage="0" operator="equal" percent="0" priority="15" rank="0" text="" type="cellIs">
      <formula>1</formula>
    </cfRule>
    <cfRule aboveAverage="0" bottom="0" dxfId="1" equalAverage="0" operator="equal" percent="0" priority="17" rank="0" text="" type="cellIs">
      <formula>1</formula>
    </cfRule>
    <cfRule aboveAverage="0" bottom="0" dxfId="1" equalAverage="0" operator="equal" percent="0" priority="29" rank="0" text="" type="cellIs">
      <formula> </formula>
    </cfRule>
    <cfRule aboveAverage="0" bottom="0" dxfId="1" equalAverage="0" operator="equal" percent="0" priority="47" rank="0" text="" type="cellIs">
      <formula>1</formula>
    </cfRule>
    <cfRule aboveAverage="0" bottom="0" dxfId="1" equalAverage="0" operator="equal" percent="0" priority="65" rank="0" text="" type="cellIs">
      <formula>1</formula>
    </cfRule>
    <cfRule aboveAverage="0" bottom="0" dxfId="1" equalAverage="0" operator="equal" percent="0" priority="76" rank="0" text="" type="cellIs">
      <formula>1</formula>
    </cfRule>
    <cfRule aboveAverage="0" bottom="0" dxfId="1" equalAverage="0" operator="equal" percent="0" priority="88" rank="0" text="" type="cellIs">
      <formula>1</formula>
    </cfRule>
    <cfRule aboveAverage="0" bottom="0" dxfId="1" equalAverage="0" operator="equal" percent="0" priority="122" rank="0" text="" type="cellIs">
      <formula>1</formula>
    </cfRule>
    <cfRule aboveAverage="0" bottom="0" dxfId="1" equalAverage="0" operator="equal" percent="0" priority="139" rank="0" text="" type="cellIs">
      <formula>1</formula>
    </cfRule>
    <cfRule aboveAverage="0" bottom="0" dxfId="1" equalAverage="0" operator="equal" percent="0" priority="151" rank="0" text="" type="cellIs">
      <formula>1</formula>
    </cfRule>
    <cfRule aboveAverage="0" bottom="0" dxfId="1" equalAverage="0" operator="equal" percent="0" priority="162" rank="0" text="" type="cellIs">
      <formula>1</formula>
    </cfRule>
    <cfRule aboveAverage="0" bottom="0" dxfId="1" equalAverage="0" operator="equal" percent="0" priority="262" rank="0" text="" type="cellIs">
      <formula>1</formula>
    </cfRule>
    <cfRule aboveAverage="0" bottom="0" dxfId="1" equalAverage="0" operator="equal" percent="0" priority="274" rank="0" text="" type="cellIs">
      <formula>1</formula>
    </cfRule>
    <cfRule aboveAverage="0" bottom="0" dxfId="1" equalAverage="0" operator="equal" percent="0" priority="285" rank="0" text="" type="cellIs">
      <formula>1</formula>
    </cfRule>
    <cfRule aboveAverage="0" bottom="0" dxfId="1" equalAverage="0" operator="equal" percent="0" priority="746" rank="0" text="" type="cellIs">
      <formula>1</formula>
    </cfRule>
    <cfRule aboveAverage="0" bottom="0" dxfId="1" equalAverage="0" operator="equal" percent="0" priority="758" rank="0" text="" type="cellIs">
      <formula>1</formula>
    </cfRule>
    <cfRule aboveAverage="0" bottom="0" dxfId="1" equalAverage="0" operator="equal" percent="0" priority="769" rank="0" text="" type="cellIs">
      <formula>1</formula>
    </cfRule>
  </conditionalFormatting>
  <conditionalFormatting sqref="R28:S33">
    <cfRule aboveAverage="0" bottom="0" dxfId="1" equalAverage="0" operator="equal" percent="0" priority="16" rank="0" text="" type="cellIs">
      <formula>1</formula>
    </cfRule>
    <cfRule aboveAverage="0" bottom="0" dxfId="1" equalAverage="0" operator="equal" percent="0" priority="36" rank="0" text="" type="cellIs">
      <formula>1</formula>
    </cfRule>
    <cfRule aboveAverage="0" bottom="0" dxfId="1" equalAverage="0" operator="equal" percent="0" priority="54" rank="0" text="" type="cellIs">
      <formula>1</formula>
    </cfRule>
  </conditionalFormatting>
  <conditionalFormatting sqref="V28:V33">
    <cfRule aboveAverage="0" bottom="0" dxfId="0" equalAverage="0" operator="equal" percent="0" priority="18" rank="0" text="" type="cellIs">
      <formula>1</formula>
    </cfRule>
    <cfRule aboveAverage="0" bottom="0" dxfId="1" equalAverage="0" operator="equal" percent="0" priority="28" rank="0" text="" type="cellIs">
      <formula>1</formula>
    </cfRule>
    <cfRule aboveAverage="0" bottom="0" dxfId="1" equalAverage="0" operator="equal" percent="0" priority="30" rank="0" text="" type="cellIs">
      <formula>1</formula>
    </cfRule>
    <cfRule aboveAverage="0" bottom="0" dxfId="1" equalAverage="0" operator="equal" percent="0" priority="46" rank="0" text="" type="cellIs">
      <formula>1</formula>
    </cfRule>
    <cfRule aboveAverage="0" bottom="0" dxfId="1" equalAverage="0" operator="equal" percent="0" priority="48" rank="0" text="" type="cellIs">
      <formula>1</formula>
    </cfRule>
    <cfRule aboveAverage="0" bottom="0" dxfId="1" equalAverage="0" operator="equal" percent="0" priority="59" rank="0" text="" type="cellIs">
      <formula>1</formula>
    </cfRule>
    <cfRule aboveAverage="0" bottom="0" dxfId="1" equalAverage="0" operator="equal" percent="0" priority="75" rank="0" text="" type="cellIs">
      <formula>1</formula>
    </cfRule>
    <cfRule aboveAverage="0" bottom="0" dxfId="1" equalAverage="0" operator="equal" percent="0" priority="77" rank="0" text="" type="cellIs">
      <formula>1</formula>
    </cfRule>
    <cfRule aboveAverage="0" bottom="0" dxfId="1" equalAverage="0" operator="equal" percent="0" priority="82" rank="0" text="" type="cellIs">
      <formula>1</formula>
    </cfRule>
    <cfRule aboveAverage="0" bottom="0" dxfId="1" equalAverage="0" operator="equal" percent="0" priority="116" rank="0" text="" type="cellIs">
      <formula>1</formula>
    </cfRule>
    <cfRule aboveAverage="0" bottom="0" dxfId="1" equalAverage="0" operator="equal" percent="0" priority="123" rank="0" text="" type="cellIs">
      <formula>1</formula>
    </cfRule>
    <cfRule aboveAverage="0" bottom="0" dxfId="1" equalAverage="0" operator="equal" percent="0" priority="128" rank="0" text="" type="cellIs">
      <formula>1</formula>
    </cfRule>
    <cfRule aboveAverage="0" bottom="0" dxfId="1" equalAverage="0" operator="equal" percent="0" priority="138" rank="0" text="" type="cellIs">
      <formula>1</formula>
    </cfRule>
    <cfRule aboveAverage="0" bottom="0" dxfId="1" equalAverage="0" operator="equal" percent="0" priority="140" rank="0" text="" type="cellIs">
      <formula>1</formula>
    </cfRule>
    <cfRule aboveAverage="0" bottom="0" dxfId="1" equalAverage="0" operator="equal" percent="0" priority="145" rank="0" text="" type="cellIs">
      <formula>1</formula>
    </cfRule>
    <cfRule aboveAverage="0" bottom="0" dxfId="1" equalAverage="0" operator="equal" percent="0" priority="156" rank="0" text="" type="cellIs">
      <formula>1</formula>
    </cfRule>
    <cfRule aboveAverage="0" bottom="0" dxfId="1" equalAverage="0" operator="equal" percent="0" priority="163" rank="0" text="" type="cellIs">
      <formula>1</formula>
    </cfRule>
    <cfRule aboveAverage="0" bottom="0" dxfId="1" equalAverage="0" operator="equal" percent="0" priority="168" rank="0" text="" type="cellIs">
      <formula>1</formula>
    </cfRule>
    <cfRule aboveAverage="0" bottom="0" dxfId="1" equalAverage="0" operator="equal" percent="0" priority="216" rank="0" text="" type="cellIs">
      <formula>1</formula>
    </cfRule>
    <cfRule aboveAverage="0" bottom="0" dxfId="1" equalAverage="0" operator="equal" percent="0" priority="217" rank="0" text="" type="cellIs">
      <formula>1</formula>
    </cfRule>
    <cfRule aboveAverage="0" bottom="0" dxfId="1" equalAverage="0" operator="equal" percent="0" priority="222" rank="0" text="" type="cellIs">
      <formula>1</formula>
    </cfRule>
    <cfRule aboveAverage="0" bottom="0" dxfId="1" equalAverage="0" operator="equal" percent="0" priority="246" rank="0" text="" type="cellIs">
      <formula>1</formula>
    </cfRule>
    <cfRule aboveAverage="0" bottom="0" dxfId="1" equalAverage="0" operator="equal" percent="0" priority="251" rank="0" text="" type="cellIs">
      <formula>1</formula>
    </cfRule>
    <cfRule aboveAverage="0" bottom="0" dxfId="1" equalAverage="0" operator="equal" percent="0" priority="261" rank="0" text="" type="cellIs">
      <formula>1</formula>
    </cfRule>
    <cfRule aboveAverage="0" bottom="0" dxfId="1" equalAverage="0" operator="equal" percent="0" priority="263" rank="0" text="" type="cellIs">
      <formula>1</formula>
    </cfRule>
    <cfRule aboveAverage="0" bottom="0" dxfId="1" equalAverage="0" operator="equal" percent="0" priority="268" rank="0" text="" type="cellIs">
      <formula>1</formula>
    </cfRule>
    <cfRule aboveAverage="0" bottom="0" dxfId="1" equalAverage="0" operator="equal" percent="0" priority="279" rank="0" text="" type="cellIs">
      <formula>1</formula>
    </cfRule>
    <cfRule aboveAverage="0" bottom="0" dxfId="1" equalAverage="0" operator="equal" percent="0" priority="286" rank="0" text="" type="cellIs">
      <formula>1</formula>
    </cfRule>
    <cfRule aboveAverage="0" bottom="0" dxfId="1" equalAverage="0" operator="equal" percent="0" priority="291" rank="0" text="" type="cellIs">
      <formula>1</formula>
    </cfRule>
    <cfRule aboveAverage="0" bottom="0" dxfId="1" equalAverage="0" operator="equal" percent="0" priority="296" rank="0" text="" type="cellIs">
      <formula>1</formula>
    </cfRule>
    <cfRule aboveAverage="0" bottom="0" dxfId="1" equalAverage="0" operator="equal" percent="0" priority="297" rank="0" text="" type="cellIs">
      <formula>1</formula>
    </cfRule>
    <cfRule aboveAverage="0" bottom="0" dxfId="1" equalAverage="0" operator="equal" percent="0" priority="302" rank="0" text="" type="cellIs">
      <formula>1</formula>
    </cfRule>
    <cfRule aboveAverage="0" bottom="0" dxfId="1" equalAverage="0" operator="equal" percent="0" priority="326" rank="0" text="" type="cellIs">
      <formula>1</formula>
    </cfRule>
    <cfRule aboveAverage="0" bottom="0" dxfId="1" equalAverage="0" operator="equal" percent="0" priority="331" rank="0" text="" type="cellIs">
      <formula>1</formula>
    </cfRule>
    <cfRule aboveAverage="0" bottom="0" dxfId="1" equalAverage="0" operator="equal" percent="0" priority="413" rank="0" text="" type="cellIs">
      <formula>1</formula>
    </cfRule>
    <cfRule aboveAverage="0" bottom="0" dxfId="1" equalAverage="0" operator="equal" percent="0" priority="414" rank="0" text="" type="cellIs">
      <formula>1</formula>
    </cfRule>
    <cfRule aboveAverage="0" bottom="0" dxfId="1" equalAverage="0" operator="equal" percent="0" priority="419" rank="0" text="" type="cellIs">
      <formula>1</formula>
    </cfRule>
    <cfRule aboveAverage="0" bottom="0" dxfId="1" equalAverage="0" operator="equal" percent="0" priority="420" rank="0" text="" type="cellIs">
      <formula>1</formula>
    </cfRule>
    <cfRule aboveAverage="0" bottom="0" dxfId="1" equalAverage="0" operator="equal" percent="0" priority="425" rank="0" text="" type="cellIs">
      <formula>1</formula>
    </cfRule>
    <cfRule aboveAverage="0" bottom="0" dxfId="1" equalAverage="0" operator="equal" percent="0" priority="475" rank="0" text="" type="cellIs">
      <formula>1</formula>
    </cfRule>
    <cfRule aboveAverage="0" bottom="0" dxfId="1" equalAverage="0" operator="equal" percent="0" priority="476" rank="0" text="" type="cellIs">
      <formula>1</formula>
    </cfRule>
    <cfRule aboveAverage="0" bottom="0" dxfId="1" equalAverage="0" operator="equal" percent="0" priority="481" rank="0" text="" type="cellIs">
      <formula>1</formula>
    </cfRule>
    <cfRule aboveAverage="0" bottom="0" dxfId="1" equalAverage="0" operator="equal" percent="0" priority="745" rank="0" text="" type="cellIs">
      <formula>1</formula>
    </cfRule>
    <cfRule aboveAverage="0" bottom="0" dxfId="1" equalAverage="0" operator="equal" percent="0" priority="747" rank="0" text="" type="cellIs">
      <formula>1</formula>
    </cfRule>
    <cfRule aboveAverage="0" bottom="0" dxfId="1" equalAverage="0" operator="equal" percent="0" priority="752" rank="0" text="" type="cellIs">
      <formula>1</formula>
    </cfRule>
    <cfRule aboveAverage="0" bottom="0" dxfId="1" equalAverage="0" operator="equal" percent="0" priority="763" rank="0" text="" type="cellIs">
      <formula>1</formula>
    </cfRule>
    <cfRule aboveAverage="0" bottom="0" dxfId="1" equalAverage="0" operator="equal" percent="0" priority="770" rank="0" text="" type="cellIs">
      <formula>1</formula>
    </cfRule>
    <cfRule aboveAverage="0" bottom="0" dxfId="1" equalAverage="0" operator="equal" percent="0" priority="775" rank="0" text="" type="cellIs">
      <formula>1</formula>
    </cfRule>
    <cfRule aboveAverage="0" bottom="0" dxfId="1" equalAverage="0" operator="equal" percent="0" priority="780" rank="0" text="" type="cellIs">
      <formula>1</formula>
    </cfRule>
    <cfRule aboveAverage="0" bottom="0" dxfId="1" equalAverage="0" operator="equal" percent="0" priority="781" rank="0" text="" type="cellIs">
      <formula>1</formula>
    </cfRule>
    <cfRule aboveAverage="0" bottom="0" dxfId="1" equalAverage="0" operator="equal" percent="0" priority="786" rank="0" text="" type="cellIs">
      <formula>1</formula>
    </cfRule>
    <cfRule aboveAverage="0" bottom="0" dxfId="1" equalAverage="0" operator="equal" percent="0" priority="810" rank="0" text="" type="cellIs">
      <formula>1</formula>
    </cfRule>
    <cfRule aboveAverage="0" bottom="0" dxfId="1" equalAverage="0" operator="equal" percent="0" priority="815" rank="0" text="" type="cellIs">
      <formula>1</formula>
    </cfRule>
    <cfRule aboveAverage="0" bottom="0" dxfId="1" equalAverage="0" operator="equal" percent="0" priority="820" rank="0" text="" type="cellIs">
      <formula>1</formula>
    </cfRule>
    <cfRule aboveAverage="0" bottom="0" dxfId="1" equalAverage="0" operator="equal" percent="0" priority="821" rank="0" text="" type="cellIs">
      <formula>1</formula>
    </cfRule>
    <cfRule aboveAverage="0" bottom="0" dxfId="1" equalAverage="0" operator="equal" percent="0" priority="826" rank="0" text="" type="cellIs">
      <formula>1</formula>
    </cfRule>
    <cfRule aboveAverage="0" bottom="0" dxfId="1" equalAverage="0" operator="equal" percent="0" priority="827" rank="0" text="" type="cellIs">
      <formula>1</formula>
    </cfRule>
    <cfRule aboveAverage="0" bottom="0" dxfId="1" equalAverage="0" operator="equal" percent="0" priority="832" rank="0" text="" type="cellIs">
      <formula>1</formula>
    </cfRule>
    <cfRule aboveAverage="0" bottom="0" dxfId="1" equalAverage="0" operator="equal" percent="0" priority="882" rank="0" text="" type="cellIs">
      <formula>1</formula>
    </cfRule>
    <cfRule aboveAverage="0" bottom="0" dxfId="1" equalAverage="0" operator="equal" percent="0" priority="883" rank="0" text="" type="cellIs">
      <formula>1</formula>
    </cfRule>
    <cfRule aboveAverage="0" bottom="0" dxfId="1" equalAverage="0" operator="equal" percent="0" priority="888" rank="0" text="" type="cellIs">
      <formula>1</formula>
    </cfRule>
    <cfRule aboveAverage="0" bottom="0" dxfId="1" equalAverage="0" operator="equal" percent="0" priority="1032" rank="0" text="" type="cellIs">
      <formula>1</formula>
    </cfRule>
    <cfRule aboveAverage="0" bottom="0" dxfId="1" equalAverage="0" operator="equal" percent="0" priority="1033" rank="0" text="" type="cellIs">
      <formula>1</formula>
    </cfRule>
    <cfRule aboveAverage="0" bottom="0" dxfId="1" equalAverage="0" operator="equal" percent="0" priority="1038" rank="0" text="" type="cellIs">
      <formula>1</formula>
    </cfRule>
    <cfRule aboveAverage="0" bottom="0" dxfId="1" equalAverage="0" operator="equal" percent="0" priority="1039" rank="0" text="" type="cellIs">
      <formula>1</formula>
    </cfRule>
    <cfRule aboveAverage="0" bottom="0" dxfId="1" equalAverage="0" operator="equal" percent="0" priority="1044" rank="0" text="" type="cellIs">
      <formula>1</formula>
    </cfRule>
    <cfRule aboveAverage="0" bottom="0" dxfId="1" equalAverage="0" operator="equal" percent="0" priority="1051" rank="0" text="" type="cellIs">
      <formula>1</formula>
    </cfRule>
    <cfRule aboveAverage="0" bottom="0" dxfId="1" equalAverage="0" operator="equal" percent="0" priority="1052" rank="0" text="" type="cellIs">
      <formula>1</formula>
    </cfRule>
    <cfRule aboveAverage="0" bottom="0" dxfId="1" equalAverage="0" operator="equal" percent="0" priority="1057" rank="0" text="" type="cellIs">
      <formula>1</formula>
    </cfRule>
    <cfRule aboveAverage="0" bottom="0" dxfId="1" equalAverage="0" operator="equal" percent="0" priority="1141" rank="0" text="" type="cellIs">
      <formula>1</formula>
    </cfRule>
    <cfRule aboveAverage="0" bottom="0" dxfId="1" equalAverage="0" operator="equal" percent="0" priority="1142" rank="0" text="" type="cellIs">
      <formula>1</formula>
    </cfRule>
    <cfRule aboveAverage="0" bottom="0" dxfId="1" equalAverage="0" operator="equal" percent="0" priority="1147" rank="0" text="" type="cellIs">
      <formula>1</formula>
    </cfRule>
    <cfRule aboveAverage="0" bottom="0" dxfId="1" equalAverage="0" operator="equal" percent="0" priority="1152" rank="0" text="" type="cellIs">
      <formula>1</formula>
    </cfRule>
    <cfRule aboveAverage="0" bottom="0" dxfId="1" equalAverage="0" operator="equal" percent="0" priority="1155" rank="0" text="" type="cellIs">
      <formula>1</formula>
    </cfRule>
  </conditionalFormatting>
  <conditionalFormatting sqref="V12:V33">
    <cfRule aboveAverage="0" bottom="0" dxfId="1" equalAverage="0" operator="equal" percent="0" priority="21" rank="0" text="" type="cellIs">
      <formula>1</formula>
    </cfRule>
    <cfRule aboveAverage="0" bottom="0" dxfId="1" equalAverage="0" operator="equal" percent="0" priority="39" rank="0" text="" type="cellIs">
      <formula>1</formula>
    </cfRule>
    <cfRule aboveAverage="0" bottom="0" dxfId="1" equalAverage="0" operator="equal" percent="0" priority="55" rank="0" text="" type="cellIs">
      <formula>1</formula>
    </cfRule>
    <cfRule aboveAverage="0" bottom="0" dxfId="1" equalAverage="0" operator="equal" percent="0" priority="56" rank="0" text="" type="cellIs">
      <formula>1</formula>
    </cfRule>
    <cfRule aboveAverage="0" bottom="0" dxfId="1" equalAverage="0" operator="equal" percent="0" priority="68" rank="0" text="" type="cellIs">
      <formula>1</formula>
    </cfRule>
    <cfRule aboveAverage="0" bottom="0" dxfId="1" equalAverage="0" operator="equal" percent="0" priority="78" rank="0" text="" type="cellIs">
      <formula>1</formula>
    </cfRule>
    <cfRule aboveAverage="0" bottom="0" dxfId="0" equalAverage="0" operator="equal" percent="0" priority="79" rank="0" text="" type="cellIs">
      <formula>1</formula>
    </cfRule>
    <cfRule aboveAverage="0" bottom="0" dxfId="1" equalAverage="0" operator="equal" percent="0" priority="112" rank="0" text="" type="cellIs">
      <formula>1</formula>
    </cfRule>
    <cfRule aboveAverage="0" bottom="0" dxfId="1" equalAverage="0" operator="equal" percent="0" priority="113" rank="0" text="" type="cellIs">
      <formula>1</formula>
    </cfRule>
    <cfRule aboveAverage="0" bottom="0" dxfId="1" equalAverage="0" operator="equal" percent="0" priority="131" rank="0" text="" type="cellIs">
      <formula>1</formula>
    </cfRule>
    <cfRule aboveAverage="0" bottom="0" dxfId="1" equalAverage="0" operator="equal" percent="0" priority="141" rank="0" text="" type="cellIs">
      <formula>1</formula>
    </cfRule>
    <cfRule aboveAverage="0" bottom="0" dxfId="1" equalAverage="0" operator="equal" percent="0" priority="142" rank="0" text="" type="cellIs">
      <formula>1</formula>
    </cfRule>
    <cfRule aboveAverage="0" bottom="0" dxfId="1" equalAverage="0" operator="equal" percent="0" priority="152" rank="0" text="" type="cellIs">
      <formula>1</formula>
    </cfRule>
    <cfRule aboveAverage="0" bottom="0" dxfId="1" equalAverage="0" operator="equal" percent="0" priority="153" rank="0" text="" type="cellIs">
      <formula>1</formula>
    </cfRule>
    <cfRule aboveAverage="0" bottom="0" dxfId="1" equalAverage="0" operator="equal" percent="0" priority="212" rank="0" text="" type="cellIs">
      <formula>1</formula>
    </cfRule>
    <cfRule aboveAverage="0" bottom="0" dxfId="1" equalAverage="0" operator="equal" percent="0" priority="213" rank="0" text="" type="cellIs">
      <formula>1</formula>
    </cfRule>
    <cfRule aboveAverage="0" bottom="0" dxfId="1" equalAverage="0" operator="equal" percent="0" priority="254" rank="0" text="" type="cellIs">
      <formula>1</formula>
    </cfRule>
    <cfRule aboveAverage="0" bottom="0" dxfId="1" equalAverage="0" operator="equal" percent="0" priority="264" rank="0" text="" type="cellIs">
      <formula>1</formula>
    </cfRule>
    <cfRule aboveAverage="0" bottom="0" dxfId="1" equalAverage="0" operator="equal" percent="0" priority="265" rank="0" text="" type="cellIs">
      <formula>1</formula>
    </cfRule>
    <cfRule aboveAverage="0" bottom="0" dxfId="1" equalAverage="0" operator="equal" percent="0" priority="275" rank="0" text="" type="cellIs">
      <formula>1</formula>
    </cfRule>
    <cfRule aboveAverage="0" bottom="0" dxfId="1" equalAverage="0" operator="equal" percent="0" priority="276" rank="0" text="" type="cellIs">
      <formula>1</formula>
    </cfRule>
    <cfRule aboveAverage="0" bottom="0" dxfId="1" equalAverage="0" operator="equal" percent="0" priority="292" rank="0" text="" type="cellIs">
      <formula>1</formula>
    </cfRule>
    <cfRule aboveAverage="0" bottom="0" dxfId="1" equalAverage="0" operator="equal" percent="0" priority="293" rank="0" text="" type="cellIs">
      <formula>1</formula>
    </cfRule>
    <cfRule aboveAverage="0" bottom="0" dxfId="1" equalAverage="0" operator="equal" percent="0" priority="409" rank="0" text="" type="cellIs">
      <formula>1</formula>
    </cfRule>
    <cfRule aboveAverage="0" bottom="0" dxfId="1" equalAverage="0" operator="equal" percent="0" priority="410" rank="0" text="" type="cellIs">
      <formula>1</formula>
    </cfRule>
    <cfRule aboveAverage="0" bottom="0" dxfId="1" equalAverage="0" operator="equal" percent="0" priority="469" rank="0" text="" type="cellIs">
      <formula>1</formula>
    </cfRule>
    <cfRule aboveAverage="0" bottom="0" dxfId="1" equalAverage="0" operator="equal" percent="0" priority="470" rank="0" text="" type="cellIs">
      <formula>1</formula>
    </cfRule>
    <cfRule aboveAverage="0" bottom="0" dxfId="1" equalAverage="0" operator="equal" percent="0" priority="477" rank="0" text="" type="cellIs">
      <formula>о</formula>
    </cfRule>
    <cfRule aboveAverage="0" bottom="0" dxfId="1" equalAverage="0" operator="equal" percent="0" priority="478" rank="0" text="" type="cellIs">
      <formula>1</formula>
    </cfRule>
    <cfRule aboveAverage="0" bottom="0" dxfId="1" equalAverage="0" operator="equal" percent="0" priority="738" rank="0" text="" type="cellIs">
      <formula>1</formula>
    </cfRule>
    <cfRule aboveAverage="0" bottom="0" dxfId="1" equalAverage="0" operator="equal" percent="0" priority="748" rank="0" text="" type="cellIs">
      <formula>1</formula>
    </cfRule>
    <cfRule aboveAverage="0" bottom="0" dxfId="1" equalAverage="0" operator="equal" percent="0" priority="749" rank="0" text="" type="cellIs">
      <formula>1</formula>
    </cfRule>
    <cfRule aboveAverage="0" bottom="0" dxfId="1" equalAverage="0" operator="equal" percent="0" priority="759" rank="0" text="" type="cellIs">
      <formula>1</formula>
    </cfRule>
    <cfRule aboveAverage="0" bottom="0" dxfId="1" equalAverage="0" operator="equal" percent="0" priority="760" rank="0" text="" type="cellIs">
      <formula>1</formula>
    </cfRule>
    <cfRule aboveAverage="0" bottom="0" dxfId="1" equalAverage="0" operator="equal" percent="0" priority="776" rank="0" text="" type="cellIs">
      <formula>1</formula>
    </cfRule>
    <cfRule aboveAverage="0" bottom="0" dxfId="1" equalAverage="0" operator="equal" percent="0" priority="777" rank="0" text="" type="cellIs">
      <formula>1</formula>
    </cfRule>
    <cfRule aboveAverage="0" bottom="0" dxfId="1" equalAverage="0" operator="equal" percent="0" priority="816" rank="0" text="" type="cellIs">
      <formula>1</formula>
    </cfRule>
    <cfRule aboveAverage="0" bottom="0" dxfId="1" equalAverage="0" operator="equal" percent="0" priority="817" rank="0" text="" type="cellIs">
      <formula>1</formula>
    </cfRule>
    <cfRule aboveAverage="0" bottom="0" dxfId="1" equalAverage="0" operator="equal" percent="0" priority="876" rank="0" text="" type="cellIs">
      <formula>1</formula>
    </cfRule>
    <cfRule aboveAverage="0" bottom="0" dxfId="1" equalAverage="0" operator="equal" percent="0" priority="877" rank="0" text="" type="cellIs">
      <formula>1</formula>
    </cfRule>
    <cfRule aboveAverage="0" bottom="0" dxfId="1" equalAverage="0" operator="equal" percent="0" priority="884" rank="0" text="" type="cellIs">
      <formula>1</formula>
    </cfRule>
    <cfRule aboveAverage="0" bottom="0" dxfId="1" equalAverage="0" operator="equal" percent="0" priority="885" rank="0" text="" type="cellIs">
      <formula>1</formula>
    </cfRule>
    <cfRule aboveAverage="0" bottom="0" dxfId="1" equalAverage="0" operator="equal" percent="0" priority="1028" rank="0" text="" type="cellIs">
      <formula>1</formula>
    </cfRule>
    <cfRule aboveAverage="0" bottom="0" dxfId="1" equalAverage="0" operator="equal" percent="0" priority="1029" rank="0" text="" type="cellIs">
      <formula>1</formula>
    </cfRule>
    <cfRule aboveAverage="0" bottom="0" dxfId="1" equalAverage="0" operator="equal" percent="0" priority="1045" rank="0" text="" type="cellIs">
      <formula>1</formula>
    </cfRule>
    <cfRule aboveAverage="0" bottom="0" dxfId="1" equalAverage="0" operator="equal" percent="0" priority="1046" rank="0" text="" type="cellIs">
      <formula>1</formula>
    </cfRule>
    <cfRule aboveAverage="0" bottom="0" dxfId="1" equalAverage="0" operator="equal" percent="0" priority="1053" rank="0" text="" type="cellIs">
      <formula>1</formula>
    </cfRule>
    <cfRule aboveAverage="0" bottom="0" dxfId="1" equalAverage="0" operator="equal" percent="0" priority="1054" rank="0" text="" type="cellIs">
      <formula>1</formula>
    </cfRule>
    <cfRule aboveAverage="0" bottom="0" dxfId="1" equalAverage="0" operator="equal" percent="0" priority="1135" rank="0" text="" type="cellIs">
      <formula>1</formula>
    </cfRule>
    <cfRule aboveAverage="0" bottom="0" dxfId="1" equalAverage="0" operator="equal" percent="0" priority="1136" rank="0" text="" type="cellIs">
      <formula>1</formula>
    </cfRule>
    <cfRule aboveAverage="0" bottom="0" dxfId="1" equalAverage="0" operator="equal" percent="0" priority="1143" rank="0" text="" type="cellIs">
      <formula>1</formula>
    </cfRule>
    <cfRule aboveAverage="0" bottom="0" dxfId="1" equalAverage="0" operator="equal" percent="0" priority="1144" rank="0" text="" type="cellIs">
      <formula>1</formula>
    </cfRule>
    <cfRule aboveAverage="0" bottom="0" dxfId="1" equalAverage="0" operator="equal" percent="0" priority="1148" rank="0" text="" type="cellIs">
      <formula>1</formula>
    </cfRule>
    <cfRule aboveAverage="0" bottom="0" dxfId="1" equalAverage="0" operator="equal" percent="0" priority="1149" rank="0" text="" type="cellIs">
      <formula>1</formula>
    </cfRule>
  </conditionalFormatting>
  <conditionalFormatting sqref="R28:R33">
    <cfRule aboveAverage="0" bottom="0" dxfId="1" equalAverage="0" operator="equal" percent="0" priority="31" rank="0" text="" type="cellIs">
      <formula>1</formula>
    </cfRule>
    <cfRule aboveAverage="0" bottom="0" dxfId="1" equalAverage="0" operator="equal" percent="0" priority="49" rank="0" text="" type="cellIs">
      <formula>1</formula>
    </cfRule>
    <cfRule aboveAverage="0" bottom="0" dxfId="1" equalAverage="0" operator="equal" percent="0" priority="97" rank="0" text="" type="cellIs">
      <formula>1</formula>
    </cfRule>
    <cfRule aboveAverage="0" bottom="0" dxfId="1" equalAverage="0" operator="equal" percent="0" priority="98" rank="0" text="" type="cellIs">
      <formula>1</formula>
    </cfRule>
    <cfRule aboveAverage="0" bottom="0" dxfId="1" equalAverage="0" operator="equal" percent="0" priority="110" rank="0" text="" type="cellIs">
      <formula>1</formula>
    </cfRule>
    <cfRule aboveAverage="0" bottom="0" dxfId="1" equalAverage="0" operator="equal" percent="0" priority="177" rank="0" text="" type="cellIs">
      <formula>1</formula>
    </cfRule>
    <cfRule aboveAverage="0" bottom="0" dxfId="1" equalAverage="0" operator="equal" percent="0" priority="178" rank="0" text="" type="cellIs">
      <formula>1</formula>
    </cfRule>
    <cfRule aboveAverage="0" bottom="0" dxfId="1" equalAverage="0" operator="equal" percent="0" priority="190" rank="0" text="" type="cellIs">
      <formula>1</formula>
    </cfRule>
    <cfRule aboveAverage="0" bottom="0" dxfId="1" equalAverage="0" operator="equal" percent="0" priority="202" rank="0" text="" type="cellIs">
      <formula>1</formula>
    </cfRule>
    <cfRule aboveAverage="0" bottom="0" dxfId="1" equalAverage="0" operator="equal" percent="0" priority="211" rank="0" text="" type="cellIs">
      <formula>1</formula>
    </cfRule>
    <cfRule aboveAverage="0" bottom="0" dxfId="1" equalAverage="0" operator="equal" percent="0" priority="340" rank="0" text="" type="cellIs">
      <formula>1</formula>
    </cfRule>
    <cfRule aboveAverage="0" bottom="0" dxfId="1" equalAverage="0" operator="equal" percent="0" priority="341" rank="0" text="" type="cellIs">
      <formula>1</formula>
    </cfRule>
    <cfRule aboveAverage="0" bottom="0" dxfId="1" equalAverage="0" operator="equal" percent="0" priority="353" rank="0" text="" type="cellIs">
      <formula>1</formula>
    </cfRule>
    <cfRule aboveAverage="0" bottom="0" dxfId="1" equalAverage="0" operator="equal" percent="0" priority="365" rank="0" text="" type="cellIs">
      <formula>1</formula>
    </cfRule>
    <cfRule aboveAverage="0" bottom="0" dxfId="1" equalAverage="0" operator="equal" percent="0" priority="374" rank="0" text="" type="cellIs">
      <formula>1</formula>
    </cfRule>
    <cfRule aboveAverage="0" bottom="0" dxfId="1" equalAverage="0" operator="equal" percent="0" priority="385" rank="0" text="" type="cellIs">
      <formula>1</formula>
    </cfRule>
    <cfRule aboveAverage="0" bottom="0" dxfId="1" equalAverage="0" operator="equal" percent="0" priority="394" rank="0" text="" type="cellIs">
      <formula>1</formula>
    </cfRule>
    <cfRule aboveAverage="0" bottom="0" dxfId="1" equalAverage="0" operator="equal" percent="0" priority="402" rank="0" text="" type="cellIs">
      <formula>1</formula>
    </cfRule>
    <cfRule aboveAverage="0" bottom="0" dxfId="1" equalAverage="0" operator="equal" percent="0" priority="897" rank="0" text="" type="cellIs">
      <formula>1</formula>
    </cfRule>
    <cfRule aboveAverage="0" bottom="0" dxfId="1" equalAverage="0" operator="equal" percent="0" priority="898" rank="0" text="" type="cellIs">
      <formula>1</formula>
    </cfRule>
    <cfRule aboveAverage="0" bottom="0" dxfId="1" equalAverage="0" operator="equal" percent="0" priority="910" rank="0" text="" type="cellIs">
      <formula>1</formula>
    </cfRule>
    <cfRule aboveAverage="0" bottom="0" dxfId="1" equalAverage="0" operator="equal" percent="0" priority="922" rank="0" text="" type="cellIs">
      <formula>1</formula>
    </cfRule>
    <cfRule aboveAverage="0" bottom="0" dxfId="1" equalAverage="0" operator="equal" percent="0" priority="931" rank="0" text="" type="cellIs">
      <formula>1</formula>
    </cfRule>
    <cfRule aboveAverage="0" bottom="0" dxfId="1" equalAverage="0" operator="equal" percent="0" priority="942" rank="0" text="" type="cellIs">
      <formula>1</formula>
    </cfRule>
    <cfRule aboveAverage="0" bottom="0" dxfId="1" equalAverage="0" operator="equal" percent="0" priority="951" rank="0" text="" type="cellIs">
      <formula>1</formula>
    </cfRule>
    <cfRule aboveAverage="0" bottom="0" dxfId="1" equalAverage="0" operator="equal" percent="0" priority="959" rank="0" text="" type="cellIs">
      <formula>1</formula>
    </cfRule>
    <cfRule aboveAverage="0" bottom="0" dxfId="1" equalAverage="0" operator="equal" percent="0" priority="976" rank="0" text="" type="cellIs">
      <formula>1</formula>
    </cfRule>
    <cfRule aboveAverage="0" bottom="0" dxfId="1" equalAverage="0" operator="equal" percent="0" priority="985" rank="0" text="" type="cellIs">
      <formula>1</formula>
    </cfRule>
    <cfRule aboveAverage="0" bottom="0" dxfId="1" equalAverage="0" operator="equal" percent="0" priority="993" rank="0" text="" type="cellIs">
      <formula>1</formula>
    </cfRule>
    <cfRule aboveAverage="0" bottom="0" dxfId="1" equalAverage="0" operator="equal" percent="0" priority="1014" rank="0" text="" type="cellIs">
      <formula>1</formula>
    </cfRule>
    <cfRule aboveAverage="0" bottom="0" dxfId="1" equalAverage="0" operator="equal" percent="0" priority="1020" rank="0" text="" type="cellIs">
      <formula>1</formula>
    </cfRule>
    <cfRule aboveAverage="0" bottom="0" dxfId="1" equalAverage="0" operator="equal" percent="0" priority="1021" rank="0" text="" type="cellIs">
      <formula>1</formula>
    </cfRule>
  </conditionalFormatting>
  <conditionalFormatting sqref="R15:R17">
    <cfRule aboveAverage="0" bottom="0" dxfId="1" equalAverage="0" operator="equal" percent="0" priority="33" rank="0" text="" type="cellIs">
      <formula>1</formula>
    </cfRule>
    <cfRule aboveAverage="0" bottom="0" dxfId="1" equalAverage="0" operator="equal" percent="0" priority="51" rank="0" text="" type="cellIs">
      <formula>1</formula>
    </cfRule>
    <cfRule aboveAverage="0" bottom="0" dxfId="1" equalAverage="0" operator="equal" percent="0" priority="91" rank="0" text="" type="cellIs">
      <formula>1</formula>
    </cfRule>
    <cfRule aboveAverage="0" bottom="0" dxfId="1" equalAverage="0" operator="equal" percent="0" priority="92" rank="0" text="" type="cellIs">
      <formula>1</formula>
    </cfRule>
    <cfRule aboveAverage="0" bottom="0" dxfId="1" equalAverage="0" operator="equal" percent="0" priority="104" rank="0" text="" type="cellIs">
      <formula>1</formula>
    </cfRule>
    <cfRule aboveAverage="0" bottom="0" dxfId="1" equalAverage="0" operator="equal" percent="0" priority="171" rank="0" text="" type="cellIs">
      <formula>1</formula>
    </cfRule>
    <cfRule aboveAverage="0" bottom="0" dxfId="1" equalAverage="0" operator="equal" percent="0" priority="172" rank="0" text="" type="cellIs">
      <formula>1</formula>
    </cfRule>
    <cfRule aboveAverage="0" bottom="0" dxfId="1" equalAverage="0" operator="equal" percent="0" priority="184" rank="0" text="" type="cellIs">
      <formula>1</formula>
    </cfRule>
    <cfRule aboveAverage="0" bottom="0" dxfId="1" equalAverage="0" operator="equal" percent="0" priority="196" rank="0" text="" type="cellIs">
      <formula>1</formula>
    </cfRule>
    <cfRule aboveAverage="0" bottom="0" dxfId="1" equalAverage="0" operator="equal" percent="0" priority="209" rank="0" text="" type="cellIs">
      <formula>1</formula>
    </cfRule>
    <cfRule aboveAverage="0" bottom="0" dxfId="1" equalAverage="0" operator="equal" percent="0" priority="334" rank="0" text="" type="cellIs">
      <formula>1</formula>
    </cfRule>
    <cfRule aboveAverage="0" bottom="0" dxfId="1" equalAverage="0" operator="equal" percent="0" priority="335" rank="0" text="" type="cellIs">
      <formula>1</formula>
    </cfRule>
    <cfRule aboveAverage="0" bottom="0" dxfId="1" equalAverage="0" operator="equal" percent="0" priority="347" rank="0" text="" type="cellIs">
      <formula>1</formula>
    </cfRule>
    <cfRule aboveAverage="0" bottom="0" dxfId="1" equalAverage="0" operator="equal" percent="0" priority="359" rank="0" text="" type="cellIs">
      <formula>1</formula>
    </cfRule>
    <cfRule aboveAverage="0" bottom="0" dxfId="1" equalAverage="0" operator="equal" percent="0" priority="372" rank="0" text="" type="cellIs">
      <formula>1</formula>
    </cfRule>
    <cfRule aboveAverage="0" bottom="0" dxfId="1" equalAverage="0" operator="equal" percent="0" priority="379" rank="0" text="" type="cellIs">
      <formula>1</formula>
    </cfRule>
    <cfRule aboveAverage="0" bottom="0" dxfId="1" equalAverage="0" operator="equal" percent="0" priority="392" rank="0" text="" type="cellIs">
      <formula>1</formula>
    </cfRule>
    <cfRule aboveAverage="0" bottom="0" dxfId="1" equalAverage="0" operator="equal" percent="0" priority="400" rank="0" text="" type="cellIs">
      <formula>1</formula>
    </cfRule>
    <cfRule aboveAverage="0" bottom="0" dxfId="1" equalAverage="0" operator="equal" percent="0" priority="891" rank="0" text="" type="cellIs">
      <formula>1</formula>
    </cfRule>
    <cfRule aboveAverage="0" bottom="0" dxfId="1" equalAverage="0" operator="equal" percent="0" priority="892" rank="0" text="" type="cellIs">
      <formula>1</formula>
    </cfRule>
    <cfRule aboveAverage="0" bottom="0" dxfId="1" equalAverage="0" operator="equal" percent="0" priority="904" rank="0" text="" type="cellIs">
      <formula>1</formula>
    </cfRule>
    <cfRule aboveAverage="0" bottom="0" dxfId="1" equalAverage="0" operator="equal" percent="0" priority="916" rank="0" text="" type="cellIs">
      <formula>1</formula>
    </cfRule>
    <cfRule aboveAverage="0" bottom="0" dxfId="1" equalAverage="0" operator="equal" percent="0" priority="929" rank="0" text="" type="cellIs">
      <formula>1</formula>
    </cfRule>
    <cfRule aboveAverage="0" bottom="0" dxfId="1" equalAverage="0" operator="equal" percent="0" priority="936" rank="0" text="" type="cellIs">
      <formula>1</formula>
    </cfRule>
    <cfRule aboveAverage="0" bottom="0" dxfId="1" equalAverage="0" operator="equal" percent="0" priority="949" rank="0" text="" type="cellIs">
      <formula>1</formula>
    </cfRule>
    <cfRule aboveAverage="0" bottom="0" dxfId="1" equalAverage="0" operator="equal" percent="0" priority="957" rank="0" text="" type="cellIs">
      <formula>1</formula>
    </cfRule>
    <cfRule aboveAverage="0" bottom="0" dxfId="1" equalAverage="0" operator="equal" percent="0" priority="970" rank="0" text="" type="cellIs">
      <formula>1</formula>
    </cfRule>
    <cfRule aboveAverage="0" bottom="0" dxfId="1" equalAverage="0" operator="equal" percent="0" priority="983" rank="0" text="" type="cellIs">
      <formula>1</formula>
    </cfRule>
    <cfRule aboveAverage="0" bottom="0" dxfId="1" equalAverage="0" operator="equal" percent="0" priority="991" rank="0" text="" type="cellIs">
      <formula>1</formula>
    </cfRule>
    <cfRule aboveAverage="0" bottom="0" dxfId="1" equalAverage="0" operator="equal" percent="0" priority="1012" rank="0" text="" type="cellIs">
      <formula>1</formula>
    </cfRule>
    <cfRule aboveAverage="0" bottom="0" dxfId="1" equalAverage="0" operator="equal" percent="0" priority="1016" rank="0" text="" type="cellIs">
      <formula>1</formula>
    </cfRule>
    <cfRule aboveAverage="0" bottom="0" dxfId="1" equalAverage="0" operator="equal" percent="0" priority="1017" rank="0" text="" type="cellIs">
      <formula>1</formula>
    </cfRule>
  </conditionalFormatting>
  <conditionalFormatting sqref="R21:R26">
    <cfRule aboveAverage="0" bottom="0" dxfId="1" equalAverage="0" operator="equal" percent="0" priority="35" rank="0" text="" type="cellIs">
      <formula>1</formula>
    </cfRule>
    <cfRule aboveAverage="0" bottom="0" dxfId="1" equalAverage="0" operator="equal" percent="0" priority="53" rank="0" text="" type="cellIs">
      <formula>1</formula>
    </cfRule>
    <cfRule aboveAverage="0" bottom="0" dxfId="1" equalAverage="0" operator="equal" percent="0" priority="94" rank="0" text="" type="cellIs">
      <formula>1</formula>
    </cfRule>
    <cfRule aboveAverage="0" bottom="0" dxfId="1" equalAverage="0" operator="equal" percent="0" priority="95" rank="0" text="" type="cellIs">
      <formula>1</formula>
    </cfRule>
    <cfRule aboveAverage="0" bottom="0" dxfId="1" equalAverage="0" operator="equal" percent="0" priority="107" rank="0" text="" type="cellIs">
      <formula>1</formula>
    </cfRule>
    <cfRule aboveAverage="0" bottom="0" dxfId="1" equalAverage="0" operator="equal" percent="0" priority="174" rank="0" text="" type="cellIs">
      <formula>1</formula>
    </cfRule>
    <cfRule aboveAverage="0" bottom="0" dxfId="1" equalAverage="0" operator="equal" percent="0" priority="175" rank="0" text="" type="cellIs">
      <formula>1</formula>
    </cfRule>
    <cfRule aboveAverage="0" bottom="0" dxfId="1" equalAverage="0" operator="equal" percent="0" priority="187" rank="0" text="" type="cellIs">
      <formula>1</formula>
    </cfRule>
    <cfRule aboveAverage="0" bottom="0" dxfId="1" equalAverage="0" operator="equal" percent="0" priority="199" rank="0" text="" type="cellIs">
      <formula>1</formula>
    </cfRule>
    <cfRule aboveAverage="0" bottom="0" dxfId="1" equalAverage="0" operator="equal" percent="0" priority="210" rank="0" text="" type="cellIs">
      <formula>1</formula>
    </cfRule>
    <cfRule aboveAverage="0" bottom="0" dxfId="1" equalAverage="0" operator="equal" percent="0" priority="337" rank="0" text="" type="cellIs">
      <formula>1</formula>
    </cfRule>
    <cfRule aboveAverage="0" bottom="0" dxfId="1" equalAverage="0" operator="equal" percent="0" priority="338" rank="0" text="" type="cellIs">
      <formula>1</formula>
    </cfRule>
    <cfRule aboveAverage="0" bottom="0" dxfId="1" equalAverage="0" operator="equal" percent="0" priority="350" rank="0" text="" type="cellIs">
      <formula>1</formula>
    </cfRule>
    <cfRule aboveAverage="0" bottom="0" dxfId="1" equalAverage="0" operator="equal" percent="0" priority="362" rank="0" text="" type="cellIs">
      <formula>1</formula>
    </cfRule>
    <cfRule aboveAverage="0" bottom="0" dxfId="1" equalAverage="0" operator="equal" percent="0" priority="373" rank="0" text="" type="cellIs">
      <formula>1</formula>
    </cfRule>
    <cfRule aboveAverage="0" bottom="0" dxfId="1" equalAverage="0" operator="equal" percent="0" priority="382" rank="0" text="" type="cellIs">
      <formula>1</formula>
    </cfRule>
    <cfRule aboveAverage="0" bottom="0" dxfId="1" equalAverage="0" operator="equal" percent="0" priority="393" rank="0" text="" type="cellIs">
      <formula>1</formula>
    </cfRule>
    <cfRule aboveAverage="0" bottom="0" dxfId="1" equalAverage="0" operator="equal" percent="0" priority="401" rank="0" text="" type="cellIs">
      <formula>1</formula>
    </cfRule>
    <cfRule aboveAverage="0" bottom="0" dxfId="1" equalAverage="0" operator="equal" percent="0" priority="894" rank="0" text="" type="cellIs">
      <formula>1</formula>
    </cfRule>
    <cfRule aboveAverage="0" bottom="0" dxfId="1" equalAverage="0" operator="equal" percent="0" priority="895" rank="0" text="" type="cellIs">
      <formula>1</formula>
    </cfRule>
    <cfRule aboveAverage="0" bottom="0" dxfId="1" equalAverage="0" operator="equal" percent="0" priority="907" rank="0" text="" type="cellIs">
      <formula>1</formula>
    </cfRule>
    <cfRule aboveAverage="0" bottom="0" dxfId="1" equalAverage="0" operator="equal" percent="0" priority="919" rank="0" text="" type="cellIs">
      <formula>1</formula>
    </cfRule>
    <cfRule aboveAverage="0" bottom="0" dxfId="1" equalAverage="0" operator="equal" percent="0" priority="930" rank="0" text="" type="cellIs">
      <formula>1</formula>
    </cfRule>
    <cfRule aboveAverage="0" bottom="0" dxfId="1" equalAverage="0" operator="equal" percent="0" priority="939" rank="0" text="" type="cellIs">
      <formula>1</formula>
    </cfRule>
    <cfRule aboveAverage="0" bottom="0" dxfId="1" equalAverage="0" operator="equal" percent="0" priority="950" rank="0" text="" type="cellIs">
      <formula>1</formula>
    </cfRule>
    <cfRule aboveAverage="0" bottom="0" dxfId="1" equalAverage="0" operator="equal" percent="0" priority="958" rank="0" text="" type="cellIs">
      <formula>1</formula>
    </cfRule>
    <cfRule aboveAverage="0" bottom="0" dxfId="1" equalAverage="0" operator="equal" percent="0" priority="973" rank="0" text="" type="cellIs">
      <formula>1</formula>
    </cfRule>
    <cfRule aboveAverage="0" bottom="0" dxfId="1" equalAverage="0" operator="equal" percent="0" priority="984" rank="0" text="" type="cellIs">
      <formula>1</formula>
    </cfRule>
    <cfRule aboveAverage="0" bottom="0" dxfId="1" equalAverage="0" operator="equal" percent="0" priority="992" rank="0" text="" type="cellIs">
      <formula>1</formula>
    </cfRule>
    <cfRule aboveAverage="0" bottom="0" dxfId="1" equalAverage="0" operator="equal" percent="0" priority="1013" rank="0" text="" type="cellIs">
      <formula>1</formula>
    </cfRule>
    <cfRule aboveAverage="0" bottom="0" dxfId="1" equalAverage="0" operator="equal" percent="0" priority="1018" rank="0" text="" type="cellIs">
      <formula>1</formula>
    </cfRule>
    <cfRule aboveAverage="0" bottom="0" dxfId="1" equalAverage="0" operator="equal" percent="0" priority="1019" rank="0" text="" type="cellIs">
      <formula>1</formula>
    </cfRule>
  </conditionalFormatting>
  <conditionalFormatting sqref="T28:T33">
    <cfRule aboveAverage="0" bottom="0" dxfId="1" equalAverage="0" operator="equal" percent="0" priority="60" rank="0" text="" type="cellIs">
      <formula>1</formula>
    </cfRule>
    <cfRule aboveAverage="0" bottom="0" dxfId="1" equalAverage="0" operator="equal" percent="0" priority="83" rank="0" text="" type="cellIs">
      <formula>1</formula>
    </cfRule>
    <cfRule aboveAverage="0" bottom="0" dxfId="1" equalAverage="0" operator="equal" percent="0" priority="117" rank="0" text="" type="cellIs">
      <formula>1</formula>
    </cfRule>
    <cfRule aboveAverage="0" bottom="0" dxfId="1" equalAverage="0" operator="equal" percent="0" priority="146" rank="0" text="" type="cellIs">
      <formula>1</formula>
    </cfRule>
    <cfRule aboveAverage="0" bottom="0" dxfId="1" equalAverage="0" operator="equal" percent="0" priority="157" rank="0" text="" type="cellIs">
      <formula>1</formula>
    </cfRule>
    <cfRule aboveAverage="0" bottom="0" dxfId="1" equalAverage="0" operator="equal" percent="0" priority="231" rank="0" text="" type="cellIs">
      <formula>1</formula>
    </cfRule>
    <cfRule aboveAverage="0" bottom="0" dxfId="1" equalAverage="0" operator="equal" percent="0" priority="232" rank="0" text="" type="cellIs">
      <formula>1</formula>
    </cfRule>
    <cfRule aboveAverage="0" bottom="0" dxfId="1" equalAverage="0" operator="equal" percent="0" priority="244" rank="0" text="" type="cellIs">
      <formula>1</formula>
    </cfRule>
    <cfRule aboveAverage="0" bottom="0" dxfId="1" equalAverage="0" operator="equal" percent="0" priority="269" rank="0" text="" type="cellIs">
      <formula>1</formula>
    </cfRule>
    <cfRule aboveAverage="0" bottom="0" dxfId="1" equalAverage="0" operator="equal" percent="0" priority="280" rank="0" text="" type="cellIs">
      <formula>1</formula>
    </cfRule>
    <cfRule aboveAverage="0" bottom="0" dxfId="1" equalAverage="0" operator="equal" percent="0" priority="311" rank="0" text="" type="cellIs">
      <formula>1</formula>
    </cfRule>
    <cfRule aboveAverage="0" bottom="0" dxfId="1" equalAverage="0" operator="equal" percent="0" priority="312" rank="0" text="" type="cellIs">
      <formula>1</formula>
    </cfRule>
    <cfRule aboveAverage="0" bottom="0" dxfId="1" equalAverage="0" operator="equal" percent="0" priority="324" rank="0" text="" type="cellIs">
      <formula>1</formula>
    </cfRule>
    <cfRule aboveAverage="0" bottom="0" dxfId="1" equalAverage="0" operator="equal" percent="0" priority="434" rank="0" text="" type="cellIs">
      <formula>1</formula>
    </cfRule>
    <cfRule aboveAverage="0" bottom="0" dxfId="1" equalAverage="0" operator="equal" percent="0" priority="435" rank="0" text="" type="cellIs">
      <formula>1</formula>
    </cfRule>
    <cfRule aboveAverage="0" bottom="0" dxfId="1" equalAverage="0" operator="equal" percent="0" priority="447" rank="0" text="" type="cellIs">
      <formula>1</formula>
    </cfRule>
    <cfRule aboveAverage="0" bottom="0" dxfId="1" equalAverage="0" operator="equal" percent="0" priority="459" rank="0" text="" type="cellIs">
      <formula>1</formula>
    </cfRule>
    <cfRule aboveAverage="0" bottom="0" dxfId="1" equalAverage="0" operator="equal" percent="0" priority="468" rank="0" text="" type="cellIs">
      <formula>1</formula>
    </cfRule>
    <cfRule aboveAverage="0" bottom="0" dxfId="1" equalAverage="0" operator="equal" percent="0" priority="753" rank="0" text="" type="cellIs">
      <formula>1</formula>
    </cfRule>
    <cfRule aboveAverage="0" bottom="0" dxfId="1" equalAverage="0" operator="equal" percent="0" priority="764" rank="0" text="" type="cellIs">
      <formula>1</formula>
    </cfRule>
    <cfRule aboveAverage="0" bottom="0" dxfId="1" equalAverage="0" operator="equal" percent="0" priority="795" rank="0" text="" type="cellIs">
      <formula>1</formula>
    </cfRule>
    <cfRule aboveAverage="0" bottom="0" dxfId="1" equalAverage="0" operator="equal" percent="0" priority="796" rank="0" text="" type="cellIs">
      <formula>1</formula>
    </cfRule>
    <cfRule aboveAverage="0" bottom="0" dxfId="1" equalAverage="0" operator="equal" percent="0" priority="808" rank="0" text="" type="cellIs">
      <formula>1</formula>
    </cfRule>
    <cfRule aboveAverage="0" bottom="0" dxfId="1" equalAverage="0" operator="equal" percent="0" priority="841" rank="0" text="" type="cellIs">
      <formula>1</formula>
    </cfRule>
    <cfRule aboveAverage="0" bottom="0" dxfId="1" equalAverage="0" operator="equal" percent="0" priority="842" rank="0" text="" type="cellIs">
      <formula>1</formula>
    </cfRule>
    <cfRule aboveAverage="0" bottom="0" dxfId="1" equalAverage="0" operator="equal" percent="0" priority="854" rank="0" text="" type="cellIs">
      <formula>1</formula>
    </cfRule>
    <cfRule aboveAverage="0" bottom="0" dxfId="1" equalAverage="0" operator="equal" percent="0" priority="866" rank="0" text="" type="cellIs">
      <formula>1</formula>
    </cfRule>
    <cfRule aboveAverage="0" bottom="0" dxfId="1" equalAverage="0" operator="equal" percent="0" priority="875" rank="0" text="" type="cellIs">
      <formula>1</formula>
    </cfRule>
    <cfRule aboveAverage="0" bottom="0" dxfId="1" equalAverage="0" operator="equal" percent="0" priority="1066" rank="0" text="" type="cellIs">
      <formula>1</formula>
    </cfRule>
    <cfRule aboveAverage="0" bottom="0" dxfId="1" equalAverage="0" operator="equal" percent="0" priority="1067" rank="0" text="" type="cellIs">
      <formula>1</formula>
    </cfRule>
    <cfRule aboveAverage="0" bottom="0" dxfId="1" equalAverage="0" operator="equal" percent="0" priority="1079" rank="0" text="" type="cellIs">
      <formula>1</formula>
    </cfRule>
    <cfRule aboveAverage="0" bottom="0" dxfId="1" equalAverage="0" operator="equal" percent="0" priority="1091" rank="0" text="" type="cellIs">
      <formula>1</formula>
    </cfRule>
    <cfRule aboveAverage="0" bottom="0" dxfId="1" equalAverage="0" operator="equal" percent="0" priority="1100" rank="0" text="" type="cellIs">
      <formula>1</formula>
    </cfRule>
    <cfRule aboveAverage="0" bottom="0" dxfId="1" equalAverage="0" operator="equal" percent="0" priority="1111" rank="0" text="" type="cellIs">
      <formula>1</formula>
    </cfRule>
    <cfRule aboveAverage="0" bottom="0" dxfId="1" equalAverage="0" operator="equal" percent="0" priority="1120" rank="0" text="" type="cellIs">
      <formula>1</formula>
    </cfRule>
    <cfRule aboveAverage="0" bottom="0" dxfId="1" equalAverage="0" operator="equal" percent="0" priority="1128" rank="0" text="" type="cellIs">
      <formula>1</formula>
    </cfRule>
  </conditionalFormatting>
  <conditionalFormatting sqref="T15:T17">
    <cfRule aboveAverage="0" bottom="0" dxfId="1" equalAverage="0" operator="equal" percent="0" priority="62" rank="0" text="" type="cellIs">
      <formula>1</formula>
    </cfRule>
    <cfRule aboveAverage="0" bottom="0" dxfId="1" equalAverage="0" operator="equal" percent="0" priority="85" rank="0" text="" type="cellIs">
      <formula>1</formula>
    </cfRule>
    <cfRule aboveAverage="0" bottom="0" dxfId="1" equalAverage="0" operator="equal" percent="0" priority="119" rank="0" text="" type="cellIs">
      <formula>1</formula>
    </cfRule>
    <cfRule aboveAverage="0" bottom="0" dxfId="1" equalAverage="0" operator="equal" percent="0" priority="148" rank="0" text="" type="cellIs">
      <formula>1</formula>
    </cfRule>
    <cfRule aboveAverage="0" bottom="0" dxfId="1" equalAverage="0" operator="equal" percent="0" priority="159" rank="0" text="" type="cellIs">
      <formula>1</formula>
    </cfRule>
    <cfRule aboveAverage="0" bottom="0" dxfId="1" equalAverage="0" operator="equal" percent="0" priority="225" rank="0" text="" type="cellIs">
      <formula>1</formula>
    </cfRule>
    <cfRule aboveAverage="0" bottom="0" dxfId="1" equalAverage="0" operator="equal" percent="0" priority="226" rank="0" text="" type="cellIs">
      <formula>1</formula>
    </cfRule>
    <cfRule aboveAverage="0" bottom="0" dxfId="1" equalAverage="0" operator="equal" percent="0" priority="238" rank="0" text="" type="cellIs">
      <formula>1</formula>
    </cfRule>
    <cfRule aboveAverage="0" bottom="0" dxfId="1" equalAverage="0" operator="equal" percent="0" priority="271" rank="0" text="" type="cellIs">
      <formula>1</formula>
    </cfRule>
    <cfRule aboveAverage="0" bottom="0" dxfId="1" equalAverage="0" operator="equal" percent="0" priority="282" rank="0" text="" type="cellIs">
      <formula>1</formula>
    </cfRule>
    <cfRule aboveAverage="0" bottom="0" dxfId="1" equalAverage="0" operator="equal" percent="0" priority="305" rank="0" text="" type="cellIs">
      <formula>1</formula>
    </cfRule>
    <cfRule aboveAverage="0" bottom="0" dxfId="1" equalAverage="0" operator="equal" percent="0" priority="306" rank="0" text="" type="cellIs">
      <formula>1</formula>
    </cfRule>
    <cfRule aboveAverage="0" bottom="0" dxfId="1" equalAverage="0" operator="equal" percent="0" priority="318" rank="0" text="" type="cellIs">
      <formula>1</formula>
    </cfRule>
    <cfRule aboveAverage="0" bottom="0" dxfId="1" equalAverage="0" operator="equal" percent="0" priority="428" rank="0" text="" type="cellIs">
      <formula>1</formula>
    </cfRule>
    <cfRule aboveAverage="0" bottom="0" dxfId="1" equalAverage="0" operator="equal" percent="0" priority="429" rank="0" text="" type="cellIs">
      <formula>1</formula>
    </cfRule>
    <cfRule aboveAverage="0" bottom="0" dxfId="1" equalAverage="0" operator="equal" percent="0" priority="441" rank="0" text="" type="cellIs">
      <formula>1</formula>
    </cfRule>
    <cfRule aboveAverage="0" bottom="0" dxfId="1" equalAverage="0" operator="equal" percent="0" priority="453" rank="0" text="" type="cellIs">
      <formula>1</formula>
    </cfRule>
    <cfRule aboveAverage="0" bottom="0" dxfId="1" equalAverage="0" operator="equal" percent="0" priority="466" rank="0" text="" type="cellIs">
      <formula>1</formula>
    </cfRule>
    <cfRule aboveAverage="0" bottom="0" dxfId="1" equalAverage="0" operator="equal" percent="0" priority="755" rank="0" text="" type="cellIs">
      <formula>1</formula>
    </cfRule>
    <cfRule aboveAverage="0" bottom="0" dxfId="1" equalAverage="0" operator="equal" percent="0" priority="766" rank="0" text="" type="cellIs">
      <formula>1</formula>
    </cfRule>
    <cfRule aboveAverage="0" bottom="0" dxfId="1" equalAverage="0" operator="equal" percent="0" priority="789" rank="0" text="" type="cellIs">
      <formula>1</formula>
    </cfRule>
    <cfRule aboveAverage="0" bottom="0" dxfId="1" equalAverage="0" operator="equal" percent="0" priority="790" rank="0" text="" type="cellIs">
      <formula>1</formula>
    </cfRule>
    <cfRule aboveAverage="0" bottom="0" dxfId="1" equalAverage="0" operator="equal" percent="0" priority="802" rank="0" text="" type="cellIs">
      <formula>1</formula>
    </cfRule>
    <cfRule aboveAverage="0" bottom="0" dxfId="1" equalAverage="0" operator="equal" percent="0" priority="835" rank="0" text="" type="cellIs">
      <formula>1</formula>
    </cfRule>
    <cfRule aboveAverage="0" bottom="0" dxfId="1" equalAverage="0" operator="equal" percent="0" priority="836" rank="0" text="" type="cellIs">
      <formula>1</formula>
    </cfRule>
    <cfRule aboveAverage="0" bottom="0" dxfId="1" equalAverage="0" operator="equal" percent="0" priority="848" rank="0" text="" type="cellIs">
      <formula>1</formula>
    </cfRule>
    <cfRule aboveAverage="0" bottom="0" dxfId="1" equalAverage="0" operator="equal" percent="0" priority="860" rank="0" text="" type="cellIs">
      <formula>1</formula>
    </cfRule>
    <cfRule aboveAverage="0" bottom="0" dxfId="1" equalAverage="0" operator="equal" percent="0" priority="873" rank="0" text="" type="cellIs">
      <formula>1</formula>
    </cfRule>
    <cfRule aboveAverage="0" bottom="0" dxfId="1" equalAverage="0" operator="equal" percent="0" priority="1060" rank="0" text="" type="cellIs">
      <formula>1</formula>
    </cfRule>
    <cfRule aboveAverage="0" bottom="0" dxfId="1" equalAverage="0" operator="equal" percent="0" priority="1061" rank="0" text="" type="cellIs">
      <formula>1</formula>
    </cfRule>
    <cfRule aboveAverage="0" bottom="0" dxfId="1" equalAverage="0" operator="equal" percent="0" priority="1073" rank="0" text="" type="cellIs">
      <formula>1</formula>
    </cfRule>
    <cfRule aboveAverage="0" bottom="0" dxfId="1" equalAverage="0" operator="equal" percent="0" priority="1085" rank="0" text="" type="cellIs">
      <formula>1</formula>
    </cfRule>
    <cfRule aboveAverage="0" bottom="0" dxfId="1" equalAverage="0" operator="equal" percent="0" priority="1098" rank="0" text="" type="cellIs">
      <formula>1</formula>
    </cfRule>
    <cfRule aboveAverage="0" bottom="0" dxfId="1" equalAverage="0" operator="equal" percent="0" priority="1105" rank="0" text="" type="cellIs">
      <formula>1</formula>
    </cfRule>
    <cfRule aboveAverage="0" bottom="0" dxfId="1" equalAverage="0" operator="equal" percent="0" priority="1118" rank="0" text="" type="cellIs">
      <formula>1</formula>
    </cfRule>
    <cfRule aboveAverage="0" bottom="0" dxfId="1" equalAverage="0" operator="equal" percent="0" priority="1126" rank="0" text="" type="cellIs">
      <formula>1</formula>
    </cfRule>
  </conditionalFormatting>
  <conditionalFormatting sqref="T21:T26">
    <cfRule aboveAverage="0" bottom="0" dxfId="1" equalAverage="0" operator="equal" percent="0" priority="64" rank="0" text="" type="cellIs">
      <formula>1</formula>
    </cfRule>
    <cfRule aboveAverage="0" bottom="0" dxfId="1" equalAverage="0" operator="equal" percent="0" priority="87" rank="0" text="" type="cellIs">
      <formula>1</formula>
    </cfRule>
    <cfRule aboveAverage="0" bottom="0" dxfId="1" equalAverage="0" operator="equal" percent="0" priority="121" rank="0" text="" type="cellIs">
      <formula>1</formula>
    </cfRule>
    <cfRule aboveAverage="0" bottom="0" dxfId="1" equalAverage="0" operator="equal" percent="0" priority="150" rank="0" text="" type="cellIs">
      <formula>1</formula>
    </cfRule>
    <cfRule aboveAverage="0" bottom="0" dxfId="1" equalAverage="0" operator="equal" percent="0" priority="161" rank="0" text="" type="cellIs">
      <formula>1</formula>
    </cfRule>
    <cfRule aboveAverage="0" bottom="0" dxfId="1" equalAverage="0" operator="equal" percent="0" priority="228" rank="0" text="" type="cellIs">
      <formula>1</formula>
    </cfRule>
    <cfRule aboveAverage="0" bottom="0" dxfId="1" equalAverage="0" operator="equal" percent="0" priority="229" rank="0" text="" type="cellIs">
      <formula>1</formula>
    </cfRule>
    <cfRule aboveAverage="0" bottom="0" dxfId="1" equalAverage="0" operator="equal" percent="0" priority="241" rank="0" text="" type="cellIs">
      <formula>1</formula>
    </cfRule>
    <cfRule aboveAverage="0" bottom="0" dxfId="1" equalAverage="0" operator="equal" percent="0" priority="273" rank="0" text="" type="cellIs">
      <formula>1</formula>
    </cfRule>
    <cfRule aboveAverage="0" bottom="0" dxfId="1" equalAverage="0" operator="equal" percent="0" priority="284" rank="0" text="" type="cellIs">
      <formula>1</formula>
    </cfRule>
    <cfRule aboveAverage="0" bottom="0" dxfId="1" equalAverage="0" operator="equal" percent="0" priority="308" rank="0" text="" type="cellIs">
      <formula>1</formula>
    </cfRule>
    <cfRule aboveAverage="0" bottom="0" dxfId="1" equalAverage="0" operator="equal" percent="0" priority="309" rank="0" text="" type="cellIs">
      <formula>1</formula>
    </cfRule>
    <cfRule aboveAverage="0" bottom="0" dxfId="1" equalAverage="0" operator="equal" percent="0" priority="321" rank="0" text="" type="cellIs">
      <formula>1</formula>
    </cfRule>
    <cfRule aboveAverage="0" bottom="0" dxfId="1" equalAverage="0" operator="equal" percent="0" priority="431" rank="0" text="" type="cellIs">
      <formula>1</formula>
    </cfRule>
    <cfRule aboveAverage="0" bottom="0" dxfId="1" equalAverage="0" operator="equal" percent="0" priority="432" rank="0" text="" type="cellIs">
      <formula>1</formula>
    </cfRule>
    <cfRule aboveAverage="0" bottom="0" dxfId="1" equalAverage="0" operator="equal" percent="0" priority="444" rank="0" text="" type="cellIs">
      <formula>1</formula>
    </cfRule>
    <cfRule aboveAverage="0" bottom="0" dxfId="1" equalAverage="0" operator="equal" percent="0" priority="456" rank="0" text="" type="cellIs">
      <formula>1</formula>
    </cfRule>
    <cfRule aboveAverage="0" bottom="0" dxfId="1" equalAverage="0" operator="equal" percent="0" priority="467" rank="0" text="" type="cellIs">
      <formula>1</formula>
    </cfRule>
    <cfRule aboveAverage="0" bottom="0" dxfId="1" equalAverage="0" operator="equal" percent="0" priority="757" rank="0" text="" type="cellIs">
      <formula>1</formula>
    </cfRule>
    <cfRule aboveAverage="0" bottom="0" dxfId="1" equalAverage="0" operator="equal" percent="0" priority="768" rank="0" text="" type="cellIs">
      <formula>1</formula>
    </cfRule>
    <cfRule aboveAverage="0" bottom="0" dxfId="1" equalAverage="0" operator="equal" percent="0" priority="792" rank="0" text="" type="cellIs">
      <formula>1</formula>
    </cfRule>
    <cfRule aboveAverage="0" bottom="0" dxfId="1" equalAverage="0" operator="equal" percent="0" priority="793" rank="0" text="" type="cellIs">
      <formula>1</formula>
    </cfRule>
    <cfRule aboveAverage="0" bottom="0" dxfId="1" equalAverage="0" operator="equal" percent="0" priority="805" rank="0" text="" type="cellIs">
      <formula>1</formula>
    </cfRule>
    <cfRule aboveAverage="0" bottom="0" dxfId="1" equalAverage="0" operator="equal" percent="0" priority="838" rank="0" text="" type="cellIs">
      <formula>1</formula>
    </cfRule>
    <cfRule aboveAverage="0" bottom="0" dxfId="1" equalAverage="0" operator="equal" percent="0" priority="839" rank="0" text="" type="cellIs">
      <formula>1</formula>
    </cfRule>
    <cfRule aboveAverage="0" bottom="0" dxfId="1" equalAverage="0" operator="equal" percent="0" priority="851" rank="0" text="" type="cellIs">
      <formula>1</formula>
    </cfRule>
    <cfRule aboveAverage="0" bottom="0" dxfId="1" equalAverage="0" operator="equal" percent="0" priority="863" rank="0" text="" type="cellIs">
      <formula>1</formula>
    </cfRule>
    <cfRule aboveAverage="0" bottom="0" dxfId="1" equalAverage="0" operator="equal" percent="0" priority="874" rank="0" text="" type="cellIs">
      <formula>1</formula>
    </cfRule>
    <cfRule aboveAverage="0" bottom="0" dxfId="1" equalAverage="0" operator="equal" percent="0" priority="1063" rank="0" text="" type="cellIs">
      <formula>1</formula>
    </cfRule>
    <cfRule aboveAverage="0" bottom="0" dxfId="1" equalAverage="0" operator="equal" percent="0" priority="1064" rank="0" text="" type="cellIs">
      <formula>1</formula>
    </cfRule>
    <cfRule aboveAverage="0" bottom="0" dxfId="1" equalAverage="0" operator="equal" percent="0" priority="1076" rank="0" text="" type="cellIs">
      <formula>1</formula>
    </cfRule>
    <cfRule aboveAverage="0" bottom="0" dxfId="1" equalAverage="0" operator="equal" percent="0" priority="1088" rank="0" text="" type="cellIs">
      <formula>1</formula>
    </cfRule>
    <cfRule aboveAverage="0" bottom="0" dxfId="1" equalAverage="0" operator="equal" percent="0" priority="1099" rank="0" text="" type="cellIs">
      <formula>1</formula>
    </cfRule>
    <cfRule aboveAverage="0" bottom="0" dxfId="1" equalAverage="0" operator="equal" percent="0" priority="1108" rank="0" text="" type="cellIs">
      <formula>1</formula>
    </cfRule>
    <cfRule aboveAverage="0" bottom="0" dxfId="1" equalAverage="0" operator="equal" percent="0" priority="1119" rank="0" text="" type="cellIs">
      <formula>1</formula>
    </cfRule>
    <cfRule aboveAverage="0" bottom="0" dxfId="1" equalAverage="0" operator="equal" percent="0" priority="1127" rank="0" text="" type="cellIs">
      <formula>1</formula>
    </cfRule>
  </conditionalFormatting>
  <conditionalFormatting sqref="R12:R33">
    <cfRule aboveAverage="0" bottom="0" dxfId="1" equalAverage="0" operator="equal" percent="0" priority="90" rank="0" text="" type="cellIs">
      <formula>1</formula>
    </cfRule>
    <cfRule aboveAverage="0" bottom="0" dxfId="1" equalAverage="0" operator="equal" percent="0" priority="100" rank="0" text="" type="cellIs">
      <formula>1</formula>
    </cfRule>
    <cfRule aboveAverage="0" bottom="0" dxfId="1" equalAverage="0" operator="equal" percent="0" priority="101" rank="0" text="" type="cellIs">
      <formula>1</formula>
    </cfRule>
    <cfRule aboveAverage="0" bottom="0" dxfId="1" equalAverage="0" operator="equal" percent="0" priority="170" rank="0" text="" type="cellIs">
      <formula>1</formula>
    </cfRule>
    <cfRule aboveAverage="0" bottom="0" dxfId="1" equalAverage="0" operator="equal" percent="0" priority="180" rank="0" text="" type="cellIs">
      <formula>1</formula>
    </cfRule>
    <cfRule aboveAverage="0" bottom="0" dxfId="1" equalAverage="0" operator="equal" percent="0" priority="181" rank="0" text="" type="cellIs">
      <formula>1</formula>
    </cfRule>
    <cfRule aboveAverage="0" bottom="0" dxfId="1" equalAverage="0" operator="equal" percent="0" priority="192" rank="0" text="" type="cellIs">
      <formula>1</formula>
    </cfRule>
    <cfRule aboveAverage="0" bottom="0" dxfId="1" equalAverage="0" operator="equal" percent="0" priority="193" rank="0" text="" type="cellIs">
      <formula>1</formula>
    </cfRule>
    <cfRule aboveAverage="0" bottom="0" dxfId="1" equalAverage="0" operator="equal" percent="0" priority="333" rank="0" text="" type="cellIs">
      <formula>1</formula>
    </cfRule>
    <cfRule aboveAverage="0" bottom="0" dxfId="1" equalAverage="0" operator="equal" percent="0" priority="343" rank="0" text="" type="cellIs">
      <formula>1</formula>
    </cfRule>
    <cfRule aboveAverage="0" bottom="0" dxfId="1" equalAverage="0" operator="equal" percent="0" priority="344" rank="0" text="" type="cellIs">
      <formula>1</formula>
    </cfRule>
    <cfRule aboveAverage="0" bottom="0" dxfId="1" equalAverage="0" operator="equal" percent="0" priority="355" rank="0" text="" type="cellIs">
      <formula>1</formula>
    </cfRule>
    <cfRule aboveAverage="0" bottom="0" dxfId="1" equalAverage="0" operator="equal" percent="0" priority="356" rank="0" text="" type="cellIs">
      <formula>1</formula>
    </cfRule>
    <cfRule aboveAverage="0" bottom="0" dxfId="1" equalAverage="0" operator="equal" percent="0" priority="375" rank="0" text="" type="cellIs">
      <formula>1</formula>
    </cfRule>
    <cfRule aboveAverage="0" bottom="0" dxfId="1" equalAverage="0" operator="equal" percent="0" priority="376" rank="0" text="" type="cellIs">
      <formula>1</formula>
    </cfRule>
    <cfRule aboveAverage="0" bottom="0" dxfId="1" equalAverage="0" operator="equal" percent="0" priority="890" rank="0" text="" type="cellIs">
      <formula>1</formula>
    </cfRule>
    <cfRule aboveAverage="0" bottom="0" dxfId="1" equalAverage="0" operator="equal" percent="0" priority="900" rank="0" text="" type="cellIs">
      <formula>1</formula>
    </cfRule>
    <cfRule aboveAverage="0" bottom="0" dxfId="1" equalAverage="0" operator="equal" percent="0" priority="901" rank="0" text="" type="cellIs">
      <formula>1</formula>
    </cfRule>
    <cfRule aboveAverage="0" bottom="0" dxfId="1" equalAverage="0" operator="equal" percent="0" priority="912" rank="0" text="" type="cellIs">
      <formula>1</formula>
    </cfRule>
    <cfRule aboveAverage="0" bottom="0" dxfId="1" equalAverage="0" operator="equal" percent="0" priority="913" rank="0" text="" type="cellIs">
      <formula>1</formula>
    </cfRule>
    <cfRule aboveAverage="0" bottom="0" dxfId="1" equalAverage="0" operator="equal" percent="0" priority="932" rank="0" text="" type="cellIs">
      <formula>1</formula>
    </cfRule>
    <cfRule aboveAverage="0" bottom="0" dxfId="1" equalAverage="0" operator="equal" percent="0" priority="933" rank="0" text="" type="cellIs">
      <formula>1</formula>
    </cfRule>
    <cfRule aboveAverage="0" bottom="0" dxfId="1" equalAverage="0" operator="equal" percent="0" priority="966" rank="0" text="" type="cellIs">
      <formula>1</formula>
    </cfRule>
    <cfRule aboveAverage="0" bottom="0" dxfId="1" equalAverage="0" operator="equal" percent="0" priority="967" rank="0" text="" type="cellIs">
      <formula>1</formula>
    </cfRule>
    <cfRule aboveAverage="0" bottom="0" dxfId="1" equalAverage="0" operator="equal" percent="0" priority="1011" rank="0" text="" type="cellIs">
      <formula>1</formula>
    </cfRule>
    <cfRule aboveAverage="0" bottom="0" dxfId="1" equalAverage="0" operator="equal" percent="0" priority="1015" rank="0" text="" type="cellIs">
      <formula>1</formula>
    </cfRule>
  </conditionalFormatting>
  <conditionalFormatting sqref="S15:S17">
    <cfRule aboveAverage="0" bottom="0" dxfId="1" equalAverage="0" operator="equal" percent="0" priority="93" rank="0" text="" type="cellIs">
      <formula>1</formula>
    </cfRule>
    <cfRule aboveAverage="0" bottom="0" dxfId="1" equalAverage="0" operator="equal" percent="0" priority="103" rank="0" text="" type="cellIs">
      <formula>1</formula>
    </cfRule>
    <cfRule aboveAverage="0" bottom="0" dxfId="1" equalAverage="0" operator="equal" percent="0" priority="105" rank="0" text="" type="cellIs">
      <formula>1</formula>
    </cfRule>
    <cfRule aboveAverage="0" bottom="0" dxfId="1" equalAverage="0" operator="equal" percent="0" priority="173" rank="0" text="" type="cellIs">
      <formula>1</formula>
    </cfRule>
    <cfRule aboveAverage="0" bottom="0" dxfId="1" equalAverage="0" operator="equal" percent="0" priority="183" rank="0" text="" type="cellIs">
      <formula>1</formula>
    </cfRule>
    <cfRule aboveAverage="0" bottom="0" dxfId="1" equalAverage="0" operator="equal" percent="0" priority="185" rank="0" text="" type="cellIs">
      <formula>1</formula>
    </cfRule>
    <cfRule aboveAverage="0" bottom="0" dxfId="1" equalAverage="0" operator="equal" percent="0" priority="195" rank="0" text="" type="cellIs">
      <formula>1</formula>
    </cfRule>
    <cfRule aboveAverage="0" bottom="0" dxfId="1" equalAverage="0" operator="equal" percent="0" priority="197" rank="0" text="" type="cellIs">
      <formula>1</formula>
    </cfRule>
    <cfRule aboveAverage="0" bottom="0" dxfId="1" equalAverage="0" operator="equal" percent="0" priority="206" rank="0" text="" type="cellIs">
      <formula>1</formula>
    </cfRule>
    <cfRule aboveAverage="0" bottom="0" dxfId="1" equalAverage="0" operator="equal" percent="0" priority="336" rank="0" text="" type="cellIs">
      <formula>1</formula>
    </cfRule>
    <cfRule aboveAverage="0" bottom="0" dxfId="1" equalAverage="0" operator="equal" percent="0" priority="346" rank="0" text="" type="cellIs">
      <formula>1</formula>
    </cfRule>
    <cfRule aboveAverage="0" bottom="0" dxfId="1" equalAverage="0" operator="equal" percent="0" priority="348" rank="0" text="" type="cellIs">
      <formula>1</formula>
    </cfRule>
    <cfRule aboveAverage="0" bottom="0" dxfId="1" equalAverage="0" operator="equal" percent="0" priority="358" rank="0" text="" type="cellIs">
      <formula>1</formula>
    </cfRule>
    <cfRule aboveAverage="0" bottom="0" dxfId="1" equalAverage="0" operator="equal" percent="0" priority="360" rank="0" text="" type="cellIs">
      <formula>1</formula>
    </cfRule>
    <cfRule aboveAverage="0" bottom="0" dxfId="1" equalAverage="0" operator="equal" percent="0" priority="369" rank="0" text="" type="cellIs">
      <formula>1</formula>
    </cfRule>
    <cfRule aboveAverage="0" bottom="0" dxfId="1" equalAverage="0" operator="equal" percent="0" priority="378" rank="0" text="" type="cellIs">
      <formula>1</formula>
    </cfRule>
    <cfRule aboveAverage="0" bottom="0" dxfId="1" equalAverage="0" operator="equal" percent="0" priority="380" rank="0" text="" type="cellIs">
      <formula>1</formula>
    </cfRule>
    <cfRule aboveAverage="0" bottom="0" dxfId="1" equalAverage="0" operator="equal" percent="0" priority="389" rank="0" text="" type="cellIs">
      <formula>1</formula>
    </cfRule>
    <cfRule aboveAverage="0" bottom="0" dxfId="1" equalAverage="0" operator="equal" percent="0" priority="397" rank="0" text="" type="cellIs">
      <formula>1</formula>
    </cfRule>
    <cfRule aboveAverage="0" bottom="0" dxfId="1" equalAverage="0" operator="equal" percent="0" priority="404" rank="0" text="" type="cellIs">
      <formula>1</formula>
    </cfRule>
    <cfRule aboveAverage="0" bottom="0" dxfId="1" equalAverage="0" operator="equal" percent="0" priority="405" rank="0" text="" type="cellIs">
      <formula>1</formula>
    </cfRule>
    <cfRule aboveAverage="0" bottom="0" dxfId="1" equalAverage="0" operator="equal" percent="0" priority="893" rank="0" text="" type="cellIs">
      <formula>1</formula>
    </cfRule>
    <cfRule aboveAverage="0" bottom="0" dxfId="1" equalAverage="0" operator="equal" percent="0" priority="903" rank="0" text="" type="cellIs">
      <formula>1</formula>
    </cfRule>
    <cfRule aboveAverage="0" bottom="0" dxfId="1" equalAverage="0" operator="equal" percent="0" priority="905" rank="0" text="" type="cellIs">
      <formula>1</formula>
    </cfRule>
    <cfRule aboveAverage="0" bottom="0" dxfId="1" equalAverage="0" operator="equal" percent="0" priority="915" rank="0" text="" type="cellIs">
      <formula>1</formula>
    </cfRule>
    <cfRule aboveAverage="0" bottom="0" dxfId="1" equalAverage="0" operator="equal" percent="0" priority="917" rank="0" text="" type="cellIs">
      <formula>1</formula>
    </cfRule>
    <cfRule aboveAverage="0" bottom="0" dxfId="1" equalAverage="0" operator="equal" percent="0" priority="926" rank="0" text="" type="cellIs">
      <formula>1</formula>
    </cfRule>
    <cfRule aboveAverage="0" bottom="0" dxfId="1" equalAverage="0" operator="equal" percent="0" priority="935" rank="0" text="" type="cellIs">
      <formula>1</formula>
    </cfRule>
    <cfRule aboveAverage="0" bottom="0" dxfId="1" equalAverage="0" operator="equal" percent="0" priority="937" rank="0" text="" type="cellIs">
      <formula>1</formula>
    </cfRule>
    <cfRule aboveAverage="0" bottom="0" dxfId="1" equalAverage="0" operator="equal" percent="0" priority="946" rank="0" text="" type="cellIs">
      <formula>1</formula>
    </cfRule>
    <cfRule aboveAverage="0" bottom="0" dxfId="1" equalAverage="0" operator="equal" percent="0" priority="954" rank="0" text="" type="cellIs">
      <formula>1</formula>
    </cfRule>
    <cfRule aboveAverage="0" bottom="0" dxfId="1" equalAverage="0" operator="equal" percent="0" priority="961" rank="0" text="" type="cellIs">
      <formula>1</formula>
    </cfRule>
    <cfRule aboveAverage="0" bottom="0" dxfId="1" equalAverage="0" operator="equal" percent="0" priority="962" rank="0" text="" type="cellIs">
      <formula>1</formula>
    </cfRule>
    <cfRule aboveAverage="0" bottom="0" dxfId="1" equalAverage="0" operator="equal" percent="0" priority="969" rank="0" text="" type="cellIs">
      <formula>1</formula>
    </cfRule>
    <cfRule aboveAverage="0" bottom="0" dxfId="1" equalAverage="0" operator="equal" percent="0" priority="971" rank="0" text="" type="cellIs">
      <formula>1</formula>
    </cfRule>
    <cfRule aboveAverage="0" bottom="0" dxfId="1" equalAverage="0" operator="equal" percent="0" priority="980" rank="0" text="" type="cellIs">
      <formula>1</formula>
    </cfRule>
    <cfRule aboveAverage="0" bottom="0" dxfId="1" equalAverage="0" operator="equal" percent="0" priority="988" rank="0" text="" type="cellIs">
      <formula>1</formula>
    </cfRule>
    <cfRule aboveAverage="0" bottom="0" dxfId="1" equalAverage="0" operator="equal" percent="0" priority="995" rank="0" text="" type="cellIs">
      <formula>1</formula>
    </cfRule>
    <cfRule aboveAverage="0" bottom="0" dxfId="1" equalAverage="0" operator="equal" percent="0" priority="996" rank="0" text="" type="cellIs">
      <formula>1</formula>
    </cfRule>
    <cfRule aboveAverage="0" bottom="0" dxfId="1" equalAverage="0" operator="equal" percent="0" priority="1002" rank="0" text="" type="cellIs">
      <formula>1</formula>
    </cfRule>
    <cfRule aboveAverage="0" bottom="0" dxfId="1" equalAverage="0" operator="equal" percent="0" priority="1006" rank="0" text="" type="cellIs">
      <formula>1</formula>
    </cfRule>
    <cfRule aboveAverage="0" bottom="0" dxfId="1" equalAverage="0" operator="equal" percent="0" priority="1007" rank="0" text="" type="cellIs">
      <formula>1</formula>
    </cfRule>
    <cfRule aboveAverage="0" bottom="0" dxfId="1" equalAverage="0" operator="equal" percent="0" priority="1023" rank="0" text="" type="cellIs">
      <formula>1</formula>
    </cfRule>
    <cfRule aboveAverage="0" bottom="0" dxfId="1" equalAverage="0" operator="equal" percent="0" priority="1024" rank="0" text="" type="cellIs">
      <formula>1</formula>
    </cfRule>
  </conditionalFormatting>
  <conditionalFormatting sqref="S21:S26">
    <cfRule aboveAverage="0" bottom="0" dxfId="1" equalAverage="0" operator="equal" percent="0" priority="96" rank="0" text="" type="cellIs">
      <formula>1</formula>
    </cfRule>
    <cfRule aboveAverage="0" bottom="0" dxfId="1" equalAverage="0" operator="equal" percent="0" priority="106" rank="0" text="" type="cellIs">
      <formula>1</formula>
    </cfRule>
    <cfRule aboveAverage="0" bottom="0" dxfId="1" equalAverage="0" operator="equal" percent="0" priority="108" rank="0" text="" type="cellIs">
      <formula>1</formula>
    </cfRule>
    <cfRule aboveAverage="0" bottom="0" dxfId="1" equalAverage="0" operator="equal" percent="0" priority="176" rank="0" text="" type="cellIs">
      <formula>1</formula>
    </cfRule>
    <cfRule aboveAverage="0" bottom="0" dxfId="1" equalAverage="0" operator="equal" percent="0" priority="186" rank="0" text="" type="cellIs">
      <formula>1</formula>
    </cfRule>
    <cfRule aboveAverage="0" bottom="0" dxfId="1" equalAverage="0" operator="equal" percent="0" priority="188" rank="0" text="" type="cellIs">
      <formula>1</formula>
    </cfRule>
    <cfRule aboveAverage="0" bottom="0" dxfId="1" equalAverage="0" operator="equal" percent="0" priority="198" rank="0" text="" type="cellIs">
      <formula>1</formula>
    </cfRule>
    <cfRule aboveAverage="0" bottom="0" dxfId="1" equalAverage="0" operator="equal" percent="0" priority="200" rank="0" text="" type="cellIs">
      <formula>1</formula>
    </cfRule>
    <cfRule aboveAverage="0" bottom="0" dxfId="1" equalAverage="0" operator="equal" percent="0" priority="207" rank="0" text="" type="cellIs">
      <formula>1</formula>
    </cfRule>
    <cfRule aboveAverage="0" bottom="0" dxfId="1" equalAverage="0" operator="equal" percent="0" priority="339" rank="0" text="" type="cellIs">
      <formula>1</formula>
    </cfRule>
    <cfRule aboveAverage="0" bottom="0" dxfId="1" equalAverage="0" operator="equal" percent="0" priority="349" rank="0" text="" type="cellIs">
      <formula>1</formula>
    </cfRule>
    <cfRule aboveAverage="0" bottom="0" dxfId="1" equalAverage="0" operator="equal" percent="0" priority="351" rank="0" text="" type="cellIs">
      <formula>1</formula>
    </cfRule>
    <cfRule aboveAverage="0" bottom="0" dxfId="1" equalAverage="0" operator="equal" percent="0" priority="361" rank="0" text="" type="cellIs">
      <formula>1</formula>
    </cfRule>
    <cfRule aboveAverage="0" bottom="0" dxfId="1" equalAverage="0" operator="equal" percent="0" priority="363" rank="0" text="" type="cellIs">
      <formula>1</formula>
    </cfRule>
    <cfRule aboveAverage="0" bottom="0" dxfId="1" equalAverage="0" operator="equal" percent="0" priority="370" rank="0" text="" type="cellIs">
      <formula>1</formula>
    </cfRule>
    <cfRule aboveAverage="0" bottom="0" dxfId="1" equalAverage="0" operator="equal" percent="0" priority="381" rank="0" text="" type="cellIs">
      <formula>1</formula>
    </cfRule>
    <cfRule aboveAverage="0" bottom="0" dxfId="1" equalAverage="0" operator="equal" percent="0" priority="383" rank="0" text="" type="cellIs">
      <formula>1</formula>
    </cfRule>
    <cfRule aboveAverage="0" bottom="0" dxfId="1" equalAverage="0" operator="equal" percent="0" priority="390" rank="0" text="" type="cellIs">
      <formula>1</formula>
    </cfRule>
    <cfRule aboveAverage="0" bottom="0" dxfId="1" equalAverage="0" operator="equal" percent="0" priority="398" rank="0" text="" type="cellIs">
      <formula>1</formula>
    </cfRule>
    <cfRule aboveAverage="0" bottom="0" dxfId="1" equalAverage="0" operator="equal" percent="0" priority="406" rank="0" text="" type="cellIs">
      <formula>1</formula>
    </cfRule>
    <cfRule aboveAverage="0" bottom="0" dxfId="1" equalAverage="0" operator="equal" percent="0" priority="407" rank="0" text="" type="cellIs">
      <formula>1</formula>
    </cfRule>
    <cfRule aboveAverage="0" bottom="0" dxfId="1" equalAverage="0" operator="equal" percent="0" priority="896" rank="0" text="" type="cellIs">
      <formula>1</formula>
    </cfRule>
    <cfRule aboveAverage="0" bottom="0" dxfId="1" equalAverage="0" operator="equal" percent="0" priority="906" rank="0" text="" type="cellIs">
      <formula>1</formula>
    </cfRule>
    <cfRule aboveAverage="0" bottom="0" dxfId="1" equalAverage="0" operator="equal" percent="0" priority="908" rank="0" text="" type="cellIs">
      <formula>1</formula>
    </cfRule>
    <cfRule aboveAverage="0" bottom="0" dxfId="1" equalAverage="0" operator="equal" percent="0" priority="918" rank="0" text="" type="cellIs">
      <formula>1</formula>
    </cfRule>
    <cfRule aboveAverage="0" bottom="0" dxfId="1" equalAverage="0" operator="equal" percent="0" priority="920" rank="0" text="" type="cellIs">
      <formula>1</formula>
    </cfRule>
    <cfRule aboveAverage="0" bottom="0" dxfId="1" equalAverage="0" operator="equal" percent="0" priority="927" rank="0" text="" type="cellIs">
      <formula>1</formula>
    </cfRule>
    <cfRule aboveAverage="0" bottom="0" dxfId="1" equalAverage="0" operator="equal" percent="0" priority="938" rank="0" text="" type="cellIs">
      <formula>1</formula>
    </cfRule>
    <cfRule aboveAverage="0" bottom="0" dxfId="1" equalAverage="0" operator="equal" percent="0" priority="940" rank="0" text="" type="cellIs">
      <formula>1</formula>
    </cfRule>
    <cfRule aboveAverage="0" bottom="0" dxfId="1" equalAverage="0" operator="equal" percent="0" priority="947" rank="0" text="" type="cellIs">
      <formula>1</formula>
    </cfRule>
    <cfRule aboveAverage="0" bottom="0" dxfId="1" equalAverage="0" operator="equal" percent="0" priority="955" rank="0" text="" type="cellIs">
      <formula>1</formula>
    </cfRule>
    <cfRule aboveAverage="0" bottom="0" dxfId="1" equalAverage="0" operator="equal" percent="0" priority="963" rank="0" text="" type="cellIs">
      <formula>1</formula>
    </cfRule>
    <cfRule aboveAverage="0" bottom="0" dxfId="1" equalAverage="0" operator="equal" percent="0" priority="964" rank="0" text="" type="cellIs">
      <formula>1</formula>
    </cfRule>
    <cfRule aboveAverage="0" bottom="0" dxfId="1" equalAverage="0" operator="equal" percent="0" priority="972" rank="0" text="" type="cellIs">
      <formula>1</formula>
    </cfRule>
    <cfRule aboveAverage="0" bottom="0" dxfId="1" equalAverage="0" operator="equal" percent="0" priority="974" rank="0" text="" type="cellIs">
      <formula>1</formula>
    </cfRule>
    <cfRule aboveAverage="0" bottom="0" dxfId="1" equalAverage="0" operator="equal" percent="0" priority="981" rank="0" text="" type="cellIs">
      <formula>1</formula>
    </cfRule>
    <cfRule aboveAverage="0" bottom="0" dxfId="1" equalAverage="0" operator="equal" percent="0" priority="989" rank="0" text="" type="cellIs">
      <formula>1</formula>
    </cfRule>
    <cfRule aboveAverage="0" bottom="0" dxfId="1" equalAverage="0" operator="equal" percent="0" priority="997" rank="0" text="" type="cellIs">
      <formula>1</formula>
    </cfRule>
    <cfRule aboveAverage="0" bottom="0" dxfId="1" equalAverage="0" operator="equal" percent="0" priority="998" rank="0" text="" type="cellIs">
      <formula>1</formula>
    </cfRule>
    <cfRule aboveAverage="0" bottom="0" dxfId="1" equalAverage="0" operator="equal" percent="0" priority="1003" rank="0" text="" type="cellIs">
      <formula>1</formula>
    </cfRule>
    <cfRule aboveAverage="0" bottom="0" dxfId="1" equalAverage="0" operator="equal" percent="0" priority="1008" rank="0" text="" type="cellIs">
      <formula>1</formula>
    </cfRule>
    <cfRule aboveAverage="0" bottom="0" dxfId="1" equalAverage="0" operator="equal" percent="0" priority="1009" rank="0" text="" type="cellIs">
      <formula>1</formula>
    </cfRule>
    <cfRule aboveAverage="0" bottom="0" dxfId="1" equalAverage="0" operator="equal" percent="0" priority="1025" rank="0" text="" type="cellIs">
      <formula>1</formula>
    </cfRule>
    <cfRule aboveAverage="0" bottom="0" dxfId="1" equalAverage="0" operator="equal" percent="0" priority="1026" rank="0" text="" type="cellIs">
      <formula>1</formula>
    </cfRule>
  </conditionalFormatting>
  <conditionalFormatting sqref="S28:S33">
    <cfRule aboveAverage="0" bottom="0" dxfId="1" equalAverage="0" operator="equal" percent="0" priority="99" rank="0" text="" type="cellIs">
      <formula>1</formula>
    </cfRule>
    <cfRule aboveAverage="0" bottom="0" dxfId="1" equalAverage="0" operator="equal" percent="0" priority="109" rank="0" text="" type="cellIs">
      <formula>1</formula>
    </cfRule>
    <cfRule aboveAverage="0" bottom="0" dxfId="1" equalAverage="0" operator="equal" percent="0" priority="111" rank="0" text="" type="cellIs">
      <formula>1</formula>
    </cfRule>
    <cfRule aboveAverage="0" bottom="0" dxfId="1" equalAverage="0" operator="equal" percent="0" priority="179" rank="0" text="" type="cellIs">
      <formula>1</formula>
    </cfRule>
    <cfRule aboveAverage="0" bottom="0" dxfId="1" equalAverage="0" operator="equal" percent="0" priority="189" rank="0" text="" type="cellIs">
      <formula>1</formula>
    </cfRule>
    <cfRule aboveAverage="0" bottom="0" dxfId="1" equalAverage="0" operator="equal" percent="0" priority="191" rank="0" text="" type="cellIs">
      <formula>1</formula>
    </cfRule>
    <cfRule aboveAverage="0" bottom="0" dxfId="1" equalAverage="0" operator="equal" percent="0" priority="201" rank="0" text="" type="cellIs">
      <formula>1</formula>
    </cfRule>
    <cfRule aboveAverage="0" bottom="0" dxfId="1" equalAverage="0" operator="equal" percent="0" priority="203" rank="0" text="" type="cellIs">
      <formula>1</formula>
    </cfRule>
    <cfRule aboveAverage="0" bottom="0" dxfId="1" equalAverage="0" operator="equal" percent="0" priority="208" rank="0" text="" type="cellIs">
      <formula>1</formula>
    </cfRule>
    <cfRule aboveAverage="0" bottom="0" dxfId="1" equalAverage="0" operator="equal" percent="0" priority="342" rank="0" text="" type="cellIs">
      <formula>1</formula>
    </cfRule>
    <cfRule aboveAverage="0" bottom="0" dxfId="1" equalAverage="0" operator="equal" percent="0" priority="352" rank="0" text="" type="cellIs">
      <formula>1</formula>
    </cfRule>
    <cfRule aboveAverage="0" bottom="0" dxfId="1" equalAverage="0" operator="equal" percent="0" priority="354" rank="0" text="" type="cellIs">
      <formula>1</formula>
    </cfRule>
    <cfRule aboveAverage="0" bottom="0" dxfId="1" equalAverage="0" operator="equal" percent="0" priority="364" rank="0" text="" type="cellIs">
      <formula>1</formula>
    </cfRule>
    <cfRule aboveAverage="0" bottom="0" dxfId="1" equalAverage="0" operator="equal" percent="0" priority="366" rank="0" text="" type="cellIs">
      <formula>1</formula>
    </cfRule>
    <cfRule aboveAverage="0" bottom="0" dxfId="1" equalAverage="0" operator="equal" percent="0" priority="371" rank="0" text="" type="cellIs">
      <formula>1</formula>
    </cfRule>
    <cfRule aboveAverage="0" bottom="0" dxfId="1" equalAverage="0" operator="equal" percent="0" priority="384" rank="0" text="" type="cellIs">
      <formula>1</formula>
    </cfRule>
    <cfRule aboveAverage="0" bottom="0" dxfId="1" equalAverage="0" operator="equal" percent="0" priority="386" rank="0" text="" type="cellIs">
      <formula>1</formula>
    </cfRule>
    <cfRule aboveAverage="0" bottom="0" dxfId="1" equalAverage="0" operator="equal" percent="0" priority="391" rank="0" text="" type="cellIs">
      <formula>1</formula>
    </cfRule>
    <cfRule aboveAverage="0" bottom="0" dxfId="1" equalAverage="0" operator="equal" percent="0" priority="399" rank="0" text="" type="cellIs">
      <formula>1</formula>
    </cfRule>
    <cfRule aboveAverage="0" bottom="0" dxfId="1" equalAverage="0" operator="equal" percent="0" priority="403" rank="0" text="" type="cellIs">
      <formula>1</formula>
    </cfRule>
    <cfRule aboveAverage="0" bottom="0" dxfId="1" equalAverage="0" operator="equal" percent="0" priority="408" rank="0" text="" type="cellIs">
      <formula>1</formula>
    </cfRule>
    <cfRule aboveAverage="0" bottom="0" dxfId="1" equalAverage="0" operator="equal" percent="0" priority="899" rank="0" text="" type="cellIs">
      <formula>1</formula>
    </cfRule>
    <cfRule aboveAverage="0" bottom="0" dxfId="1" equalAverage="0" operator="equal" percent="0" priority="909" rank="0" text="" type="cellIs">
      <formula>1</formula>
    </cfRule>
    <cfRule aboveAverage="0" bottom="0" dxfId="1" equalAverage="0" operator="equal" percent="0" priority="911" rank="0" text="" type="cellIs">
      <formula>1</formula>
    </cfRule>
    <cfRule aboveAverage="0" bottom="0" dxfId="1" equalAverage="0" operator="equal" percent="0" priority="921" rank="0" text="" type="cellIs">
      <formula>1</formula>
    </cfRule>
    <cfRule aboveAverage="0" bottom="0" dxfId="1" equalAverage="0" operator="equal" percent="0" priority="923" rank="0" text="" type="cellIs">
      <formula>1</formula>
    </cfRule>
    <cfRule aboveAverage="0" bottom="0" dxfId="1" equalAverage="0" operator="equal" percent="0" priority="928" rank="0" text="" type="cellIs">
      <formula>1</formula>
    </cfRule>
    <cfRule aboveAverage="0" bottom="0" dxfId="1" equalAverage="0" operator="equal" percent="0" priority="941" rank="0" text="" type="cellIs">
      <formula>1</formula>
    </cfRule>
    <cfRule aboveAverage="0" bottom="0" dxfId="1" equalAverage="0" operator="equal" percent="0" priority="943" rank="0" text="" type="cellIs">
      <formula>1</formula>
    </cfRule>
    <cfRule aboveAverage="0" bottom="0" dxfId="1" equalAverage="0" operator="equal" percent="0" priority="948" rank="0" text="" type="cellIs">
      <formula>1</formula>
    </cfRule>
    <cfRule aboveAverage="0" bottom="0" dxfId="1" equalAverage="0" operator="equal" percent="0" priority="956" rank="0" text="" type="cellIs">
      <formula>1</formula>
    </cfRule>
    <cfRule aboveAverage="0" bottom="0" dxfId="1" equalAverage="0" operator="equal" percent="0" priority="960" rank="0" text="" type="cellIs">
      <formula>1</formula>
    </cfRule>
    <cfRule aboveAverage="0" bottom="0" dxfId="1" equalAverage="0" operator="equal" percent="0" priority="965" rank="0" text="" type="cellIs">
      <formula>1</formula>
    </cfRule>
    <cfRule aboveAverage="0" bottom="0" dxfId="1" equalAverage="0" operator="equal" percent="0" priority="975" rank="0" text="" type="cellIs">
      <formula>1</formula>
    </cfRule>
    <cfRule aboveAverage="0" bottom="0" dxfId="1" equalAverage="0" operator="equal" percent="0" priority="977" rank="0" text="" type="cellIs">
      <formula>1</formula>
    </cfRule>
    <cfRule aboveAverage="0" bottom="0" dxfId="1" equalAverage="0" operator="equal" percent="0" priority="982" rank="0" text="" type="cellIs">
      <formula>1</formula>
    </cfRule>
    <cfRule aboveAverage="0" bottom="0" dxfId="1" equalAverage="0" operator="equal" percent="0" priority="990" rank="0" text="" type="cellIs">
      <formula>1</formula>
    </cfRule>
    <cfRule aboveAverage="0" bottom="0" dxfId="1" equalAverage="0" operator="equal" percent="0" priority="994" rank="0" text="" type="cellIs">
      <formula>1</formula>
    </cfRule>
    <cfRule aboveAverage="0" bottom="0" dxfId="1" equalAverage="0" operator="equal" percent="0" priority="999" rank="0" text="" type="cellIs">
      <formula>1</formula>
    </cfRule>
    <cfRule aboveAverage="0" bottom="0" dxfId="1" equalAverage="0" operator="equal" percent="0" priority="1004" rank="0" text="" type="cellIs">
      <formula>1</formula>
    </cfRule>
    <cfRule aboveAverage="0" bottom="0" dxfId="1" equalAverage="0" operator="equal" percent="0" priority="1005" rank="0" text="" type="cellIs">
      <formula>1</formula>
    </cfRule>
    <cfRule aboveAverage="0" bottom="0" dxfId="1" equalAverage="0" operator="equal" percent="0" priority="1010" rank="0" text="" type="cellIs">
      <formula>1</formula>
    </cfRule>
    <cfRule aboveAverage="0" bottom="0" dxfId="1" equalAverage="0" operator="equal" percent="0" priority="1022" rank="0" text="" type="cellIs">
      <formula>1</formula>
    </cfRule>
    <cfRule aboveAverage="0" bottom="0" dxfId="1" equalAverage="0" operator="equal" percent="0" priority="1027" rank="0" text="" type="cellIs">
      <formula>1</formula>
    </cfRule>
  </conditionalFormatting>
  <conditionalFormatting sqref="S12:S33">
    <cfRule aboveAverage="0" bottom="0" dxfId="1" equalAverage="0" operator="equal" percent="0" priority="102" rank="0" text="" type="cellIs">
      <formula>1</formula>
    </cfRule>
    <cfRule aboveAverage="0" bottom="0" dxfId="1" equalAverage="0" operator="equal" percent="0" priority="182" rank="0" text="" type="cellIs">
      <formula>1</formula>
    </cfRule>
    <cfRule aboveAverage="0" bottom="0" dxfId="1" equalAverage="0" operator="equal" percent="0" priority="194" rank="0" text="" type="cellIs">
      <formula>1</formula>
    </cfRule>
    <cfRule aboveAverage="0" bottom="0" dxfId="1" equalAverage="0" operator="equal" percent="0" priority="204" rank="0" text="" type="cellIs">
      <formula>1</formula>
    </cfRule>
    <cfRule aboveAverage="0" bottom="0" dxfId="1" equalAverage="0" operator="equal" percent="0" priority="205" rank="0" text="" type="cellIs">
      <formula>1</formula>
    </cfRule>
    <cfRule aboveAverage="0" bottom="0" dxfId="1" equalAverage="0" operator="equal" percent="0" priority="345" rank="0" text="" type="cellIs">
      <formula>1</formula>
    </cfRule>
    <cfRule aboveAverage="0" bottom="0" dxfId="1" equalAverage="0" operator="equal" percent="0" priority="357" rank="0" text="" type="cellIs">
      <formula>1</formula>
    </cfRule>
    <cfRule aboveAverage="0" bottom="0" dxfId="1" equalAverage="0" operator="equal" percent="0" priority="367" rank="0" text="" type="cellIs">
      <formula>1</formula>
    </cfRule>
    <cfRule aboveAverage="0" bottom="0" dxfId="1" equalAverage="0" operator="equal" percent="0" priority="368" rank="0" text="" type="cellIs">
      <formula>1</formula>
    </cfRule>
    <cfRule aboveAverage="0" bottom="0" dxfId="1" equalAverage="0" operator="equal" percent="0" priority="377" rank="0" text="" type="cellIs">
      <formula>1</formula>
    </cfRule>
    <cfRule aboveAverage="0" bottom="0" dxfId="1" equalAverage="0" operator="equal" percent="0" priority="387" rank="0" text="" type="cellIs">
      <formula>1</formula>
    </cfRule>
    <cfRule aboveAverage="0" bottom="0" dxfId="1" equalAverage="0" operator="equal" percent="0" priority="388" rank="0" text="" type="cellIs">
      <formula>1</formula>
    </cfRule>
    <cfRule aboveAverage="0" bottom="0" dxfId="1" equalAverage="0" operator="equal" percent="0" priority="395" rank="0" text="" type="cellIs">
      <formula>1</formula>
    </cfRule>
    <cfRule aboveAverage="0" bottom="0" dxfId="1" equalAverage="0" operator="equal" percent="0" priority="396" rank="0" text="" type="cellIs">
      <formula>1</formula>
    </cfRule>
    <cfRule aboveAverage="0" bottom="0" dxfId="1" equalAverage="0" operator="equal" percent="0" priority="902" rank="0" text="" type="cellIs">
      <formula>1</formula>
    </cfRule>
    <cfRule aboveAverage="0" bottom="0" dxfId="1" equalAverage="0" operator="equal" percent="0" priority="914" rank="0" text="" type="cellIs">
      <formula>1</formula>
    </cfRule>
    <cfRule aboveAverage="0" bottom="0" dxfId="1" equalAverage="0" operator="equal" percent="0" priority="924" rank="0" text="" type="cellIs">
      <formula>1</formula>
    </cfRule>
    <cfRule aboveAverage="0" bottom="0" dxfId="1" equalAverage="0" operator="equal" percent="0" priority="925" rank="0" text="" type="cellIs">
      <formula>1</formula>
    </cfRule>
    <cfRule aboveAverage="0" bottom="0" dxfId="1" equalAverage="0" operator="equal" percent="0" priority="934" rank="0" text="" type="cellIs">
      <formula>1</formula>
    </cfRule>
    <cfRule aboveAverage="0" bottom="0" dxfId="1" equalAverage="0" operator="equal" percent="0" priority="944" rank="0" text="" type="cellIs">
      <formula>1</formula>
    </cfRule>
    <cfRule aboveAverage="0" bottom="0" dxfId="1" equalAverage="0" operator="equal" percent="0" priority="945" rank="0" text="" type="cellIs">
      <formula>1</formula>
    </cfRule>
    <cfRule aboveAverage="0" bottom="0" dxfId="1" equalAverage="0" operator="equal" percent="0" priority="952" rank="0" text="" type="cellIs">
      <formula>1</formula>
    </cfRule>
    <cfRule aboveAverage="0" bottom="0" dxfId="1" equalAverage="0" operator="equal" percent="0" priority="953" rank="0" text="" type="cellIs">
      <formula>1</formula>
    </cfRule>
    <cfRule aboveAverage="0" bottom="0" dxfId="1" equalAverage="0" operator="equal" percent="0" priority="968" rank="0" text="" type="cellIs">
      <formula>1</formula>
    </cfRule>
    <cfRule aboveAverage="0" bottom="0" dxfId="1" equalAverage="0" operator="equal" percent="0" priority="978" rank="0" text="" type="cellIs">
      <formula>1</formula>
    </cfRule>
    <cfRule aboveAverage="0" bottom="0" dxfId="1" equalAverage="0" operator="equal" percent="0" priority="979" rank="0" text="" type="cellIs">
      <formula>1</formula>
    </cfRule>
    <cfRule aboveAverage="0" bottom="0" dxfId="1" equalAverage="0" operator="equal" percent="0" priority="986" rank="0" text="" type="cellIs">
      <formula>1</formula>
    </cfRule>
    <cfRule aboveAverage="0" bottom="0" dxfId="1" equalAverage="0" operator="equal" percent="0" priority="987" rank="0" text="" type="cellIs">
      <formula>1</formula>
    </cfRule>
    <cfRule aboveAverage="0" bottom="0" dxfId="1" equalAverage="0" operator="equal" percent="0" priority="1000" rank="0" text="" type="cellIs">
      <formula>1</formula>
    </cfRule>
    <cfRule aboveAverage="0" bottom="0" dxfId="1" equalAverage="0" operator="equal" percent="0" priority="1001" rank="0" text="" type="cellIs">
      <formula>1</formula>
    </cfRule>
  </conditionalFormatting>
  <conditionalFormatting sqref="T12:T33">
    <cfRule aboveAverage="0" bottom="0" dxfId="1" equalAverage="0" operator="equal" percent="0" priority="224" rank="0" text="" type="cellIs">
      <formula>1</formula>
    </cfRule>
    <cfRule aboveAverage="0" bottom="0" dxfId="1" equalAverage="0" operator="equal" percent="0" priority="234" rank="0" text="" type="cellIs">
      <formula>1</formula>
    </cfRule>
    <cfRule aboveAverage="0" bottom="0" dxfId="1" equalAverage="0" operator="equal" percent="0" priority="235" rank="0" text="" type="cellIs">
      <formula>1</formula>
    </cfRule>
    <cfRule aboveAverage="0" bottom="0" dxfId="1" equalAverage="0" operator="equal" percent="0" priority="304" rank="0" text="" type="cellIs">
      <formula>1</formula>
    </cfRule>
    <cfRule aboveAverage="0" bottom="0" dxfId="1" equalAverage="0" operator="equal" percent="0" priority="314" rank="0" text="" type="cellIs">
      <formula>1</formula>
    </cfRule>
    <cfRule aboveAverage="0" bottom="0" dxfId="1" equalAverage="0" operator="equal" percent="0" priority="315" rank="0" text="" type="cellIs">
      <formula>1</formula>
    </cfRule>
    <cfRule aboveAverage="0" bottom="0" dxfId="1" equalAverage="0" operator="equal" percent="0" priority="427" rank="0" text="" type="cellIs">
      <formula>1</formula>
    </cfRule>
    <cfRule aboveAverage="0" bottom="0" dxfId="1" equalAverage="0" operator="equal" percent="0" priority="437" rank="0" text="" type="cellIs">
      <formula>1</formula>
    </cfRule>
    <cfRule aboveAverage="0" bottom="0" dxfId="1" equalAverage="0" operator="equal" percent="0" priority="438" rank="0" text="" type="cellIs">
      <formula>1</formula>
    </cfRule>
    <cfRule aboveAverage="0" bottom="0" dxfId="1" equalAverage="0" operator="equal" percent="0" priority="449" rank="0" text="" type="cellIs">
      <formula>1</formula>
    </cfRule>
    <cfRule aboveAverage="0" bottom="0" dxfId="1" equalAverage="0" operator="equal" percent="0" priority="450" rank="0" text="" type="cellIs">
      <formula>1</formula>
    </cfRule>
    <cfRule aboveAverage="0" bottom="0" dxfId="1" equalAverage="0" operator="equal" percent="0" priority="788" rank="0" text="" type="cellIs">
      <formula>1</formula>
    </cfRule>
    <cfRule aboveAverage="0" bottom="0" dxfId="1" equalAverage="0" operator="equal" percent="0" priority="798" rank="0" text="" type="cellIs">
      <formula>1</formula>
    </cfRule>
    <cfRule aboveAverage="0" bottom="0" dxfId="1" equalAverage="0" operator="equal" percent="0" priority="799" rank="0" text="" type="cellIs">
      <formula>1</formula>
    </cfRule>
    <cfRule aboveAverage="0" bottom="0" dxfId="1" equalAverage="0" operator="equal" percent="0" priority="834" rank="0" text="" type="cellIs">
      <formula>1</formula>
    </cfRule>
    <cfRule aboveAverage="0" bottom="0" dxfId="1" equalAverage="0" operator="equal" percent="0" priority="844" rank="0" text="" type="cellIs">
      <formula>1</formula>
    </cfRule>
    <cfRule aboveAverage="0" bottom="0" dxfId="1" equalAverage="0" operator="equal" percent="0" priority="845" rank="0" text="" type="cellIs">
      <formula>1</formula>
    </cfRule>
    <cfRule aboveAverage="0" bottom="0" dxfId="1" equalAverage="0" operator="equal" percent="0" priority="856" rank="0" text="" type="cellIs">
      <formula>1</formula>
    </cfRule>
    <cfRule aboveAverage="0" bottom="0" dxfId="1" equalAverage="0" operator="equal" percent="0" priority="857" rank="0" text="" type="cellIs">
      <formula>1</formula>
    </cfRule>
    <cfRule aboveAverage="0" bottom="0" dxfId="1" equalAverage="0" operator="equal" percent="0" priority="1059" rank="0" text="" type="cellIs">
      <formula>1</formula>
    </cfRule>
    <cfRule aboveAverage="0" bottom="0" dxfId="1" equalAverage="0" operator="equal" percent="0" priority="1069" rank="0" text="" type="cellIs">
      <formula>1</formula>
    </cfRule>
    <cfRule aboveAverage="0" bottom="0" dxfId="1" equalAverage="0" operator="equal" percent="0" priority="1070" rank="0" text="" type="cellIs">
      <formula>1</formula>
    </cfRule>
    <cfRule aboveAverage="0" bottom="0" dxfId="1" equalAverage="0" operator="equal" percent="0" priority="1081" rank="0" text="" type="cellIs">
      <formula>1</formula>
    </cfRule>
    <cfRule aboveAverage="0" bottom="0" dxfId="1" equalAverage="0" operator="equal" percent="0" priority="1082" rank="0" text="" type="cellIs">
      <formula>1</formula>
    </cfRule>
    <cfRule aboveAverage="0" bottom="0" dxfId="1" equalAverage="0" operator="equal" percent="0" priority="1101" rank="0" text="" type="cellIs">
      <formula>1</formula>
    </cfRule>
    <cfRule aboveAverage="0" bottom="0" dxfId="1" equalAverage="0" operator="equal" percent="0" priority="1102" rank="0" text="" type="cellIs">
      <formula>1</formula>
    </cfRule>
  </conditionalFormatting>
  <conditionalFormatting sqref="U15:U17">
    <cfRule aboveAverage="0" bottom="0" dxfId="1" equalAverage="0" operator="equal" percent="0" priority="227" rank="0" text="" type="cellIs">
      <formula>1</formula>
    </cfRule>
    <cfRule aboveAverage="0" bottom="0" dxfId="1" equalAverage="0" operator="equal" percent="0" priority="237" rank="0" text="" type="cellIs">
      <formula>1</formula>
    </cfRule>
    <cfRule aboveAverage="0" bottom="0" dxfId="1" equalAverage="0" operator="equal" percent="0" priority="239" rank="0" text="" type="cellIs">
      <formula>1</formula>
    </cfRule>
    <cfRule aboveAverage="0" bottom="0" dxfId="1" equalAverage="0" operator="equal" percent="0" priority="307" rank="0" text="" type="cellIs">
      <formula>1</formula>
    </cfRule>
    <cfRule aboveAverage="0" bottom="0" dxfId="1" equalAverage="0" operator="equal" percent="0" priority="317" rank="0" text="" type="cellIs">
      <formula>1</formula>
    </cfRule>
    <cfRule aboveAverage="0" bottom="0" dxfId="1" equalAverage="0" operator="equal" percent="0" priority="319" rank="0" text="" type="cellIs">
      <formula>1</formula>
    </cfRule>
    <cfRule aboveAverage="0" bottom="0" dxfId="1" equalAverage="0" operator="equal" percent="0" priority="430" rank="0" text="" type="cellIs">
      <formula>1</formula>
    </cfRule>
    <cfRule aboveAverage="0" bottom="0" dxfId="1" equalAverage="0" operator="equal" percent="0" priority="440" rank="0" text="" type="cellIs">
      <formula>1</formula>
    </cfRule>
    <cfRule aboveAverage="0" bottom="0" dxfId="1" equalAverage="0" operator="equal" percent="0" priority="442" rank="0" text="" type="cellIs">
      <formula>1</formula>
    </cfRule>
    <cfRule aboveAverage="0" bottom="0" dxfId="1" equalAverage="0" operator="equal" percent="0" priority="452" rank="0" text="" type="cellIs">
      <formula>1</formula>
    </cfRule>
    <cfRule aboveAverage="0" bottom="0" dxfId="1" equalAverage="0" operator="equal" percent="0" priority="454" rank="0" text="" type="cellIs">
      <formula>1</formula>
    </cfRule>
    <cfRule aboveAverage="0" bottom="0" dxfId="1" equalAverage="0" operator="equal" percent="0" priority="463" rank="0" text="" type="cellIs">
      <formula>1</formula>
    </cfRule>
    <cfRule aboveAverage="0" bottom="0" dxfId="1" equalAverage="0" operator="equal" percent="0" priority="791" rank="0" text="" type="cellIs">
      <formula>1</formula>
    </cfRule>
    <cfRule aboveAverage="0" bottom="0" dxfId="1" equalAverage="0" operator="equal" percent="0" priority="801" rank="0" text="" type="cellIs">
      <formula>1</formula>
    </cfRule>
    <cfRule aboveAverage="0" bottom="0" dxfId="1" equalAverage="0" operator="equal" percent="0" priority="803" rank="0" text="" type="cellIs">
      <formula>1</formula>
    </cfRule>
    <cfRule aboveAverage="0" bottom="0" dxfId="1" equalAverage="0" operator="equal" percent="0" priority="837" rank="0" text="" type="cellIs">
      <formula>1</formula>
    </cfRule>
    <cfRule aboveAverage="0" bottom="0" dxfId="1" equalAverage="0" operator="equal" percent="0" priority="847" rank="0" text="" type="cellIs">
      <formula>1</formula>
    </cfRule>
    <cfRule aboveAverage="0" bottom="0" dxfId="1" equalAverage="0" operator="equal" percent="0" priority="849" rank="0" text="" type="cellIs">
      <formula>1</formula>
    </cfRule>
    <cfRule aboveAverage="0" bottom="0" dxfId="1" equalAverage="0" operator="equal" percent="0" priority="859" rank="0" text="" type="cellIs">
      <formula>1</formula>
    </cfRule>
    <cfRule aboveAverage="0" bottom="0" dxfId="1" equalAverage="0" operator="equal" percent="0" priority="861" rank="0" text="" type="cellIs">
      <formula>1</formula>
    </cfRule>
    <cfRule aboveAverage="0" bottom="0" dxfId="1" equalAverage="0" operator="equal" percent="0" priority="870" rank="0" text="" type="cellIs">
      <formula>1</formula>
    </cfRule>
    <cfRule aboveAverage="0" bottom="0" dxfId="1" equalAverage="0" operator="equal" percent="0" priority="1062" rank="0" text="" type="cellIs">
      <formula>1</formula>
    </cfRule>
    <cfRule aboveAverage="0" bottom="0" dxfId="1" equalAverage="0" operator="equal" percent="0" priority="1072" rank="0" text="" type="cellIs">
      <formula>1</formula>
    </cfRule>
    <cfRule aboveAverage="0" bottom="0" dxfId="1" equalAverage="0" operator="equal" percent="0" priority="1074" rank="0" text="" type="cellIs">
      <formula>1</formula>
    </cfRule>
    <cfRule aboveAverage="0" bottom="0" dxfId="1" equalAverage="0" operator="equal" percent="0" priority="1084" rank="0" text="" type="cellIs">
      <formula>1</formula>
    </cfRule>
    <cfRule aboveAverage="0" bottom="0" dxfId="1" equalAverage="0" operator="equal" percent="0" priority="1086" rank="0" text="" type="cellIs">
      <formula>1</formula>
    </cfRule>
    <cfRule aboveAverage="0" bottom="0" dxfId="1" equalAverage="0" operator="equal" percent="0" priority="1095" rank="0" text="" type="cellIs">
      <formula>1</formula>
    </cfRule>
    <cfRule aboveAverage="0" bottom="0" dxfId="1" equalAverage="0" operator="equal" percent="0" priority="1104" rank="0" text="" type="cellIs">
      <formula>1</formula>
    </cfRule>
    <cfRule aboveAverage="0" bottom="0" dxfId="1" equalAverage="0" operator="equal" percent="0" priority="1106" rank="0" text="" type="cellIs">
      <formula>1</formula>
    </cfRule>
    <cfRule aboveAverage="0" bottom="0" dxfId="1" equalAverage="0" operator="equal" percent="0" priority="1115" rank="0" text="" type="cellIs">
      <formula>1</formula>
    </cfRule>
    <cfRule aboveAverage="0" bottom="0" dxfId="1" equalAverage="0" operator="equal" percent="0" priority="1123" rank="0" text="" type="cellIs">
      <formula>1</formula>
    </cfRule>
    <cfRule aboveAverage="0" bottom="0" dxfId="1" equalAverage="0" operator="equal" percent="0" priority="1130" rank="0" text="" type="cellIs">
      <formula>1</formula>
    </cfRule>
    <cfRule aboveAverage="0" bottom="0" dxfId="1" equalAverage="0" operator="equal" percent="0" priority="1131" rank="0" text="" type="cellIs">
      <formula>1</formula>
    </cfRule>
  </conditionalFormatting>
  <conditionalFormatting sqref="U21:U26">
    <cfRule aboveAverage="0" bottom="0" dxfId="1" equalAverage="0" operator="equal" percent="0" priority="230" rank="0" text="" type="cellIs">
      <formula>1</formula>
    </cfRule>
    <cfRule aboveAverage="0" bottom="0" dxfId="1" equalAverage="0" operator="equal" percent="0" priority="240" rank="0" text="" type="cellIs">
      <formula>1</formula>
    </cfRule>
    <cfRule aboveAverage="0" bottom="0" dxfId="1" equalAverage="0" operator="equal" percent="0" priority="242" rank="0" text="" type="cellIs">
      <formula>1</formula>
    </cfRule>
    <cfRule aboveAverage="0" bottom="0" dxfId="1" equalAverage="0" operator="equal" percent="0" priority="310" rank="0" text="" type="cellIs">
      <formula>1</formula>
    </cfRule>
    <cfRule aboveAverage="0" bottom="0" dxfId="1" equalAverage="0" operator="equal" percent="0" priority="320" rank="0" text="" type="cellIs">
      <formula>1</formula>
    </cfRule>
    <cfRule aboveAverage="0" bottom="0" dxfId="1" equalAverage="0" operator="equal" percent="0" priority="322" rank="0" text="" type="cellIs">
      <formula>1</formula>
    </cfRule>
    <cfRule aboveAverage="0" bottom="0" dxfId="1" equalAverage="0" operator="equal" percent="0" priority="433" rank="0" text="" type="cellIs">
      <formula>1</formula>
    </cfRule>
    <cfRule aboveAverage="0" bottom="0" dxfId="1" equalAverage="0" operator="equal" percent="0" priority="443" rank="0" text="" type="cellIs">
      <formula>1</formula>
    </cfRule>
    <cfRule aboveAverage="0" bottom="0" dxfId="1" equalAverage="0" operator="equal" percent="0" priority="445" rank="0" text="" type="cellIs">
      <formula>1</formula>
    </cfRule>
    <cfRule aboveAverage="0" bottom="0" dxfId="1" equalAverage="0" operator="equal" percent="0" priority="455" rank="0" text="" type="cellIs">
      <formula>1</formula>
    </cfRule>
    <cfRule aboveAverage="0" bottom="0" dxfId="1" equalAverage="0" operator="equal" percent="0" priority="457" rank="0" text="" type="cellIs">
      <formula>1</formula>
    </cfRule>
    <cfRule aboveAverage="0" bottom="0" dxfId="1" equalAverage="0" operator="equal" percent="0" priority="464" rank="0" text="" type="cellIs">
      <formula>1</formula>
    </cfRule>
    <cfRule aboveAverage="0" bottom="0" dxfId="1" equalAverage="0" operator="equal" percent="0" priority="794" rank="0" text="" type="cellIs">
      <formula>1</formula>
    </cfRule>
    <cfRule aboveAverage="0" bottom="0" dxfId="1" equalAverage="0" operator="equal" percent="0" priority="804" rank="0" text="" type="cellIs">
      <formula>1</formula>
    </cfRule>
    <cfRule aboveAverage="0" bottom="0" dxfId="1" equalAverage="0" operator="equal" percent="0" priority="806" rank="0" text="" type="cellIs">
      <formula>1</formula>
    </cfRule>
    <cfRule aboveAverage="0" bottom="0" dxfId="1" equalAverage="0" operator="equal" percent="0" priority="840" rank="0" text="" type="cellIs">
      <formula>1</formula>
    </cfRule>
    <cfRule aboveAverage="0" bottom="0" dxfId="1" equalAverage="0" operator="equal" percent="0" priority="850" rank="0" text="" type="cellIs">
      <formula>1</formula>
    </cfRule>
    <cfRule aboveAverage="0" bottom="0" dxfId="1" equalAverage="0" operator="equal" percent="0" priority="852" rank="0" text="" type="cellIs">
      <formula>1</formula>
    </cfRule>
    <cfRule aboveAverage="0" bottom="0" dxfId="1" equalAverage="0" operator="equal" percent="0" priority="862" rank="0" text="" type="cellIs">
      <formula>1</formula>
    </cfRule>
    <cfRule aboveAverage="0" bottom="0" dxfId="1" equalAverage="0" operator="equal" percent="0" priority="864" rank="0" text="" type="cellIs">
      <formula>1</formula>
    </cfRule>
    <cfRule aboveAverage="0" bottom="0" dxfId="1" equalAverage="0" operator="equal" percent="0" priority="871" rank="0" text="" type="cellIs">
      <formula>1</formula>
    </cfRule>
    <cfRule aboveAverage="0" bottom="0" dxfId="1" equalAverage="0" operator="equal" percent="0" priority="1065" rank="0" text="" type="cellIs">
      <formula>1</formula>
    </cfRule>
    <cfRule aboveAverage="0" bottom="0" dxfId="1" equalAverage="0" operator="equal" percent="0" priority="1075" rank="0" text="" type="cellIs">
      <formula>1</formula>
    </cfRule>
    <cfRule aboveAverage="0" bottom="0" dxfId="1" equalAverage="0" operator="equal" percent="0" priority="1077" rank="0" text="" type="cellIs">
      <formula>1</formula>
    </cfRule>
    <cfRule aboveAverage="0" bottom="0" dxfId="1" equalAverage="0" operator="equal" percent="0" priority="1087" rank="0" text="" type="cellIs">
      <formula>1</formula>
    </cfRule>
    <cfRule aboveAverage="0" bottom="0" dxfId="1" equalAverage="0" operator="equal" percent="0" priority="1089" rank="0" text="" type="cellIs">
      <formula>1</formula>
    </cfRule>
    <cfRule aboveAverage="0" bottom="0" dxfId="1" equalAverage="0" operator="equal" percent="0" priority="1096" rank="0" text="" type="cellIs">
      <formula>1</formula>
    </cfRule>
    <cfRule aboveAverage="0" bottom="0" dxfId="1" equalAverage="0" operator="equal" percent="0" priority="1107" rank="0" text="" type="cellIs">
      <formula>1</formula>
    </cfRule>
    <cfRule aboveAverage="0" bottom="0" dxfId="1" equalAverage="0" operator="equal" percent="0" priority="1109" rank="0" text="" type="cellIs">
      <formula>1</formula>
    </cfRule>
    <cfRule aboveAverage="0" bottom="0" dxfId="1" equalAverage="0" operator="equal" percent="0" priority="1116" rank="0" text="" type="cellIs">
      <formula>1</formula>
    </cfRule>
    <cfRule aboveAverage="0" bottom="0" dxfId="1" equalAverage="0" operator="equal" percent="0" priority="1124" rank="0" text="" type="cellIs">
      <formula>1</formula>
    </cfRule>
    <cfRule aboveAverage="0" bottom="0" dxfId="1" equalAverage="0" operator="equal" percent="0" priority="1132" rank="0" text="" type="cellIs">
      <formula>1</formula>
    </cfRule>
    <cfRule aboveAverage="0" bottom="0" dxfId="1" equalAverage="0" operator="equal" percent="0" priority="1133" rank="0" text="" type="cellIs">
      <formula>1</formula>
    </cfRule>
  </conditionalFormatting>
  <conditionalFormatting sqref="U28:U33">
    <cfRule aboveAverage="0" bottom="0" dxfId="1" equalAverage="0" operator="equal" percent="0" priority="233" rank="0" text="" type="cellIs">
      <formula>1</formula>
    </cfRule>
    <cfRule aboveAverage="0" bottom="0" dxfId="1" equalAverage="0" operator="equal" percent="0" priority="243" rank="0" text="" type="cellIs">
      <formula>1</formula>
    </cfRule>
    <cfRule aboveAverage="0" bottom="0" dxfId="1" equalAverage="0" operator="equal" percent="0" priority="245" rank="0" text="" type="cellIs">
      <formula>1</formula>
    </cfRule>
    <cfRule aboveAverage="0" bottom="0" dxfId="1" equalAverage="0" operator="equal" percent="0" priority="313" rank="0" text="" type="cellIs">
      <formula>1</formula>
    </cfRule>
    <cfRule aboveAverage="0" bottom="0" dxfId="1" equalAverage="0" operator="equal" percent="0" priority="323" rank="0" text="" type="cellIs">
      <formula>1</formula>
    </cfRule>
    <cfRule aboveAverage="0" bottom="0" dxfId="1" equalAverage="0" operator="equal" percent="0" priority="325" rank="0" text="" type="cellIs">
      <formula>1</formula>
    </cfRule>
    <cfRule aboveAverage="0" bottom="0" dxfId="1" equalAverage="0" operator="equal" percent="0" priority="436" rank="0" text="" type="cellIs">
      <formula>1</formula>
    </cfRule>
    <cfRule aboveAverage="0" bottom="0" dxfId="1" equalAverage="0" operator="equal" percent="0" priority="446" rank="0" text="" type="cellIs">
      <formula>1</formula>
    </cfRule>
    <cfRule aboveAverage="0" bottom="0" dxfId="1" equalAverage="0" operator="equal" percent="0" priority="448" rank="0" text="" type="cellIs">
      <formula>1</formula>
    </cfRule>
    <cfRule aboveAverage="0" bottom="0" dxfId="1" equalAverage="0" operator="equal" percent="0" priority="458" rank="0" text="" type="cellIs">
      <formula>1</formula>
    </cfRule>
    <cfRule aboveAverage="0" bottom="0" dxfId="1" equalAverage="0" operator="equal" percent="0" priority="460" rank="0" text="" type="cellIs">
      <formula>1</formula>
    </cfRule>
    <cfRule aboveAverage="0" bottom="0" dxfId="1" equalAverage="0" operator="equal" percent="0" priority="465" rank="0" text="" type="cellIs">
      <formula>1</formula>
    </cfRule>
    <cfRule aboveAverage="0" bottom="0" dxfId="1" equalAverage="0" operator="equal" percent="0" priority="797" rank="0" text="" type="cellIs">
      <formula>1</formula>
    </cfRule>
    <cfRule aboveAverage="0" bottom="0" dxfId="1" equalAverage="0" operator="equal" percent="0" priority="807" rank="0" text="" type="cellIs">
      <formula>1</formula>
    </cfRule>
    <cfRule aboveAverage="0" bottom="0" dxfId="1" equalAverage="0" operator="equal" percent="0" priority="809" rank="0" text="" type="cellIs">
      <formula>1</formula>
    </cfRule>
    <cfRule aboveAverage="0" bottom="0" dxfId="1" equalAverage="0" operator="equal" percent="0" priority="843" rank="0" text="" type="cellIs">
      <formula>1</formula>
    </cfRule>
    <cfRule aboveAverage="0" bottom="0" dxfId="1" equalAverage="0" operator="equal" percent="0" priority="853" rank="0" text="" type="cellIs">
      <formula>1</formula>
    </cfRule>
    <cfRule aboveAverage="0" bottom="0" dxfId="1" equalAverage="0" operator="equal" percent="0" priority="855" rank="0" text="" type="cellIs">
      <formula>1</formula>
    </cfRule>
    <cfRule aboveAverage="0" bottom="0" dxfId="1" equalAverage="0" operator="equal" percent="0" priority="865" rank="0" text="" type="cellIs">
      <formula>1</formula>
    </cfRule>
    <cfRule aboveAverage="0" bottom="0" dxfId="1" equalAverage="0" operator="equal" percent="0" priority="867" rank="0" text="" type="cellIs">
      <formula>1</formula>
    </cfRule>
    <cfRule aboveAverage="0" bottom="0" dxfId="1" equalAverage="0" operator="equal" percent="0" priority="872" rank="0" text="" type="cellIs">
      <formula>1</formula>
    </cfRule>
    <cfRule aboveAverage="0" bottom="0" dxfId="1" equalAverage="0" operator="equal" percent="0" priority="1068" rank="0" text="" type="cellIs">
      <formula>1</formula>
    </cfRule>
    <cfRule aboveAverage="0" bottom="0" dxfId="1" equalAverage="0" operator="equal" percent="0" priority="1078" rank="0" text="" type="cellIs">
      <formula>1</formula>
    </cfRule>
    <cfRule aboveAverage="0" bottom="0" dxfId="1" equalAverage="0" operator="equal" percent="0" priority="1080" rank="0" text="" type="cellIs">
      <formula>1</formula>
    </cfRule>
    <cfRule aboveAverage="0" bottom="0" dxfId="1" equalAverage="0" operator="equal" percent="0" priority="1090" rank="0" text="" type="cellIs">
      <formula>1</formula>
    </cfRule>
    <cfRule aboveAverage="0" bottom="0" dxfId="1" equalAverage="0" operator="equal" percent="0" priority="1092" rank="0" text="" type="cellIs">
      <formula>1</formula>
    </cfRule>
    <cfRule aboveAverage="0" bottom="0" dxfId="1" equalAverage="0" operator="equal" percent="0" priority="1097" rank="0" text="" type="cellIs">
      <formula>1</formula>
    </cfRule>
    <cfRule aboveAverage="0" bottom="0" dxfId="1" equalAverage="0" operator="equal" percent="0" priority="1110" rank="0" text="" type="cellIs">
      <formula>1</formula>
    </cfRule>
    <cfRule aboveAverage="0" bottom="0" dxfId="1" equalAverage="0" operator="equal" percent="0" priority="1112" rank="0" text="" type="cellIs">
      <formula>1</formula>
    </cfRule>
    <cfRule aboveAverage="0" bottom="0" dxfId="1" equalAverage="0" operator="equal" percent="0" priority="1117" rank="0" text="" type="cellIs">
      <formula>1</formula>
    </cfRule>
    <cfRule aboveAverage="0" bottom="0" dxfId="1" equalAverage="0" operator="equal" percent="0" priority="1125" rank="0" text="" type="cellIs">
      <formula>1</formula>
    </cfRule>
    <cfRule aboveAverage="0" bottom="0" dxfId="1" equalAverage="0" operator="equal" percent="0" priority="1129" rank="0" text="" type="cellIs">
      <formula>1</formula>
    </cfRule>
    <cfRule aboveAverage="0" bottom="0" dxfId="1" equalAverage="0" operator="equal" percent="0" priority="1134" rank="0" text="" type="cellIs">
      <formula>1</formula>
    </cfRule>
  </conditionalFormatting>
  <conditionalFormatting sqref="U12:U33">
    <cfRule aboveAverage="0" bottom="0" dxfId="1" equalAverage="0" operator="equal" percent="0" priority="236" rank="0" text="" type="cellIs">
      <formula>1</formula>
    </cfRule>
    <cfRule aboveAverage="0" bottom="0" dxfId="1" equalAverage="0" operator="equal" percent="0" priority="316" rank="0" text="" type="cellIs">
      <formula>1</formula>
    </cfRule>
    <cfRule aboveAverage="0" bottom="0" dxfId="1" equalAverage="0" operator="equal" percent="0" priority="439" rank="0" text="" type="cellIs">
      <formula>1</formula>
    </cfRule>
    <cfRule aboveAverage="0" bottom="0" dxfId="1" equalAverage="0" operator="equal" percent="0" priority="451" rank="0" text="" type="cellIs">
      <formula>1</formula>
    </cfRule>
    <cfRule aboveAverage="0" bottom="0" dxfId="1" equalAverage="0" operator="equal" percent="0" priority="461" rank="0" text="" type="cellIs">
      <formula>1</formula>
    </cfRule>
    <cfRule aboveAverage="0" bottom="0" dxfId="1" equalAverage="0" operator="equal" percent="0" priority="462" rank="0" text="" type="cellIs">
      <formula>1</formula>
    </cfRule>
    <cfRule aboveAverage="0" bottom="0" dxfId="1" equalAverage="0" operator="equal" percent="0" priority="800" rank="0" text="" type="cellIs">
      <formula>1</formula>
    </cfRule>
    <cfRule aboveAverage="0" bottom="0" dxfId="1" equalAverage="0" operator="equal" percent="0" priority="846" rank="0" text="" type="cellIs">
      <formula>1</formula>
    </cfRule>
    <cfRule aboveAverage="0" bottom="0" dxfId="1" equalAverage="0" operator="equal" percent="0" priority="858" rank="0" text="" type="cellIs">
      <formula>1</formula>
    </cfRule>
    <cfRule aboveAverage="0" bottom="0" dxfId="1" equalAverage="0" operator="equal" percent="0" priority="868" rank="0" text="" type="cellIs">
      <formula>1</formula>
    </cfRule>
    <cfRule aboveAverage="0" bottom="0" dxfId="1" equalAverage="0" operator="equal" percent="0" priority="869" rank="0" text="" type="cellIs">
      <formula>1</formula>
    </cfRule>
    <cfRule aboveAverage="0" bottom="0" dxfId="1" equalAverage="0" operator="equal" percent="0" priority="1071" rank="0" text="" type="cellIs">
      <formula>1</formula>
    </cfRule>
    <cfRule aboveAverage="0" bottom="0" dxfId="1" equalAverage="0" operator="equal" percent="0" priority="1083" rank="0" text="" type="cellIs">
      <formula>1</formula>
    </cfRule>
    <cfRule aboveAverage="0" bottom="0" dxfId="1" equalAverage="0" operator="equal" percent="0" priority="1093" rank="0" text="" type="cellIs">
      <formula>1</formula>
    </cfRule>
    <cfRule aboveAverage="0" bottom="0" dxfId="1" equalAverage="0" operator="equal" percent="0" priority="1094" rank="0" text="" type="cellIs">
      <formula>1</formula>
    </cfRule>
    <cfRule aboveAverage="0" bottom="0" dxfId="1" equalAverage="0" operator="equal" percent="0" priority="1103" rank="0" text="" type="cellIs">
      <formula>1</formula>
    </cfRule>
    <cfRule aboveAverage="0" bottom="0" dxfId="1" equalAverage="0" operator="equal" percent="0" priority="1113" rank="0" text="" type="cellIs">
      <formula>1</formula>
    </cfRule>
    <cfRule aboveAverage="0" bottom="0" dxfId="1" equalAverage="0" operator="equal" percent="0" priority="1114" rank="0" text="" type="cellIs">
      <formula>1</formula>
    </cfRule>
    <cfRule aboveAverage="0" bottom="0" dxfId="1" equalAverage="0" operator="equal" percent="0" priority="1121" rank="0" text="" type="cellIs">
      <formula>1</formula>
    </cfRule>
    <cfRule aboveAverage="0" bottom="0" dxfId="1" equalAverage="0" operator="equal" percent="0" priority="1122" rank="0" text="" type="cellIs">
      <formula>1</formula>
    </cfRule>
  </conditionalFormatting>
  <conditionalFormatting sqref="P12:Q33">
    <cfRule aboveAverage="0" bottom="0" dxfId="1" equalAverage="0" operator="equal" percent="0" priority="482" rank="0" text="" type="cellIs">
      <formula>1</formula>
    </cfRule>
  </conditionalFormatting>
  <conditionalFormatting sqref="P12:P33">
    <cfRule aboveAverage="0" bottom="0" dxfId="1" equalAverage="0" operator="equal" percent="0" priority="483" rank="0" text="" type="cellIs">
      <formula>1</formula>
    </cfRule>
    <cfRule aboveAverage="0" bottom="0" dxfId="1" equalAverage="0" operator="equal" percent="0" priority="493" rank="0" text="" type="cellIs">
      <formula>1</formula>
    </cfRule>
    <cfRule aboveAverage="0" bottom="0" dxfId="1" equalAverage="0" operator="equal" percent="0" priority="494" rank="0" text="" type="cellIs">
      <formula>1</formula>
    </cfRule>
    <cfRule aboveAverage="0" bottom="0" dxfId="1" equalAverage="0" operator="equal" percent="0" priority="505" rank="0" text="" type="cellIs">
      <formula>1</formula>
    </cfRule>
    <cfRule aboveAverage="0" bottom="0" dxfId="1" equalAverage="0" operator="equal" percent="0" priority="506" rank="0" text="" type="cellIs">
      <formula>1</formula>
    </cfRule>
    <cfRule aboveAverage="0" bottom="0" dxfId="1" equalAverage="0" operator="equal" percent="0" priority="525" rank="0" text="" type="cellIs">
      <formula>1</formula>
    </cfRule>
    <cfRule aboveAverage="0" bottom="0" dxfId="1" equalAverage="0" operator="equal" percent="0" priority="526" rank="0" text="" type="cellIs">
      <formula>1</formula>
    </cfRule>
    <cfRule aboveAverage="0" bottom="0" dxfId="1" equalAverage="0" operator="equal" percent="0" priority="559" rank="0" text="" type="cellIs">
      <formula>1</formula>
    </cfRule>
    <cfRule aboveAverage="0" bottom="0" dxfId="1" equalAverage="0" operator="equal" percent="0" priority="560" rank="0" text="" type="cellIs">
      <formula>1</formula>
    </cfRule>
    <cfRule aboveAverage="0" bottom="0" dxfId="1" equalAverage="0" operator="equal" percent="0" priority="604" rank="0" text="" type="cellIs">
      <formula>1</formula>
    </cfRule>
    <cfRule aboveAverage="0" bottom="0" dxfId="1" equalAverage="0" operator="equal" percent="0" priority="608" rank="0" text="" type="cellIs">
      <formula>1</formula>
    </cfRule>
    <cfRule aboveAverage="0" bottom="0" dxfId="1" equalAverage="0" operator="equal" percent="0" priority="621" rank="0" text="" type="cellIs">
      <formula>1</formula>
    </cfRule>
    <cfRule aboveAverage="0" bottom="0" dxfId="1" equalAverage="0" operator="equal" percent="0" priority="622" rank="0" text="" type="cellIs">
      <formula>1</formula>
    </cfRule>
    <cfRule aboveAverage="0" bottom="0" dxfId="1" equalAverage="0" operator="equal" percent="0" priority="666" rank="0" text="" type="cellIs">
      <formula>1</formula>
    </cfRule>
    <cfRule aboveAverage="0" bottom="0" dxfId="1" equalAverage="0" operator="equal" percent="0" priority="670" rank="0" text="" type="cellIs">
      <formula>1</formula>
    </cfRule>
    <cfRule aboveAverage="0" bottom="0" dxfId="1" equalAverage="0" operator="equal" percent="0" priority="700" rank="0" text="" type="cellIs">
      <formula>1</formula>
    </cfRule>
    <cfRule aboveAverage="0" bottom="0" dxfId="1" equalAverage="0" operator="equal" percent="0" priority="704" rank="0" text="" type="cellIs">
      <formula>1</formula>
    </cfRule>
    <cfRule aboveAverage="0" bottom="0" dxfId="1" equalAverage="0" operator="equal" percent="0" priority="711" rank="0" text="" type="cellIs">
      <formula>1</formula>
    </cfRule>
    <cfRule aboveAverage="0" bottom="0" dxfId="1" equalAverage="0" operator="equal" percent="0" priority="718" rank="0" text="" type="cellIs">
      <formula>1</formula>
    </cfRule>
    <cfRule aboveAverage="0" bottom="0" dxfId="1" equalAverage="0" operator="equal" percent="0" priority="719" rank="0" text="" type="cellIs">
      <formula>1</formula>
    </cfRule>
  </conditionalFormatting>
  <conditionalFormatting sqref="P15:P17">
    <cfRule aboveAverage="0" bottom="0" dxfId="1" equalAverage="0" operator="equal" percent="0" priority="484" rank="0" text="" type="cellIs">
      <formula>1</formula>
    </cfRule>
    <cfRule aboveAverage="0" bottom="0" dxfId="1" equalAverage="0" operator="equal" percent="0" priority="485" rank="0" text="" type="cellIs">
      <formula>1</formula>
    </cfRule>
    <cfRule aboveAverage="0" bottom="0" dxfId="1" equalAverage="0" operator="equal" percent="0" priority="497" rank="0" text="" type="cellIs">
      <formula>1</formula>
    </cfRule>
    <cfRule aboveAverage="0" bottom="0" dxfId="1" equalAverage="0" operator="equal" percent="0" priority="509" rank="0" text="" type="cellIs">
      <formula>1</formula>
    </cfRule>
    <cfRule aboveAverage="0" bottom="0" dxfId="1" equalAverage="0" operator="equal" percent="0" priority="522" rank="0" text="" type="cellIs">
      <formula>1</formula>
    </cfRule>
    <cfRule aboveAverage="0" bottom="0" dxfId="1" equalAverage="0" operator="equal" percent="0" priority="529" rank="0" text="" type="cellIs">
      <formula>1</formula>
    </cfRule>
    <cfRule aboveAverage="0" bottom="0" dxfId="1" equalAverage="0" operator="equal" percent="0" priority="542" rank="0" text="" type="cellIs">
      <formula>1</formula>
    </cfRule>
    <cfRule aboveAverage="0" bottom="0" dxfId="1" equalAverage="0" operator="equal" percent="0" priority="550" rank="0" text="" type="cellIs">
      <formula>1</formula>
    </cfRule>
    <cfRule aboveAverage="0" bottom="0" dxfId="1" equalAverage="0" operator="equal" percent="0" priority="563" rank="0" text="" type="cellIs">
      <formula>1</formula>
    </cfRule>
    <cfRule aboveAverage="0" bottom="0" dxfId="1" equalAverage="0" operator="equal" percent="0" priority="576" rank="0" text="" type="cellIs">
      <formula>1</formula>
    </cfRule>
    <cfRule aboveAverage="0" bottom="0" dxfId="1" equalAverage="0" operator="equal" percent="0" priority="584" rank="0" text="" type="cellIs">
      <formula>1</formula>
    </cfRule>
    <cfRule aboveAverage="0" bottom="0" dxfId="1" equalAverage="0" operator="equal" percent="0" priority="605" rank="0" text="" type="cellIs">
      <formula>1</formula>
    </cfRule>
    <cfRule aboveAverage="0" bottom="0" dxfId="1" equalAverage="0" operator="equal" percent="0" priority="609" rank="0" text="" type="cellIs">
      <formula>1</formula>
    </cfRule>
    <cfRule aboveAverage="0" bottom="0" dxfId="1" equalAverage="0" operator="equal" percent="0" priority="610" rank="0" text="" type="cellIs">
      <formula>1</formula>
    </cfRule>
    <cfRule aboveAverage="0" bottom="0" dxfId="1" equalAverage="0" operator="equal" percent="0" priority="625" rank="0" text="" type="cellIs">
      <formula>1</formula>
    </cfRule>
    <cfRule aboveAverage="0" bottom="0" dxfId="1" equalAverage="0" operator="equal" percent="0" priority="638" rank="0" text="" type="cellIs">
      <formula>1</formula>
    </cfRule>
    <cfRule aboveAverage="0" bottom="0" dxfId="1" equalAverage="0" operator="equal" percent="0" priority="646" rank="0" text="" type="cellIs">
      <formula>1</formula>
    </cfRule>
    <cfRule aboveAverage="0" bottom="0" dxfId="1" equalAverage="0" operator="equal" percent="0" priority="667" rank="0" text="" type="cellIs">
      <formula>1</formula>
    </cfRule>
    <cfRule aboveAverage="0" bottom="0" dxfId="1" equalAverage="0" operator="equal" percent="0" priority="671" rank="0" text="" type="cellIs">
      <formula>1</formula>
    </cfRule>
    <cfRule aboveAverage="0" bottom="0" dxfId="1" equalAverage="0" operator="equal" percent="0" priority="672" rank="0" text="" type="cellIs">
      <formula>1</formula>
    </cfRule>
    <cfRule aboveAverage="0" bottom="0" dxfId="1" equalAverage="0" operator="equal" percent="0" priority="701" rank="0" text="" type="cellIs">
      <formula>1</formula>
    </cfRule>
    <cfRule aboveAverage="0" bottom="0" dxfId="1" equalAverage="0" operator="equal" percent="0" priority="705" rank="0" text="" type="cellIs">
      <formula>1</formula>
    </cfRule>
    <cfRule aboveAverage="0" bottom="0" dxfId="1" equalAverage="0" operator="equal" percent="0" priority="706" rank="0" text="" type="cellIs">
      <formula>1</formula>
    </cfRule>
    <cfRule aboveAverage="0" bottom="0" dxfId="1" equalAverage="0" operator="equal" percent="0" priority="712" rank="0" text="" type="cellIs">
      <formula>1</formula>
    </cfRule>
    <cfRule aboveAverage="0" bottom="0" dxfId="1" equalAverage="0" operator="equal" percent="0" priority="713" rank="0" text="" type="cellIs">
      <formula>1</formula>
    </cfRule>
    <cfRule aboveAverage="0" bottom="0" dxfId="1" equalAverage="0" operator="equal" percent="0" priority="720" rank="0" text="" type="cellIs">
      <formula>1</formula>
    </cfRule>
  </conditionalFormatting>
  <conditionalFormatting sqref="Q15:Q17">
    <cfRule aboveAverage="0" bottom="0" dxfId="1" equalAverage="0" operator="equal" percent="0" priority="486" rank="0" text="" type="cellIs">
      <formula>1</formula>
    </cfRule>
    <cfRule aboveAverage="0" bottom="0" dxfId="1" equalAverage="0" operator="equal" percent="0" priority="496" rank="0" text="" type="cellIs">
      <formula>1</formula>
    </cfRule>
    <cfRule aboveAverage="0" bottom="0" dxfId="1" equalAverage="0" operator="equal" percent="0" priority="498" rank="0" text="" type="cellIs">
      <formula>1</formula>
    </cfRule>
    <cfRule aboveAverage="0" bottom="0" dxfId="1" equalAverage="0" operator="equal" percent="0" priority="508" rank="0" text="" type="cellIs">
      <formula>1</formula>
    </cfRule>
    <cfRule aboveAverage="0" bottom="0" dxfId="1" equalAverage="0" operator="equal" percent="0" priority="510" rank="0" text="" type="cellIs">
      <formula>1</formula>
    </cfRule>
    <cfRule aboveAverage="0" bottom="0" dxfId="1" equalAverage="0" operator="equal" percent="0" priority="519" rank="0" text="" type="cellIs">
      <formula>1</formula>
    </cfRule>
    <cfRule aboveAverage="0" bottom="0" dxfId="1" equalAverage="0" operator="equal" percent="0" priority="528" rank="0" text="" type="cellIs">
      <formula>1</formula>
    </cfRule>
    <cfRule aboveAverage="0" bottom="0" dxfId="1" equalAverage="0" operator="equal" percent="0" priority="530" rank="0" text="" type="cellIs">
      <formula>1</formula>
    </cfRule>
    <cfRule aboveAverage="0" bottom="0" dxfId="1" equalAverage="0" operator="equal" percent="0" priority="539" rank="0" text="" type="cellIs">
      <formula>1</formula>
    </cfRule>
    <cfRule aboveAverage="0" bottom="0" dxfId="1" equalAverage="0" operator="equal" percent="0" priority="547" rank="0" text="" type="cellIs">
      <formula>1</formula>
    </cfRule>
    <cfRule aboveAverage="0" bottom="0" dxfId="1" equalAverage="0" operator="equal" percent="0" priority="554" rank="0" text="" type="cellIs">
      <formula>1</formula>
    </cfRule>
    <cfRule aboveAverage="0" bottom="0" dxfId="1" equalAverage="0" operator="equal" percent="0" priority="555" rank="0" text="" type="cellIs">
      <formula>1</formula>
    </cfRule>
    <cfRule aboveAverage="0" bottom="0" dxfId="1" equalAverage="0" operator="equal" percent="0" priority="562" rank="0" text="" type="cellIs">
      <formula>1</formula>
    </cfRule>
    <cfRule aboveAverage="0" bottom="0" dxfId="1" equalAverage="0" operator="equal" percent="0" priority="564" rank="0" text="" type="cellIs">
      <formula>1</formula>
    </cfRule>
    <cfRule aboveAverage="0" bottom="0" dxfId="1" equalAverage="0" operator="equal" percent="0" priority="573" rank="0" text="" type="cellIs">
      <formula>1</formula>
    </cfRule>
    <cfRule aboveAverage="0" bottom="0" dxfId="1" equalAverage="0" operator="equal" percent="0" priority="581" rank="0" text="" type="cellIs">
      <formula>1</formula>
    </cfRule>
    <cfRule aboveAverage="0" bottom="0" dxfId="1" equalAverage="0" operator="equal" percent="0" priority="588" rank="0" text="" type="cellIs">
      <formula>1</formula>
    </cfRule>
    <cfRule aboveAverage="0" bottom="0" dxfId="1" equalAverage="0" operator="equal" percent="0" priority="589" rank="0" text="" type="cellIs">
      <formula>1</formula>
    </cfRule>
    <cfRule aboveAverage="0" bottom="0" dxfId="1" equalAverage="0" operator="equal" percent="0" priority="595" rank="0" text="" type="cellIs">
      <formula>1</formula>
    </cfRule>
    <cfRule aboveAverage="0" bottom="0" dxfId="1" equalAverage="0" operator="equal" percent="0" priority="599" rank="0" text="" type="cellIs">
      <formula>1</formula>
    </cfRule>
    <cfRule aboveAverage="0" bottom="0" dxfId="1" equalAverage="0" operator="equal" percent="0" priority="600" rank="0" text="" type="cellIs">
      <formula>1</formula>
    </cfRule>
    <cfRule aboveAverage="0" bottom="0" dxfId="1" equalAverage="0" operator="equal" percent="0" priority="616" rank="0" text="" type="cellIs">
      <formula>1</formula>
    </cfRule>
    <cfRule aboveAverage="0" bottom="0" dxfId="1" equalAverage="0" operator="equal" percent="0" priority="617" rank="0" text="" type="cellIs">
      <formula>1</formula>
    </cfRule>
    <cfRule aboveAverage="0" bottom="0" dxfId="1" equalAverage="0" operator="equal" percent="0" priority="624" rank="0" text="" type="cellIs">
      <formula>1</formula>
    </cfRule>
    <cfRule aboveAverage="0" bottom="0" dxfId="1" equalAverage="0" operator="equal" percent="0" priority="626" rank="0" text="" type="cellIs">
      <formula>1</formula>
    </cfRule>
    <cfRule aboveAverage="0" bottom="0" dxfId="1" equalAverage="0" operator="equal" percent="0" priority="635" rank="0" text="" type="cellIs">
      <formula>1</formula>
    </cfRule>
    <cfRule aboveAverage="0" bottom="0" dxfId="1" equalAverage="0" operator="equal" percent="0" priority="643" rank="0" text="" type="cellIs">
      <formula>1</formula>
    </cfRule>
    <cfRule aboveAverage="0" bottom="0" dxfId="1" equalAverage="0" operator="equal" percent="0" priority="650" rank="0" text="" type="cellIs">
      <formula>1</formula>
    </cfRule>
    <cfRule aboveAverage="0" bottom="0" dxfId="1" equalAverage="0" operator="equal" percent="0" priority="651" rank="0" text="" type="cellIs">
      <formula>1</formula>
    </cfRule>
    <cfRule aboveAverage="0" bottom="0" dxfId="1" equalAverage="0" operator="equal" percent="0" priority="657" rank="0" text="" type="cellIs">
      <formula>1</formula>
    </cfRule>
    <cfRule aboveAverage="0" bottom="0" dxfId="1" equalAverage="0" operator="equal" percent="0" priority="661" rank="0" text="" type="cellIs">
      <formula>1</formula>
    </cfRule>
    <cfRule aboveAverage="0" bottom="0" dxfId="1" equalAverage="0" operator="equal" percent="0" priority="662" rank="0" text="" type="cellIs">
      <formula>1</formula>
    </cfRule>
    <cfRule aboveAverage="0" bottom="0" dxfId="1" equalAverage="0" operator="equal" percent="0" priority="678" rank="0" text="" type="cellIs">
      <formula>1</formula>
    </cfRule>
    <cfRule aboveAverage="0" bottom="0" dxfId="1" equalAverage="0" operator="equal" percent="0" priority="679" rank="0" text="" type="cellIs">
      <formula>1</formula>
    </cfRule>
    <cfRule aboveAverage="0" bottom="0" dxfId="1" equalAverage="0" operator="equal" percent="0" priority="685" rank="0" text="" type="cellIs">
      <formula>1</formula>
    </cfRule>
    <cfRule aboveAverage="0" bottom="0" dxfId="1" equalAverage="0" operator="equal" percent="0" priority="689" rank="0" text="" type="cellIs">
      <formula>1</formula>
    </cfRule>
    <cfRule aboveAverage="0" bottom="0" dxfId="1" equalAverage="0" operator="equal" percent="0" priority="690" rank="0" text="" type="cellIs">
      <formula>1</formula>
    </cfRule>
    <cfRule aboveAverage="0" bottom="0" dxfId="1" equalAverage="0" operator="equal" percent="0" priority="695" rank="0" text="" type="cellIs">
      <formula>1</formula>
    </cfRule>
    <cfRule aboveAverage="0" bottom="0" dxfId="1" equalAverage="0" operator="equal" percent="0" priority="696" rank="0" text="" type="cellIs">
      <formula>1</formula>
    </cfRule>
    <cfRule aboveAverage="0" bottom="0" dxfId="1" equalAverage="0" operator="equal" percent="0" priority="725" rank="0" text="" type="cellIs">
      <formula>1</formula>
    </cfRule>
    <cfRule aboveAverage="0" bottom="0" dxfId="1" equalAverage="0" operator="equal" percent="0" priority="726" rank="0" text="" type="cellIs">
      <formula>1</formula>
    </cfRule>
    <cfRule aboveAverage="0" bottom="0" dxfId="1" equalAverage="0" operator="equal" percent="0" priority="733" rank="0" text="" type="cellIs">
      <formula>1</formula>
    </cfRule>
  </conditionalFormatting>
  <conditionalFormatting sqref="P21:P26">
    <cfRule aboveAverage="0" bottom="0" dxfId="1" equalAverage="0" operator="equal" percent="0" priority="487" rank="0" text="" type="cellIs">
      <formula>1</formula>
    </cfRule>
    <cfRule aboveAverage="0" bottom="0" dxfId="1" equalAverage="0" operator="equal" percent="0" priority="488" rank="0" text="" type="cellIs">
      <formula>1</formula>
    </cfRule>
    <cfRule aboveAverage="0" bottom="0" dxfId="1" equalAverage="0" operator="equal" percent="0" priority="500" rank="0" text="" type="cellIs">
      <formula>1</formula>
    </cfRule>
    <cfRule aboveAverage="0" bottom="0" dxfId="1" equalAverage="0" operator="equal" percent="0" priority="512" rank="0" text="" type="cellIs">
      <formula>1</formula>
    </cfRule>
    <cfRule aboveAverage="0" bottom="0" dxfId="1" equalAverage="0" operator="equal" percent="0" priority="523" rank="0" text="" type="cellIs">
      <formula>1</formula>
    </cfRule>
    <cfRule aboveAverage="0" bottom="0" dxfId="1" equalAverage="0" operator="equal" percent="0" priority="532" rank="0" text="" type="cellIs">
      <formula>1</formula>
    </cfRule>
    <cfRule aboveAverage="0" bottom="0" dxfId="1" equalAverage="0" operator="equal" percent="0" priority="543" rank="0" text="" type="cellIs">
      <formula>1</formula>
    </cfRule>
    <cfRule aboveAverage="0" bottom="0" dxfId="1" equalAverage="0" operator="equal" percent="0" priority="551" rank="0" text="" type="cellIs">
      <formula>1</formula>
    </cfRule>
    <cfRule aboveAverage="0" bottom="0" dxfId="1" equalAverage="0" operator="equal" percent="0" priority="566" rank="0" text="" type="cellIs">
      <formula>1</formula>
    </cfRule>
    <cfRule aboveAverage="0" bottom="0" dxfId="1" equalAverage="0" operator="equal" percent="0" priority="577" rank="0" text="" type="cellIs">
      <formula>1</formula>
    </cfRule>
    <cfRule aboveAverage="0" bottom="0" dxfId="1" equalAverage="0" operator="equal" percent="0" priority="585" rank="0" text="" type="cellIs">
      <formula>1</formula>
    </cfRule>
    <cfRule aboveAverage="0" bottom="0" dxfId="1" equalAverage="0" operator="equal" percent="0" priority="606" rank="0" text="" type="cellIs">
      <formula>1</formula>
    </cfRule>
    <cfRule aboveAverage="0" bottom="0" dxfId="1" equalAverage="0" operator="equal" percent="0" priority="611" rank="0" text="" type="cellIs">
      <formula>1</formula>
    </cfRule>
    <cfRule aboveAverage="0" bottom="0" dxfId="1" equalAverage="0" operator="equal" percent="0" priority="612" rank="0" text="" type="cellIs">
      <formula>1</formula>
    </cfRule>
    <cfRule aboveAverage="0" bottom="0" dxfId="1" equalAverage="0" operator="equal" percent="0" priority="628" rank="0" text="" type="cellIs">
      <formula>1</formula>
    </cfRule>
    <cfRule aboveAverage="0" bottom="0" dxfId="1" equalAverage="0" operator="equal" percent="0" priority="639" rank="0" text="" type="cellIs">
      <formula>1</formula>
    </cfRule>
    <cfRule aboveAverage="0" bottom="0" dxfId="1" equalAverage="0" operator="equal" percent="0" priority="647" rank="0" text="" type="cellIs">
      <formula>1</formula>
    </cfRule>
    <cfRule aboveAverage="0" bottom="0" dxfId="1" equalAverage="0" operator="equal" percent="0" priority="668" rank="0" text="" type="cellIs">
      <formula>1</formula>
    </cfRule>
    <cfRule aboveAverage="0" bottom="0" dxfId="1" equalAverage="0" operator="equal" percent="0" priority="673" rank="0" text="" type="cellIs">
      <formula>1</formula>
    </cfRule>
    <cfRule aboveAverage="0" bottom="0" dxfId="1" equalAverage="0" operator="equal" percent="0" priority="674" rank="0" text="" type="cellIs">
      <formula>1</formula>
    </cfRule>
    <cfRule aboveAverage="0" bottom="0" dxfId="1" equalAverage="0" operator="equal" percent="0" priority="702" rank="0" text="" type="cellIs">
      <formula>1</formula>
    </cfRule>
    <cfRule aboveAverage="0" bottom="0" dxfId="1" equalAverage="0" operator="equal" percent="0" priority="707" rank="0" text="" type="cellIs">
      <formula>1</formula>
    </cfRule>
    <cfRule aboveAverage="0" bottom="0" dxfId="1" equalAverage="0" operator="equal" percent="0" priority="708" rank="0" text="" type="cellIs">
      <formula>1</formula>
    </cfRule>
    <cfRule aboveAverage="0" bottom="0" dxfId="1" equalAverage="0" operator="equal" percent="0" priority="714" rank="0" text="" type="cellIs">
      <formula>1</formula>
    </cfRule>
    <cfRule aboveAverage="0" bottom="0" dxfId="1" equalAverage="0" operator="equal" percent="0" priority="715" rank="0" text="" type="cellIs">
      <formula>1</formula>
    </cfRule>
    <cfRule aboveAverage="0" bottom="0" dxfId="1" equalAverage="0" operator="equal" percent="0" priority="721" rank="0" text="" type="cellIs">
      <formula>1</formula>
    </cfRule>
  </conditionalFormatting>
  <conditionalFormatting sqref="Q21:Q26">
    <cfRule aboveAverage="0" bottom="0" dxfId="1" equalAverage="0" operator="equal" percent="0" priority="489" rank="0" text="" type="cellIs">
      <formula>1</formula>
    </cfRule>
    <cfRule aboveAverage="0" bottom="0" dxfId="1" equalAverage="0" operator="equal" percent="0" priority="499" rank="0" text="" type="cellIs">
      <formula>1</formula>
    </cfRule>
    <cfRule aboveAverage="0" bottom="0" dxfId="1" equalAverage="0" operator="equal" percent="0" priority="501" rank="0" text="" type="cellIs">
      <formula>1</formula>
    </cfRule>
    <cfRule aboveAverage="0" bottom="0" dxfId="1" equalAverage="0" operator="equal" percent="0" priority="511" rank="0" text="" type="cellIs">
      <formula>1</formula>
    </cfRule>
    <cfRule aboveAverage="0" bottom="0" dxfId="1" equalAverage="0" operator="equal" percent="0" priority="513" rank="0" text="" type="cellIs">
      <formula>1</formula>
    </cfRule>
    <cfRule aboveAverage="0" bottom="0" dxfId="1" equalAverage="0" operator="equal" percent="0" priority="520" rank="0" text="" type="cellIs">
      <formula>1</formula>
    </cfRule>
    <cfRule aboveAverage="0" bottom="0" dxfId="1" equalAverage="0" operator="equal" percent="0" priority="531" rank="0" text="" type="cellIs">
      <formula>1</formula>
    </cfRule>
    <cfRule aboveAverage="0" bottom="0" dxfId="1" equalAverage="0" operator="equal" percent="0" priority="533" rank="0" text="" type="cellIs">
      <formula>1</formula>
    </cfRule>
    <cfRule aboveAverage="0" bottom="0" dxfId="1" equalAverage="0" operator="equal" percent="0" priority="540" rank="0" text="" type="cellIs">
      <formula>1</formula>
    </cfRule>
    <cfRule aboveAverage="0" bottom="0" dxfId="1" equalAverage="0" operator="equal" percent="0" priority="548" rank="0" text="" type="cellIs">
      <formula>1</formula>
    </cfRule>
    <cfRule aboveAverage="0" bottom="0" dxfId="1" equalAverage="0" operator="equal" percent="0" priority="556" rank="0" text="" type="cellIs">
      <formula>1</formula>
    </cfRule>
    <cfRule aboveAverage="0" bottom="0" dxfId="1" equalAverage="0" operator="equal" percent="0" priority="557" rank="0" text="" type="cellIs">
      <formula>1</formula>
    </cfRule>
    <cfRule aboveAverage="0" bottom="0" dxfId="1" equalAverage="0" operator="equal" percent="0" priority="565" rank="0" text="" type="cellIs">
      <formula>1</formula>
    </cfRule>
    <cfRule aboveAverage="0" bottom="0" dxfId="1" equalAverage="0" operator="equal" percent="0" priority="567" rank="0" text="" type="cellIs">
      <formula>1</formula>
    </cfRule>
    <cfRule aboveAverage="0" bottom="0" dxfId="1" equalAverage="0" operator="equal" percent="0" priority="574" rank="0" text="" type="cellIs">
      <formula>1</formula>
    </cfRule>
    <cfRule aboveAverage="0" bottom="0" dxfId="1" equalAverage="0" operator="equal" percent="0" priority="582" rank="0" text="" type="cellIs">
      <formula>1</formula>
    </cfRule>
    <cfRule aboveAverage="0" bottom="0" dxfId="1" equalAverage="0" operator="equal" percent="0" priority="590" rank="0" text="" type="cellIs">
      <formula>1</formula>
    </cfRule>
    <cfRule aboveAverage="0" bottom="0" dxfId="1" equalAverage="0" operator="equal" percent="0" priority="591" rank="0" text="" type="cellIs">
      <formula>1</formula>
    </cfRule>
    <cfRule aboveAverage="0" bottom="0" dxfId="1" equalAverage="0" operator="equal" percent="0" priority="596" rank="0" text="" type="cellIs">
      <formula>1</formula>
    </cfRule>
    <cfRule aboveAverage="0" bottom="0" dxfId="1" equalAverage="0" operator="equal" percent="0" priority="601" rank="0" text="" type="cellIs">
      <formula>1</formula>
    </cfRule>
    <cfRule aboveAverage="0" bottom="0" dxfId="1" equalAverage="0" operator="equal" percent="0" priority="602" rank="0" text="" type="cellIs">
      <formula>1</formula>
    </cfRule>
    <cfRule aboveAverage="0" bottom="0" dxfId="1" equalAverage="0" operator="equal" percent="0" priority="618" rank="0" text="" type="cellIs">
      <formula>1</formula>
    </cfRule>
    <cfRule aboveAverage="0" bottom="0" dxfId="1" equalAverage="0" operator="equal" percent="0" priority="619" rank="0" text="" type="cellIs">
      <formula>1</formula>
    </cfRule>
    <cfRule aboveAverage="0" bottom="0" dxfId="1" equalAverage="0" operator="equal" percent="0" priority="627" rank="0" text="" type="cellIs">
      <formula>1</formula>
    </cfRule>
    <cfRule aboveAverage="0" bottom="0" dxfId="1" equalAverage="0" operator="equal" percent="0" priority="629" rank="0" text="" type="cellIs">
      <formula>1</formula>
    </cfRule>
    <cfRule aboveAverage="0" bottom="0" dxfId="1" equalAverage="0" operator="equal" percent="0" priority="636" rank="0" text="" type="cellIs">
      <formula>1</formula>
    </cfRule>
    <cfRule aboveAverage="0" bottom="0" dxfId="1" equalAverage="0" operator="equal" percent="0" priority="644" rank="0" text="" type="cellIs">
      <formula>1</formula>
    </cfRule>
    <cfRule aboveAverage="0" bottom="0" dxfId="1" equalAverage="0" operator="equal" percent="0" priority="652" rank="0" text="" type="cellIs">
      <formula>1</formula>
    </cfRule>
    <cfRule aboveAverage="0" bottom="0" dxfId="1" equalAverage="0" operator="equal" percent="0" priority="653" rank="0" text="" type="cellIs">
      <formula>1</formula>
    </cfRule>
    <cfRule aboveAverage="0" bottom="0" dxfId="1" equalAverage="0" operator="equal" percent="0" priority="658" rank="0" text="" type="cellIs">
      <formula>1</formula>
    </cfRule>
    <cfRule aboveAverage="0" bottom="0" dxfId="1" equalAverage="0" operator="equal" percent="0" priority="663" rank="0" text="" type="cellIs">
      <formula>1</formula>
    </cfRule>
    <cfRule aboveAverage="0" bottom="0" dxfId="1" equalAverage="0" operator="equal" percent="0" priority="664" rank="0" text="" type="cellIs">
      <formula>1</formula>
    </cfRule>
    <cfRule aboveAverage="0" bottom="0" dxfId="1" equalAverage="0" operator="equal" percent="0" priority="680" rank="0" text="" type="cellIs">
      <formula>1</formula>
    </cfRule>
    <cfRule aboveAverage="0" bottom="0" dxfId="1" equalAverage="0" operator="equal" percent="0" priority="681" rank="0" text="" type="cellIs">
      <formula>1</formula>
    </cfRule>
    <cfRule aboveAverage="0" bottom="0" dxfId="1" equalAverage="0" operator="equal" percent="0" priority="686" rank="0" text="" type="cellIs">
      <formula>1</formula>
    </cfRule>
    <cfRule aboveAverage="0" bottom="0" dxfId="1" equalAverage="0" operator="equal" percent="0" priority="691" rank="0" text="" type="cellIs">
      <formula>1</formula>
    </cfRule>
    <cfRule aboveAverage="0" bottom="0" dxfId="1" equalAverage="0" operator="equal" percent="0" priority="692" rank="0" text="" type="cellIs">
      <formula>1</formula>
    </cfRule>
    <cfRule aboveAverage="0" bottom="0" dxfId="1" equalAverage="0" operator="equal" percent="0" priority="697" rank="0" text="" type="cellIs">
      <formula>1</formula>
    </cfRule>
    <cfRule aboveAverage="0" bottom="0" dxfId="1" equalAverage="0" operator="equal" percent="0" priority="698" rank="0" text="" type="cellIs">
      <formula>1</formula>
    </cfRule>
    <cfRule aboveAverage="0" bottom="0" dxfId="1" equalAverage="0" operator="equal" percent="0" priority="727" rank="0" text="" type="cellIs">
      <formula>1</formula>
    </cfRule>
    <cfRule aboveAverage="0" bottom="0" dxfId="1" equalAverage="0" operator="equal" percent="0" priority="728" rank="0" text="" type="cellIs">
      <formula>1</formula>
    </cfRule>
    <cfRule aboveAverage="0" bottom="0" dxfId="1" equalAverage="0" operator="equal" percent="0" priority="734" rank="0" text="" type="cellIs">
      <formula>1</formula>
    </cfRule>
  </conditionalFormatting>
  <conditionalFormatting sqref="P28:P33">
    <cfRule aboveAverage="0" bottom="0" dxfId="1" equalAverage="0" operator="equal" percent="0" priority="490" rank="0" text="" type="cellIs">
      <formula>1</formula>
    </cfRule>
    <cfRule aboveAverage="0" bottom="0" dxfId="1" equalAverage="0" operator="equal" percent="0" priority="491" rank="0" text="" type="cellIs">
      <formula>1</formula>
    </cfRule>
    <cfRule aboveAverage="0" bottom="0" dxfId="1" equalAverage="0" operator="equal" percent="0" priority="503" rank="0" text="" type="cellIs">
      <formula>1</formula>
    </cfRule>
    <cfRule aboveAverage="0" bottom="0" dxfId="1" equalAverage="0" operator="equal" percent="0" priority="515" rank="0" text="" type="cellIs">
      <formula>1</formula>
    </cfRule>
    <cfRule aboveAverage="0" bottom="0" dxfId="1" equalAverage="0" operator="equal" percent="0" priority="524" rank="0" text="" type="cellIs">
      <formula>1</formula>
    </cfRule>
    <cfRule aboveAverage="0" bottom="0" dxfId="1" equalAverage="0" operator="equal" percent="0" priority="535" rank="0" text="" type="cellIs">
      <formula>1</formula>
    </cfRule>
    <cfRule aboveAverage="0" bottom="0" dxfId="1" equalAverage="0" operator="equal" percent="0" priority="544" rank="0" text="" type="cellIs">
      <formula>1</formula>
    </cfRule>
    <cfRule aboveAverage="0" bottom="0" dxfId="1" equalAverage="0" operator="equal" percent="0" priority="552" rank="0" text="" type="cellIs">
      <formula>1</formula>
    </cfRule>
    <cfRule aboveAverage="0" bottom="0" dxfId="1" equalAverage="0" operator="equal" percent="0" priority="569" rank="0" text="" type="cellIs">
      <formula>1</formula>
    </cfRule>
    <cfRule aboveAverage="0" bottom="0" dxfId="1" equalAverage="0" operator="equal" percent="0" priority="578" rank="0" text="" type="cellIs">
      <formula>1</formula>
    </cfRule>
    <cfRule aboveAverage="0" bottom="0" dxfId="1" equalAverage="0" operator="equal" percent="0" priority="586" rank="0" text="" type="cellIs">
      <formula>1</formula>
    </cfRule>
    <cfRule aboveAverage="0" bottom="0" dxfId="1" equalAverage="0" operator="equal" percent="0" priority="607" rank="0" text="" type="cellIs">
      <formula>1</formula>
    </cfRule>
    <cfRule aboveAverage="0" bottom="0" dxfId="1" equalAverage="0" operator="equal" percent="0" priority="613" rank="0" text="" type="cellIs">
      <formula>1</formula>
    </cfRule>
    <cfRule aboveAverage="0" bottom="0" dxfId="1" equalAverage="0" operator="equal" percent="0" priority="614" rank="0" text="" type="cellIs">
      <formula>1</formula>
    </cfRule>
    <cfRule aboveAverage="0" bottom="0" dxfId="1" equalAverage="0" operator="equal" percent="0" priority="631" rank="0" text="" type="cellIs">
      <formula>1</formula>
    </cfRule>
    <cfRule aboveAverage="0" bottom="0" dxfId="1" equalAverage="0" operator="equal" percent="0" priority="640" rank="0" text="" type="cellIs">
      <formula>1</formula>
    </cfRule>
    <cfRule aboveAverage="0" bottom="0" dxfId="1" equalAverage="0" operator="equal" percent="0" priority="648" rank="0" text="" type="cellIs">
      <formula>1</formula>
    </cfRule>
    <cfRule aboveAverage="0" bottom="0" dxfId="1" equalAverage="0" operator="equal" percent="0" priority="669" rank="0" text="" type="cellIs">
      <formula>1</formula>
    </cfRule>
    <cfRule aboveAverage="0" bottom="0" dxfId="1" equalAverage="0" operator="equal" percent="0" priority="675" rank="0" text="" type="cellIs">
      <formula>1</formula>
    </cfRule>
    <cfRule aboveAverage="0" bottom="0" dxfId="1" equalAverage="0" operator="equal" percent="0" priority="676" rank="0" text="" type="cellIs">
      <formula>1</formula>
    </cfRule>
    <cfRule aboveAverage="0" bottom="0" dxfId="1" equalAverage="0" operator="equal" percent="0" priority="703" rank="0" text="" type="cellIs">
      <formula>1</formula>
    </cfRule>
    <cfRule aboveAverage="0" bottom="0" dxfId="1" equalAverage="0" operator="equal" percent="0" priority="709" rank="0" text="" type="cellIs">
      <formula>1</formula>
    </cfRule>
    <cfRule aboveAverage="0" bottom="0" dxfId="1" equalAverage="0" operator="equal" percent="0" priority="710" rank="0" text="" type="cellIs">
      <formula>1</formula>
    </cfRule>
    <cfRule aboveAverage="0" bottom="0" dxfId="1" equalAverage="0" operator="equal" percent="0" priority="716" rank="0" text="" type="cellIs">
      <formula>1</formula>
    </cfRule>
    <cfRule aboveAverage="0" bottom="0" dxfId="1" equalAverage="0" operator="equal" percent="0" priority="717" rank="0" text="" type="cellIs">
      <formula>1</formula>
    </cfRule>
    <cfRule aboveAverage="0" bottom="0" dxfId="1" equalAverage="0" operator="equal" percent="0" priority="722" rank="0" text="" type="cellIs">
      <formula>1</formula>
    </cfRule>
  </conditionalFormatting>
  <conditionalFormatting sqref="Q28:Q33">
    <cfRule aboveAverage="0" bottom="0" dxfId="1" equalAverage="0" operator="equal" percent="0" priority="492" rank="0" text="" type="cellIs">
      <formula>1</formula>
    </cfRule>
    <cfRule aboveAverage="0" bottom="0" dxfId="1" equalAverage="0" operator="equal" percent="0" priority="502" rank="0" text="" type="cellIs">
      <formula>1</formula>
    </cfRule>
    <cfRule aboveAverage="0" bottom="0" dxfId="1" equalAverage="0" operator="equal" percent="0" priority="504" rank="0" text="" type="cellIs">
      <formula>1</formula>
    </cfRule>
    <cfRule aboveAverage="0" bottom="0" dxfId="1" equalAverage="0" operator="equal" percent="0" priority="514" rank="0" text="" type="cellIs">
      <formula>1</formula>
    </cfRule>
    <cfRule aboveAverage="0" bottom="0" dxfId="1" equalAverage="0" operator="equal" percent="0" priority="516" rank="0" text="" type="cellIs">
      <formula>1</formula>
    </cfRule>
    <cfRule aboveAverage="0" bottom="0" dxfId="1" equalAverage="0" operator="equal" percent="0" priority="521" rank="0" text="" type="cellIs">
      <formula>1</formula>
    </cfRule>
    <cfRule aboveAverage="0" bottom="0" dxfId="1" equalAverage="0" operator="equal" percent="0" priority="534" rank="0" text="" type="cellIs">
      <formula>1</formula>
    </cfRule>
    <cfRule aboveAverage="0" bottom="0" dxfId="1" equalAverage="0" operator="equal" percent="0" priority="536" rank="0" text="" type="cellIs">
      <formula>1</formula>
    </cfRule>
    <cfRule aboveAverage="0" bottom="0" dxfId="1" equalAverage="0" operator="equal" percent="0" priority="541" rank="0" text="" type="cellIs">
      <formula>1</formula>
    </cfRule>
    <cfRule aboveAverage="0" bottom="0" dxfId="1" equalAverage="0" operator="equal" percent="0" priority="549" rank="0" text="" type="cellIs">
      <formula>1</formula>
    </cfRule>
    <cfRule aboveAverage="0" bottom="0" dxfId="1" equalAverage="0" operator="equal" percent="0" priority="553" rank="0" text="" type="cellIs">
      <formula>1</formula>
    </cfRule>
    <cfRule aboveAverage="0" bottom="0" dxfId="1" equalAverage="0" operator="equal" percent="0" priority="558" rank="0" text="" type="cellIs">
      <formula>1</formula>
    </cfRule>
    <cfRule aboveAverage="0" bottom="0" dxfId="1" equalAverage="0" operator="equal" percent="0" priority="568" rank="0" text="" type="cellIs">
      <formula>1</formula>
    </cfRule>
    <cfRule aboveAverage="0" bottom="0" dxfId="1" equalAverage="0" operator="equal" percent="0" priority="570" rank="0" text="" type="cellIs">
      <formula>1</formula>
    </cfRule>
    <cfRule aboveAverage="0" bottom="0" dxfId="1" equalAverage="0" operator="equal" percent="0" priority="575" rank="0" text="" type="cellIs">
      <formula>1</formula>
    </cfRule>
    <cfRule aboveAverage="0" bottom="0" dxfId="1" equalAverage="0" operator="equal" percent="0" priority="583" rank="0" text="" type="cellIs">
      <formula>1</formula>
    </cfRule>
    <cfRule aboveAverage="0" bottom="0" dxfId="1" equalAverage="0" operator="equal" percent="0" priority="587" rank="0" text="" type="cellIs">
      <formula>1</formula>
    </cfRule>
    <cfRule aboveAverage="0" bottom="0" dxfId="1" equalAverage="0" operator="equal" percent="0" priority="592" rank="0" text="" type="cellIs">
      <formula>1</formula>
    </cfRule>
    <cfRule aboveAverage="0" bottom="0" dxfId="1" equalAverage="0" operator="equal" percent="0" priority="597" rank="0" text="" type="cellIs">
      <formula>1</formula>
    </cfRule>
    <cfRule aboveAverage="0" bottom="0" dxfId="1" equalAverage="0" operator="equal" percent="0" priority="598" rank="0" text="" type="cellIs">
      <formula>1</formula>
    </cfRule>
    <cfRule aboveAverage="0" bottom="0" dxfId="1" equalAverage="0" operator="equal" percent="0" priority="603" rank="0" text="" type="cellIs">
      <formula>1</formula>
    </cfRule>
    <cfRule aboveAverage="0" bottom="0" dxfId="1" equalAverage="0" operator="equal" percent="0" priority="615" rank="0" text="" type="cellIs">
      <formula>1</formula>
    </cfRule>
    <cfRule aboveAverage="0" bottom="0" dxfId="1" equalAverage="0" operator="equal" percent="0" priority="620" rank="0" text="" type="cellIs">
      <formula>1</formula>
    </cfRule>
    <cfRule aboveAverage="0" bottom="0" dxfId="1" equalAverage="0" operator="equal" percent="0" priority="630" rank="0" text="" type="cellIs">
      <formula>1</formula>
    </cfRule>
    <cfRule aboveAverage="0" bottom="0" dxfId="1" equalAverage="0" operator="equal" percent="0" priority="632" rank="0" text="" type="cellIs">
      <formula>1</formula>
    </cfRule>
    <cfRule aboveAverage="0" bottom="0" dxfId="1" equalAverage="0" operator="equal" percent="0" priority="637" rank="0" text="" type="cellIs">
      <formula>1</formula>
    </cfRule>
    <cfRule aboveAverage="0" bottom="0" dxfId="1" equalAverage="0" operator="equal" percent="0" priority="645" rank="0" text="" type="cellIs">
      <formula>1</formula>
    </cfRule>
    <cfRule aboveAverage="0" bottom="0" dxfId="1" equalAverage="0" operator="equal" percent="0" priority="649" rank="0" text="" type="cellIs">
      <formula>1</formula>
    </cfRule>
    <cfRule aboveAverage="0" bottom="0" dxfId="1" equalAverage="0" operator="equal" percent="0" priority="654" rank="0" text="" type="cellIs">
      <formula>1</formula>
    </cfRule>
    <cfRule aboveAverage="0" bottom="0" dxfId="1" equalAverage="0" operator="equal" percent="0" priority="659" rank="0" text="" type="cellIs">
      <formula>1</formula>
    </cfRule>
    <cfRule aboveAverage="0" bottom="0" dxfId="1" equalAverage="0" operator="equal" percent="0" priority="660" rank="0" text="" type="cellIs">
      <formula>1</formula>
    </cfRule>
    <cfRule aboveAverage="0" bottom="0" dxfId="1" equalAverage="0" operator="equal" percent="0" priority="665" rank="0" text="" type="cellIs">
      <formula>1</formula>
    </cfRule>
    <cfRule aboveAverage="0" bottom="0" dxfId="1" equalAverage="0" operator="equal" percent="0" priority="677" rank="0" text="" type="cellIs">
      <formula>1</formula>
    </cfRule>
    <cfRule aboveAverage="0" bottom="0" dxfId="1" equalAverage="0" operator="equal" percent="0" priority="682" rank="0" text="" type="cellIs">
      <formula>1</formula>
    </cfRule>
    <cfRule aboveAverage="0" bottom="0" dxfId="1" equalAverage="0" operator="equal" percent="0" priority="687" rank="0" text="" type="cellIs">
      <formula>1</formula>
    </cfRule>
    <cfRule aboveAverage="0" bottom="0" dxfId="1" equalAverage="0" operator="equal" percent="0" priority="688" rank="0" text="" type="cellIs">
      <formula>1</formula>
    </cfRule>
    <cfRule aboveAverage="0" bottom="0" dxfId="1" equalAverage="0" operator="equal" percent="0" priority="693" rank="0" text="" type="cellIs">
      <formula>1</formula>
    </cfRule>
    <cfRule aboveAverage="0" bottom="0" dxfId="1" equalAverage="0" operator="equal" percent="0" priority="694" rank="0" text="" type="cellIs">
      <formula>1</formula>
    </cfRule>
    <cfRule aboveAverage="0" bottom="0" dxfId="1" equalAverage="0" operator="equal" percent="0" priority="699" rank="0" text="" type="cellIs">
      <formula>1</formula>
    </cfRule>
    <cfRule aboveAverage="0" bottom="0" dxfId="1" equalAverage="0" operator="equal" percent="0" priority="729" rank="0" text="" type="cellIs">
      <formula>1</formula>
    </cfRule>
    <cfRule aboveAverage="0" bottom="0" dxfId="1" equalAverage="0" operator="equal" percent="0" priority="730" rank="0" text="" type="cellIs">
      <formula>1</formula>
    </cfRule>
    <cfRule aboveAverage="0" bottom="0" dxfId="1" equalAverage="0" operator="equal" percent="0" priority="735" rank="0" text="" type="cellIs">
      <formula>1</formula>
    </cfRule>
  </conditionalFormatting>
  <conditionalFormatting sqref="Q12:Q33">
    <cfRule aboveAverage="0" bottom="0" dxfId="1" equalAverage="0" operator="equal" percent="0" priority="495" rank="0" text="" type="cellIs">
      <formula>1</formula>
    </cfRule>
    <cfRule aboveAverage="0" bottom="0" dxfId="1" equalAverage="0" operator="equal" percent="0" priority="507" rank="0" text="" type="cellIs">
      <formula>1</formula>
    </cfRule>
    <cfRule aboveAverage="0" bottom="0" dxfId="1" equalAverage="0" operator="equal" percent="0" priority="517" rank="0" text="" type="cellIs">
      <formula>1</formula>
    </cfRule>
    <cfRule aboveAverage="0" bottom="0" dxfId="1" equalAverage="0" operator="equal" percent="0" priority="518" rank="0" text="" type="cellIs">
      <formula>1</formula>
    </cfRule>
    <cfRule aboveAverage="0" bottom="0" dxfId="1" equalAverage="0" operator="equal" percent="0" priority="527" rank="0" text="" type="cellIs">
      <formula>я</formula>
    </cfRule>
    <cfRule aboveAverage="0" bottom="0" dxfId="1" equalAverage="0" operator="equal" percent="0" priority="537" rank="0" text="" type="cellIs">
      <formula>1</formula>
    </cfRule>
    <cfRule aboveAverage="0" bottom="0" dxfId="1" equalAverage="0" operator="equal" percent="0" priority="538" rank="0" text="" type="cellIs">
      <formula>1</formula>
    </cfRule>
    <cfRule aboveAverage="0" bottom="0" dxfId="1" equalAverage="0" operator="equal" percent="0" priority="545" rank="0" text="" type="cellIs">
      <formula>1</formula>
    </cfRule>
    <cfRule aboveAverage="0" bottom="0" dxfId="1" equalAverage="0" operator="equal" percent="0" priority="546" rank="0" text="" type="cellIs">
      <formula>1</formula>
    </cfRule>
    <cfRule aboveAverage="0" bottom="0" dxfId="1" equalAverage="0" operator="equal" percent="0" priority="561" rank="0" text="" type="cellIs">
      <formula>1</formula>
    </cfRule>
    <cfRule aboveAverage="0" bottom="0" dxfId="1" equalAverage="0" operator="equal" percent="0" priority="571" rank="0" text="" type="cellIs">
      <formula>1</formula>
    </cfRule>
    <cfRule aboveAverage="0" bottom="0" dxfId="1" equalAverage="0" operator="equal" percent="0" priority="572" rank="0" text="" type="cellIs">
      <formula>1</formula>
    </cfRule>
    <cfRule aboveAverage="0" bottom="0" dxfId="1" equalAverage="0" operator="equal" percent="0" priority="579" rank="0" text="" type="cellIs">
      <formula>1</formula>
    </cfRule>
    <cfRule aboveAverage="0" bottom="0" dxfId="1" equalAverage="0" operator="equal" percent="0" priority="580" rank="0" text="" type="cellIs">
      <formula>1</formula>
    </cfRule>
    <cfRule aboveAverage="0" bottom="0" dxfId="1" equalAverage="0" operator="equal" percent="0" priority="593" rank="0" text="" type="cellIs">
      <formula>1</formula>
    </cfRule>
    <cfRule aboveAverage="0" bottom="0" dxfId="1" equalAverage="0" operator="equal" percent="0" priority="594" rank="0" text="" type="cellIs">
      <formula>1</formula>
    </cfRule>
    <cfRule aboveAverage="0" bottom="0" dxfId="1" equalAverage="0" operator="equal" percent="0" priority="623" rank="0" text="" type="cellIs">
      <formula>1</formula>
    </cfRule>
    <cfRule aboveAverage="0" bottom="0" dxfId="1" equalAverage="0" operator="equal" percent="0" priority="633" rank="0" text="" type="cellIs">
      <formula>1</formula>
    </cfRule>
    <cfRule aboveAverage="0" bottom="0" dxfId="1" equalAverage="0" operator="equal" percent="0" priority="634" rank="0" text="" type="cellIs">
      <formula>1</formula>
    </cfRule>
    <cfRule aboveAverage="0" bottom="0" dxfId="1" equalAverage="0" operator="equal" percent="0" priority="641" rank="0" text="" type="cellIs">
      <formula>1</formula>
    </cfRule>
    <cfRule aboveAverage="0" bottom="0" dxfId="1" equalAverage="0" operator="equal" percent="0" priority="642" rank="0" text="" type="cellIs">
      <formula>1</formula>
    </cfRule>
    <cfRule aboveAverage="0" bottom="0" dxfId="1" equalAverage="0" operator="equal" percent="0" priority="655" rank="0" text="" type="cellIs">
      <formula>1</formula>
    </cfRule>
    <cfRule aboveAverage="0" bottom="0" dxfId="1" equalAverage="0" operator="equal" percent="0" priority="656" rank="0" text="" type="cellIs">
      <formula>1</formula>
    </cfRule>
    <cfRule aboveAverage="0" bottom="0" dxfId="1" equalAverage="0" operator="equal" percent="0" priority="683" rank="0" text="" type="cellIs">
      <formula>1</formula>
    </cfRule>
    <cfRule aboveAverage="0" bottom="0" dxfId="1" equalAverage="0" operator="equal" percent="0" priority="684" rank="0" text="" type="cellIs">
      <formula>1</formula>
    </cfRule>
    <cfRule aboveAverage="0" bottom="0" dxfId="1" equalAverage="0" operator="equal" percent="0" priority="723" rank="0" text="" type="cellIs">
      <formula>1</formula>
    </cfRule>
    <cfRule aboveAverage="0" bottom="0" dxfId="1" equalAverage="0" operator="equal" percent="0" priority="724" rank="0" text="" type="cellIs">
      <formula>1</formula>
    </cfRule>
    <cfRule aboveAverage="0" bottom="0" dxfId="1" equalAverage="0" operator="equal" percent="0" priority="731" rank="0" text="" type="cellIs">
      <formula>1</formula>
    </cfRule>
    <cfRule aboveAverage="0" bottom="0" dxfId="1" equalAverage="0" operator="equal" percent="0" priority="732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I35"/>
  <sheetViews>
    <sheetView colorId="64" defaultGridColor="1" rightToLeft="0" showFormulas="0" showGridLines="1" showOutlineSymbols="1" showRowColHeaders="1" showZeros="1" tabSelected="0" topLeftCell="A1" view="normal" windowProtection="1" workbookViewId="0" zoomScale="55" zoomScaleNormal="55" zoomScalePageLayoutView="100">
      <pane activePane="bottomRight" state="frozen" topLeftCell="K3" xSplit="4" ySplit="2"/>
      <selection activeCell="A1" activeCellId="0" pane="topLeft" sqref="A1"/>
      <selection activeCell="K1" activeCellId="0" pane="topRight" sqref="K1"/>
      <selection activeCell="A3" activeCellId="0" pane="bottomLeft" sqref="A3"/>
      <selection activeCell="AC43" activeCellId="1" pane="bottomRight" sqref="O3:O62 AC43"/>
    </sheetView>
  </sheetViews>
  <sheetFormatPr baseColWidth="8" defaultRowHeight="15" outlineLevelCol="0"/>
  <cols>
    <col customWidth="1" max="3" min="1" style="264" width="4.99489795918367"/>
    <col customWidth="1" max="4" min="4" style="264" width="42.6581632653061"/>
    <col customWidth="1" max="11" min="5" style="264" width="8.36734693877551"/>
    <col customWidth="1" max="12" min="12" style="264" width="9.045918367346941"/>
    <col customWidth="1" max="13" min="13" style="264" width="10.530612244898"/>
    <col customWidth="1" max="14" min="14" style="264" width="9.045918367346941"/>
    <col customWidth="1" max="15" min="15" style="264" width="7.56122448979592"/>
    <col customWidth="1" max="16" min="16" style="264" width="10.3928571428571"/>
    <col customWidth="1" max="17" min="17" style="264" width="12.4183673469388"/>
    <col customWidth="1" max="18" min="18" style="264" width="11.0714285714286"/>
    <col customWidth="1" max="19" min="19" style="264" width="9.989795918367349"/>
    <col customWidth="1" max="20" min="20" style="264" width="9.852040816326531"/>
    <col customWidth="1" max="21" min="21" style="264" width="11.3418367346939"/>
    <col customWidth="1" max="22" min="22" style="264" width="10.530612244898"/>
    <col customWidth="1" max="23" min="23" style="264" width="11.0714285714286"/>
    <col customWidth="1" max="24" min="24" style="264" width="10.530612244898"/>
    <col customWidth="1" max="25" min="25" style="264" width="10.3928571428571"/>
    <col customWidth="1" max="26" min="26" style="264" width="10.6632653061225"/>
    <col customWidth="1" max="27" min="27" style="264" width="7.56122448979592"/>
    <col customWidth="1" max="28" min="28" style="264" width="8.102040816326531"/>
    <col customWidth="1" max="29" min="29" style="264" width="33.4795918367347"/>
    <col customWidth="1" max="30" min="30" style="264" width="8.102040816326531"/>
    <col customWidth="1" max="31" min="31" style="264" width="3.91326530612245"/>
    <col customWidth="1" max="1025" min="32" style="264" width="13.3622448979592"/>
  </cols>
  <sheetData>
    <row customHeight="1" ht="12.75" r="1" s="265" spans="1:35">
      <c r="B1" s="292" t="n"/>
      <c r="D1" s="310" t="n"/>
      <c r="L1" s="311">
        <f>SUM(L3:L32)</f>
        <v/>
      </c>
      <c r="M1" s="371" t="n"/>
      <c r="N1" s="371" t="n"/>
      <c r="AB1" s="399" t="n"/>
      <c r="AC1" s="314" t="n"/>
      <c r="AF1" s="315" t="s">
        <v>35</v>
      </c>
    </row>
    <row customHeight="1" ht="120" r="2" s="265" spans="1:35">
      <c r="A2" s="316" t="s">
        <v>36</v>
      </c>
      <c r="B2" s="274" t="s">
        <v>37</v>
      </c>
      <c r="C2" s="374" t="s">
        <v>38</v>
      </c>
      <c r="D2" s="317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378" t="s">
        <v>48</v>
      </c>
      <c r="N2" s="323" t="s">
        <v>31</v>
      </c>
      <c r="O2" s="400" t="s">
        <v>49</v>
      </c>
      <c r="P2" s="324" t="s">
        <v>207</v>
      </c>
      <c r="Q2" s="324" t="s">
        <v>208</v>
      </c>
      <c r="R2" s="324" t="s">
        <v>209</v>
      </c>
      <c r="S2" s="324" t="s">
        <v>53</v>
      </c>
      <c r="T2" s="324" t="s">
        <v>54</v>
      </c>
      <c r="U2" s="324" t="s">
        <v>55</v>
      </c>
      <c r="V2" s="324" t="s">
        <v>56</v>
      </c>
      <c r="W2" s="324" t="s">
        <v>57</v>
      </c>
      <c r="X2" s="324" t="s">
        <v>210</v>
      </c>
      <c r="Y2" s="324" t="s">
        <v>211</v>
      </c>
      <c r="Z2" s="324" t="s">
        <v>212</v>
      </c>
      <c r="AA2" s="321" t="s">
        <v>64</v>
      </c>
      <c r="AB2" s="401" t="s">
        <v>5</v>
      </c>
      <c r="AC2" s="324" t="s">
        <v>65</v>
      </c>
      <c r="AD2" s="310" t="s">
        <v>66</v>
      </c>
      <c r="AE2" s="379" t="n"/>
      <c r="AF2" s="380" t="s">
        <v>67</v>
      </c>
      <c r="AG2" s="381" t="s">
        <v>68</v>
      </c>
      <c r="AH2" s="380" t="s">
        <v>69</v>
      </c>
      <c r="AI2" s="382" t="s">
        <v>70</v>
      </c>
    </row>
    <row customHeight="1" ht="12.75" r="3" s="265" spans="1:35">
      <c r="A3" s="347" t="n">
        <v>260</v>
      </c>
      <c r="B3" s="348" t="s">
        <v>71</v>
      </c>
      <c r="C3" s="347" t="s">
        <v>1</v>
      </c>
      <c r="D3" s="331" t="s">
        <v>213</v>
      </c>
      <c r="E3" s="332">
        <f>NETWORKDAYS(Итого!C$2,Отчёт!C$2,Итого!C$3)</f>
        <v/>
      </c>
      <c r="F3" s="333" t="n">
        <v>0.5</v>
      </c>
      <c r="G3" s="332" t="n">
        <v>2</v>
      </c>
      <c r="H3" s="334">
        <f>G3*F3</f>
        <v/>
      </c>
      <c r="I3" s="335" t="n">
        <v>9</v>
      </c>
      <c r="J3" s="336">
        <f>H3*E3</f>
        <v/>
      </c>
      <c r="K3" s="337" t="n">
        <v>130</v>
      </c>
      <c r="L3" s="402">
        <f>K3*J3</f>
        <v/>
      </c>
      <c r="M3" s="403" t="n"/>
      <c r="N3" s="404" t="n">
        <v>43185</v>
      </c>
      <c r="O3" s="348" t="n">
        <v>11</v>
      </c>
      <c r="P3" s="341" t="n">
        <v>1</v>
      </c>
      <c r="Q3" s="341" t="n">
        <v>1</v>
      </c>
      <c r="R3" s="341" t="n">
        <v>1</v>
      </c>
      <c r="S3" s="341" t="n">
        <v>1</v>
      </c>
      <c r="T3" s="341" t="n">
        <v>1</v>
      </c>
      <c r="U3" s="341" t="n">
        <v>1</v>
      </c>
      <c r="V3" s="341" t="n">
        <v>1</v>
      </c>
      <c r="W3" s="341" t="n">
        <v>1</v>
      </c>
      <c r="X3" s="341" t="n">
        <v>1</v>
      </c>
      <c r="Y3" s="341" t="n">
        <v>1</v>
      </c>
      <c r="Z3" s="341" t="n">
        <v>1</v>
      </c>
      <c r="AA3" s="342">
        <f>COUNTIF(P3:Z3,1)</f>
        <v/>
      </c>
      <c r="AB3" s="343">
        <f>AA3/O3</f>
        <v/>
      </c>
      <c r="AC3" s="391" t="n"/>
      <c r="AD3" s="284">
        <f>IF(OR(AND(E3&gt;0,AB3&gt;0),AND(E3=0,AB3=0)),"-","Что-то не так!")</f>
        <v/>
      </c>
      <c r="AE3" s="379" t="n"/>
    </row>
    <row customHeight="1" ht="12.75" r="4" s="265" spans="1:35">
      <c r="A4" s="347" t="n">
        <v>261</v>
      </c>
      <c r="B4" s="348" t="s">
        <v>71</v>
      </c>
      <c r="C4" s="347" t="s">
        <v>1</v>
      </c>
      <c r="D4" s="349" t="s">
        <v>214</v>
      </c>
      <c r="E4" s="332">
        <f>NETWORKDAYS(Итого!C$2,Отчёт!C$2,Итого!C$3)</f>
        <v/>
      </c>
      <c r="F4" s="333" t="n">
        <v>0.5</v>
      </c>
      <c r="G4" s="350" t="n">
        <v>2</v>
      </c>
      <c r="H4" s="334">
        <f>G4*F4</f>
        <v/>
      </c>
      <c r="I4" s="352" t="n">
        <v>9</v>
      </c>
      <c r="J4" s="336">
        <f>H4*E4</f>
        <v/>
      </c>
      <c r="K4" s="354" t="n">
        <v>130</v>
      </c>
      <c r="L4" s="405">
        <f>K4*J4</f>
        <v/>
      </c>
      <c r="M4" s="374" t="n"/>
      <c r="N4" s="404" t="n">
        <v>43185</v>
      </c>
      <c r="O4" s="348" t="n">
        <v>11</v>
      </c>
      <c r="P4" s="341" t="n">
        <v>1</v>
      </c>
      <c r="Q4" s="341" t="n">
        <v>1</v>
      </c>
      <c r="R4" s="341" t="n">
        <v>1</v>
      </c>
      <c r="S4" s="341" t="n">
        <v>1</v>
      </c>
      <c r="T4" s="341" t="n">
        <v>1</v>
      </c>
      <c r="U4" s="341" t="n">
        <v>1</v>
      </c>
      <c r="V4" s="341" t="n">
        <v>1</v>
      </c>
      <c r="W4" s="341" t="n">
        <v>1</v>
      </c>
      <c r="X4" s="341" t="n">
        <v>1</v>
      </c>
      <c r="Y4" s="341" t="n">
        <v>1</v>
      </c>
      <c r="Z4" s="341" t="n">
        <v>1</v>
      </c>
      <c r="AA4" s="390">
        <f>COUNTIF(P4:Z4,1)</f>
        <v/>
      </c>
      <c r="AB4" s="356">
        <f>AA4/O4</f>
        <v/>
      </c>
      <c r="AC4" s="344" t="n"/>
      <c r="AD4" s="284">
        <f>IF(OR(AND(E4&gt;0,AB4&gt;0),AND(E4=0,AB4=0)),"-","Что-то не так!")</f>
        <v/>
      </c>
      <c r="AE4" s="379" t="n"/>
    </row>
    <row customHeight="1" ht="12.75" r="5" s="265" spans="1:35">
      <c r="A5" s="347" t="n">
        <v>262</v>
      </c>
      <c r="B5" s="348" t="s">
        <v>71</v>
      </c>
      <c r="C5" s="347" t="s">
        <v>1</v>
      </c>
      <c r="D5" s="349" t="s">
        <v>215</v>
      </c>
      <c r="E5" s="332">
        <f>NETWORKDAYS(Итого!C$2,Отчёт!C$2,Итого!C$3)</f>
        <v/>
      </c>
      <c r="F5" s="333" t="n">
        <v>0.5</v>
      </c>
      <c r="G5" s="350" t="n">
        <v>2</v>
      </c>
      <c r="H5" s="334">
        <f>G5*F5</f>
        <v/>
      </c>
      <c r="I5" s="352" t="n">
        <v>9</v>
      </c>
      <c r="J5" s="336">
        <f>H5*E5</f>
        <v/>
      </c>
      <c r="K5" s="354" t="n">
        <v>130</v>
      </c>
      <c r="L5" s="405">
        <f>K5*J5</f>
        <v/>
      </c>
      <c r="M5" s="374" t="n"/>
      <c r="N5" s="404" t="n">
        <v>43185</v>
      </c>
      <c r="O5" s="348" t="n">
        <v>11</v>
      </c>
      <c r="P5" s="341" t="n">
        <v>1</v>
      </c>
      <c r="Q5" s="341" t="n">
        <v>1</v>
      </c>
      <c r="R5" s="341" t="n">
        <v>1</v>
      </c>
      <c r="S5" s="341" t="n">
        <v>1</v>
      </c>
      <c r="T5" s="341" t="n">
        <v>1</v>
      </c>
      <c r="U5" s="341" t="n">
        <v>1</v>
      </c>
      <c r="V5" s="341" t="n">
        <v>1</v>
      </c>
      <c r="W5" s="341" t="n">
        <v>1</v>
      </c>
      <c r="X5" s="341" t="n">
        <v>1</v>
      </c>
      <c r="Y5" s="341" t="n">
        <v>1</v>
      </c>
      <c r="Z5" s="341" t="n">
        <v>1</v>
      </c>
      <c r="AA5" s="390">
        <f>COUNTIF(P5:Z5,1)</f>
        <v/>
      </c>
      <c r="AB5" s="356">
        <f>AA5/O5</f>
        <v/>
      </c>
      <c r="AC5" s="344" t="n"/>
      <c r="AD5" s="284">
        <f>IF(OR(AND(E5&gt;0,AB5&gt;0),AND(E5=0,AB5=0)),"-","Что-то не так!")</f>
        <v/>
      </c>
      <c r="AE5" s="379" t="n"/>
    </row>
    <row customHeight="1" ht="12.75" r="6" s="265" spans="1:35">
      <c r="A6" s="347" t="n">
        <v>263</v>
      </c>
      <c r="B6" s="348" t="s">
        <v>71</v>
      </c>
      <c r="C6" s="347" t="s">
        <v>1</v>
      </c>
      <c r="D6" s="349" t="s">
        <v>216</v>
      </c>
      <c r="E6" s="332">
        <f>NETWORKDAYS(Итого!C$2,Отчёт!C$2,Итого!C$3)</f>
        <v/>
      </c>
      <c r="F6" s="333" t="n">
        <v>0.5</v>
      </c>
      <c r="G6" s="350" t="n">
        <v>2</v>
      </c>
      <c r="H6" s="334">
        <f>G6*F6</f>
        <v/>
      </c>
      <c r="I6" s="352" t="n">
        <v>9</v>
      </c>
      <c r="J6" s="336">
        <f>H6*E6</f>
        <v/>
      </c>
      <c r="K6" s="354" t="n">
        <v>130</v>
      </c>
      <c r="L6" s="405">
        <f>K6*J6</f>
        <v/>
      </c>
      <c r="M6" s="374" t="n"/>
      <c r="N6" s="404" t="n">
        <v>43185</v>
      </c>
      <c r="O6" s="348" t="n">
        <v>11</v>
      </c>
      <c r="P6" s="341" t="n">
        <v>1</v>
      </c>
      <c r="Q6" s="341" t="n">
        <v>1</v>
      </c>
      <c r="R6" s="341" t="n">
        <v>1</v>
      </c>
      <c r="S6" s="341" t="n">
        <v>1</v>
      </c>
      <c r="T6" s="341" t="n">
        <v>1</v>
      </c>
      <c r="U6" s="341" t="n">
        <v>1</v>
      </c>
      <c r="V6" s="341" t="n">
        <v>1</v>
      </c>
      <c r="W6" s="341" t="n">
        <v>1</v>
      </c>
      <c r="X6" s="341" t="n">
        <v>1</v>
      </c>
      <c r="Y6" s="341" t="n">
        <v>1</v>
      </c>
      <c r="Z6" s="341" t="n">
        <v>1</v>
      </c>
      <c r="AA6" s="390">
        <f>COUNTIF(P6:Z6,1)</f>
        <v/>
      </c>
      <c r="AB6" s="356">
        <f>AA6/O6</f>
        <v/>
      </c>
      <c r="AC6" s="391" t="n"/>
      <c r="AD6" s="284">
        <f>IF(OR(AND(E6&gt;0,AB6&gt;0),AND(E6=0,AB6=0)),"-","Что-то не так!")</f>
        <v/>
      </c>
      <c r="AE6" s="379" t="n"/>
    </row>
    <row customHeight="1" ht="12.75" r="7" s="265" spans="1:35">
      <c r="A7" s="347" t="n">
        <v>264</v>
      </c>
      <c r="B7" s="348" t="s">
        <v>71</v>
      </c>
      <c r="C7" s="347" t="s">
        <v>1</v>
      </c>
      <c r="D7" s="349" t="s">
        <v>217</v>
      </c>
      <c r="E7" s="332">
        <f>NETWORKDAYS(Итого!C$2,Отчёт!C$2,Итого!C$3)</f>
        <v/>
      </c>
      <c r="F7" s="333" t="n">
        <v>0.5</v>
      </c>
      <c r="G7" s="350" t="n">
        <v>2</v>
      </c>
      <c r="H7" s="334">
        <f>G7*F7</f>
        <v/>
      </c>
      <c r="I7" s="352" t="n">
        <v>9</v>
      </c>
      <c r="J7" s="336">
        <f>H7*E7</f>
        <v/>
      </c>
      <c r="K7" s="354" t="n">
        <v>130</v>
      </c>
      <c r="L7" s="405">
        <f>K7*J7</f>
        <v/>
      </c>
      <c r="M7" s="374" t="n"/>
      <c r="N7" s="404" t="n">
        <v>43185</v>
      </c>
      <c r="O7" s="348" t="n">
        <v>11</v>
      </c>
      <c r="P7" s="341" t="n">
        <v>1</v>
      </c>
      <c r="Q7" s="341" t="n">
        <v>1</v>
      </c>
      <c r="R7" s="341" t="n">
        <v>1</v>
      </c>
      <c r="S7" s="341" t="n">
        <v>1</v>
      </c>
      <c r="T7" s="341" t="n">
        <v>1</v>
      </c>
      <c r="U7" s="341" t="n">
        <v>1</v>
      </c>
      <c r="V7" s="341" t="n">
        <v>1</v>
      </c>
      <c r="W7" s="341" t="n">
        <v>1</v>
      </c>
      <c r="X7" s="341" t="n">
        <v>1</v>
      </c>
      <c r="Y7" s="341" t="n">
        <v>1</v>
      </c>
      <c r="Z7" s="341" t="n">
        <v>1</v>
      </c>
      <c r="AA7" s="390">
        <f>COUNTIF(P7:Z7,1)</f>
        <v/>
      </c>
      <c r="AB7" s="356">
        <f>AA7/O7</f>
        <v/>
      </c>
      <c r="AC7" s="344" t="n"/>
      <c r="AD7" s="284">
        <f>IF(OR(AND(E7&gt;0,AB7&gt;0),AND(E7=0,AB7=0)),"-","Что-то не так!")</f>
        <v/>
      </c>
      <c r="AE7" s="379" t="n"/>
    </row>
    <row customHeight="1" ht="12.75" r="8" s="265" spans="1:35">
      <c r="A8" s="347" t="n">
        <v>265</v>
      </c>
      <c r="B8" s="348" t="s">
        <v>71</v>
      </c>
      <c r="C8" s="347" t="s">
        <v>1</v>
      </c>
      <c r="D8" s="349" t="s">
        <v>218</v>
      </c>
      <c r="E8" s="332">
        <f>NETWORKDAYS(Итого!C$2,Отчёт!C$2,Итого!C$3)</f>
        <v/>
      </c>
      <c r="F8" s="333" t="n">
        <v>0.5</v>
      </c>
      <c r="G8" s="350" t="n">
        <v>2</v>
      </c>
      <c r="H8" s="334">
        <f>G8*F8</f>
        <v/>
      </c>
      <c r="I8" s="352" t="n">
        <v>9</v>
      </c>
      <c r="J8" s="336">
        <f>H8*E8</f>
        <v/>
      </c>
      <c r="K8" s="354" t="n">
        <v>130</v>
      </c>
      <c r="L8" s="405">
        <f>K8*J8</f>
        <v/>
      </c>
      <c r="M8" s="374" t="n"/>
      <c r="N8" s="404" t="n">
        <v>43185</v>
      </c>
      <c r="O8" s="348" t="n">
        <v>11</v>
      </c>
      <c r="P8" s="341" t="n">
        <v>1</v>
      </c>
      <c r="Q8" s="341" t="n">
        <v>1</v>
      </c>
      <c r="R8" s="341" t="n">
        <v>1</v>
      </c>
      <c r="S8" s="341" t="n">
        <v>0</v>
      </c>
      <c r="T8" s="341" t="n">
        <v>1</v>
      </c>
      <c r="U8" s="341" t="n">
        <v>1</v>
      </c>
      <c r="V8" s="341" t="n">
        <v>1</v>
      </c>
      <c r="W8" s="341" t="n">
        <v>1</v>
      </c>
      <c r="X8" s="341" t="n">
        <v>1</v>
      </c>
      <c r="Y8" s="341" t="n">
        <v>0</v>
      </c>
      <c r="Z8" s="341" t="n">
        <v>1</v>
      </c>
      <c r="AA8" s="390">
        <f>COUNTIF(P8:Z8,1)</f>
        <v/>
      </c>
      <c r="AB8" s="356">
        <f>AA8/O8</f>
        <v/>
      </c>
      <c r="AC8" s="406" t="s">
        <v>90</v>
      </c>
      <c r="AD8" s="284">
        <f>IF(OR(AND(E8&gt;0,AB8&gt;0),AND(E8=0,AB8=0)),"-","Что-то не так!")</f>
        <v/>
      </c>
      <c r="AE8" s="379" t="n"/>
    </row>
    <row customHeight="1" ht="12.75" r="9" s="265" spans="1:35">
      <c r="A9" s="347" t="n">
        <v>267</v>
      </c>
      <c r="B9" s="348" t="s">
        <v>71</v>
      </c>
      <c r="C9" s="347" t="s">
        <v>1</v>
      </c>
      <c r="D9" s="349" t="s">
        <v>219</v>
      </c>
      <c r="E9" s="332">
        <f>NETWORKDAYS(Итого!C$2,Отчёт!C$2,Итого!C$3)</f>
        <v/>
      </c>
      <c r="F9" s="333" t="n">
        <v>0.5</v>
      </c>
      <c r="G9" s="350" t="n">
        <v>2</v>
      </c>
      <c r="H9" s="334">
        <f>G9*F9</f>
        <v/>
      </c>
      <c r="I9" s="352" t="n">
        <v>9</v>
      </c>
      <c r="J9" s="336">
        <f>H9*E9</f>
        <v/>
      </c>
      <c r="K9" s="354" t="n">
        <v>130</v>
      </c>
      <c r="L9" s="405">
        <f>K9*J9</f>
        <v/>
      </c>
      <c r="M9" s="374" t="n"/>
      <c r="N9" s="404" t="n">
        <v>43185</v>
      </c>
      <c r="O9" s="274" t="n">
        <v>11</v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0</v>
      </c>
      <c r="U9" s="341" t="n">
        <v>1</v>
      </c>
      <c r="V9" s="341" t="n">
        <v>0</v>
      </c>
      <c r="W9" s="341" t="n">
        <v>1</v>
      </c>
      <c r="X9" s="341" t="n">
        <v>1</v>
      </c>
      <c r="Y9" s="341" t="n">
        <v>0</v>
      </c>
      <c r="Z9" s="341" t="n">
        <v>1</v>
      </c>
      <c r="AA9" s="390">
        <f>COUNTIF(P9:Z9,1)</f>
        <v/>
      </c>
      <c r="AB9" s="356">
        <f>AA9/O9</f>
        <v/>
      </c>
      <c r="AC9" s="344" t="s">
        <v>220</v>
      </c>
      <c r="AD9" s="284">
        <f>IF(OR(AND(E9&gt;0,AB9&gt;0),AND(E9=0,AB9=0)),"-","Что-то не так!")</f>
        <v/>
      </c>
      <c r="AE9" s="379" t="n"/>
    </row>
    <row customHeight="1" ht="12.75" r="10" s="265" spans="1:35">
      <c r="A10" s="347" t="n">
        <v>269</v>
      </c>
      <c r="B10" s="348" t="s">
        <v>71</v>
      </c>
      <c r="C10" s="347" t="s">
        <v>1</v>
      </c>
      <c r="D10" s="349" t="s">
        <v>221</v>
      </c>
      <c r="E10" s="332">
        <f>NETWORKDAYS(Итого!C$2,Отчёт!C$2,Итого!C$3)</f>
        <v/>
      </c>
      <c r="F10" s="333" t="n">
        <v>0.5</v>
      </c>
      <c r="G10" s="350" t="n">
        <v>2</v>
      </c>
      <c r="H10" s="334">
        <f>G10*F10</f>
        <v/>
      </c>
      <c r="I10" s="352" t="n">
        <v>9</v>
      </c>
      <c r="J10" s="336">
        <f>H10*E10</f>
        <v/>
      </c>
      <c r="K10" s="354" t="n">
        <v>130</v>
      </c>
      <c r="L10" s="405">
        <f>K10*J10</f>
        <v/>
      </c>
      <c r="M10" s="374" t="n"/>
      <c r="N10" s="404" t="n">
        <v>43185</v>
      </c>
      <c r="O10" s="274" t="n">
        <v>11</v>
      </c>
      <c r="P10" s="341" t="n">
        <v>1</v>
      </c>
      <c r="Q10" s="341" t="n">
        <v>1</v>
      </c>
      <c r="R10" s="341" t="n">
        <v>1</v>
      </c>
      <c r="S10" s="341" t="n">
        <v>1</v>
      </c>
      <c r="T10" s="341" t="n">
        <v>1</v>
      </c>
      <c r="U10" s="341" t="n">
        <v>1</v>
      </c>
      <c r="V10" s="341" t="n">
        <v>1</v>
      </c>
      <c r="W10" s="341" t="n">
        <v>1</v>
      </c>
      <c r="X10" s="341" t="n">
        <v>0</v>
      </c>
      <c r="Y10" s="341" t="n">
        <v>1</v>
      </c>
      <c r="Z10" s="341" t="n">
        <v>1</v>
      </c>
      <c r="AA10" s="390">
        <f>COUNTIF(P10:Z10,1)</f>
        <v/>
      </c>
      <c r="AB10" s="356">
        <f>AA10/O10</f>
        <v/>
      </c>
      <c r="AC10" s="406" t="s">
        <v>222</v>
      </c>
      <c r="AD10" s="284">
        <f>IF(OR(AND(E10&gt;0,AB10&gt;0),AND(E10=0,AB10=0)),"-","Что-то не так!")</f>
        <v/>
      </c>
      <c r="AE10" s="379" t="n"/>
    </row>
    <row customHeight="1" ht="12.75" r="11" s="265" spans="1:35">
      <c r="A11" s="347" t="n">
        <v>270</v>
      </c>
      <c r="B11" s="348" t="s">
        <v>71</v>
      </c>
      <c r="C11" s="347" t="s">
        <v>1</v>
      </c>
      <c r="D11" s="349" t="s">
        <v>223</v>
      </c>
      <c r="E11" s="332">
        <f>NETWORKDAYS(Итого!C$2,Отчёт!C$2,Итого!C$3)</f>
        <v/>
      </c>
      <c r="F11" s="333" t="n">
        <v>0.5</v>
      </c>
      <c r="G11" s="350" t="n">
        <v>2</v>
      </c>
      <c r="H11" s="334">
        <f>G11*F11</f>
        <v/>
      </c>
      <c r="I11" s="352" t="n">
        <v>9</v>
      </c>
      <c r="J11" s="336">
        <f>H11*E11</f>
        <v/>
      </c>
      <c r="K11" s="354" t="n">
        <v>130</v>
      </c>
      <c r="L11" s="405">
        <f>K11*J11</f>
        <v/>
      </c>
      <c r="M11" s="374" t="n"/>
      <c r="N11" s="404" t="n">
        <v>43185</v>
      </c>
      <c r="O11" s="274" t="n">
        <v>11</v>
      </c>
      <c r="P11" s="341" t="n">
        <v>1</v>
      </c>
      <c r="Q11" s="341" t="n">
        <v>1</v>
      </c>
      <c r="R11" s="341" t="n">
        <v>1</v>
      </c>
      <c r="S11" s="341" t="n">
        <v>1</v>
      </c>
      <c r="T11" s="341" t="n">
        <v>1</v>
      </c>
      <c r="U11" s="341" t="n">
        <v>1</v>
      </c>
      <c r="V11" s="341" t="n">
        <v>1</v>
      </c>
      <c r="W11" s="341" t="n">
        <v>1</v>
      </c>
      <c r="X11" s="341" t="n">
        <v>0</v>
      </c>
      <c r="Y11" s="341" t="n">
        <v>1</v>
      </c>
      <c r="Z11" s="341" t="n">
        <v>1</v>
      </c>
      <c r="AA11" s="390">
        <f>COUNTIF(P11:Z11,1)</f>
        <v/>
      </c>
      <c r="AB11" s="356">
        <f>AA11/O11</f>
        <v/>
      </c>
      <c r="AC11" s="344" t="s">
        <v>224</v>
      </c>
      <c r="AD11" s="284">
        <f>IF(OR(AND(E11&gt;0,AB11&gt;0),AND(E11=0,AB11=0)),"-","Что-то не так!")</f>
        <v/>
      </c>
      <c r="AE11" s="379" t="n"/>
    </row>
    <row customHeight="1" ht="12.75" r="12" s="265" spans="1:35">
      <c r="A12" s="347" t="n">
        <v>271</v>
      </c>
      <c r="B12" s="348" t="s">
        <v>71</v>
      </c>
      <c r="C12" s="347" t="s">
        <v>1</v>
      </c>
      <c r="D12" s="349" t="s">
        <v>225</v>
      </c>
      <c r="E12" s="332">
        <f>NETWORKDAYS(Итого!C$2,Отчёт!C$2,Итого!C$3)</f>
        <v/>
      </c>
      <c r="F12" s="333" t="n">
        <v>0.5</v>
      </c>
      <c r="G12" s="350" t="n">
        <v>2</v>
      </c>
      <c r="H12" s="334">
        <f>G12*F12</f>
        <v/>
      </c>
      <c r="I12" s="352" t="n">
        <v>9</v>
      </c>
      <c r="J12" s="336">
        <f>H12*E12</f>
        <v/>
      </c>
      <c r="K12" s="354" t="n">
        <v>130</v>
      </c>
      <c r="L12" s="405">
        <f>K12*J12</f>
        <v/>
      </c>
      <c r="M12" s="374" t="n"/>
      <c r="N12" s="404" t="n">
        <v>43185</v>
      </c>
      <c r="O12" s="348" t="n">
        <v>11</v>
      </c>
      <c r="P12" s="341" t="n">
        <v>1</v>
      </c>
      <c r="Q12" s="341" t="n">
        <v>1</v>
      </c>
      <c r="R12" s="341" t="n">
        <v>0</v>
      </c>
      <c r="S12" s="341" t="n">
        <v>1</v>
      </c>
      <c r="T12" s="341" t="n">
        <v>1</v>
      </c>
      <c r="U12" s="341" t="n">
        <v>1</v>
      </c>
      <c r="V12" s="341" t="n">
        <v>1</v>
      </c>
      <c r="W12" s="341" t="n">
        <v>1</v>
      </c>
      <c r="X12" s="341" t="n">
        <v>1</v>
      </c>
      <c r="Y12" s="341" t="n">
        <v>1</v>
      </c>
      <c r="Z12" s="341" t="n">
        <v>1</v>
      </c>
      <c r="AA12" s="390">
        <f>COUNTIF(P12:Z12,1)</f>
        <v/>
      </c>
      <c r="AB12" s="356">
        <f>AA12/O12</f>
        <v/>
      </c>
      <c r="AC12" s="344" t="s">
        <v>141</v>
      </c>
      <c r="AD12" s="284">
        <f>IF(OR(AND(E12&gt;0,AB12&gt;0),AND(E12=0,AB12=0)),"-","Что-то не так!")</f>
        <v/>
      </c>
      <c r="AE12" s="379" t="n"/>
    </row>
    <row customHeight="1" ht="12.75" r="13" s="265" spans="1:35">
      <c r="A13" s="347" t="n">
        <v>272</v>
      </c>
      <c r="B13" s="348" t="s">
        <v>71</v>
      </c>
      <c r="C13" s="347" t="s">
        <v>1</v>
      </c>
      <c r="D13" s="349" t="s">
        <v>226</v>
      </c>
      <c r="E13" s="332">
        <f>NETWORKDAYS(Итого!C$2,Отчёт!C$2,Итого!C$3)</f>
        <v/>
      </c>
      <c r="F13" s="333" t="n">
        <v>0.5</v>
      </c>
      <c r="G13" s="350" t="n">
        <v>2</v>
      </c>
      <c r="H13" s="334">
        <f>G13*F13</f>
        <v/>
      </c>
      <c r="I13" s="352" t="n">
        <v>9</v>
      </c>
      <c r="J13" s="336">
        <f>H13*E13</f>
        <v/>
      </c>
      <c r="K13" s="354" t="n">
        <v>130</v>
      </c>
      <c r="L13" s="405">
        <f>K13*J13</f>
        <v/>
      </c>
      <c r="M13" s="374" t="n"/>
      <c r="N13" s="404" t="n">
        <v>43185</v>
      </c>
      <c r="O13" s="274" t="n">
        <v>11</v>
      </c>
      <c r="P13" s="341" t="n">
        <v>1</v>
      </c>
      <c r="Q13" s="341" t="n">
        <v>1</v>
      </c>
      <c r="R13" s="341" t="n">
        <v>1</v>
      </c>
      <c r="S13" s="341" t="n">
        <v>1</v>
      </c>
      <c r="T13" s="341" t="n">
        <v>1</v>
      </c>
      <c r="U13" s="341" t="n">
        <v>1</v>
      </c>
      <c r="V13" s="341" t="n">
        <v>1</v>
      </c>
      <c r="W13" s="341" t="n">
        <v>1</v>
      </c>
      <c r="X13" s="341" t="n">
        <v>1</v>
      </c>
      <c r="Y13" s="341" t="n">
        <v>1</v>
      </c>
      <c r="Z13" s="341" t="n">
        <v>1</v>
      </c>
      <c r="AA13" s="390">
        <f>COUNTIF(P13:Z13,1)</f>
        <v/>
      </c>
      <c r="AB13" s="356">
        <f>AA13/O13</f>
        <v/>
      </c>
      <c r="AC13" s="344" t="n"/>
      <c r="AD13" s="284">
        <f>IF(OR(AND(E13&gt;0,AB13&gt;0),AND(E13=0,AB13=0)),"-","Что-то не так!")</f>
        <v/>
      </c>
      <c r="AE13" s="379" t="n"/>
    </row>
    <row customHeight="1" ht="12.75" r="14" s="265" spans="1:35">
      <c r="A14" s="347" t="n">
        <v>273</v>
      </c>
      <c r="B14" s="348" t="s">
        <v>71</v>
      </c>
      <c r="C14" s="347" t="s">
        <v>1</v>
      </c>
      <c r="D14" s="349" t="s">
        <v>227</v>
      </c>
      <c r="E14" s="332">
        <f>NETWORKDAYS(Итого!C$2,Отчёт!C$2,Итого!C$3)</f>
        <v/>
      </c>
      <c r="F14" s="333" t="n">
        <v>0.5</v>
      </c>
      <c r="G14" s="350" t="n">
        <v>2</v>
      </c>
      <c r="H14" s="334">
        <f>G14*F14</f>
        <v/>
      </c>
      <c r="I14" s="352" t="n">
        <v>9</v>
      </c>
      <c r="J14" s="336">
        <f>H14*E14</f>
        <v/>
      </c>
      <c r="K14" s="354" t="n">
        <v>130</v>
      </c>
      <c r="L14" s="405">
        <f>K14*J14</f>
        <v/>
      </c>
      <c r="M14" s="374" t="n"/>
      <c r="N14" s="404" t="n">
        <v>43185</v>
      </c>
      <c r="O14" s="274" t="n">
        <v>11</v>
      </c>
      <c r="P14" s="341" t="n">
        <v>1</v>
      </c>
      <c r="Q14" s="341" t="n">
        <v>1</v>
      </c>
      <c r="R14" s="341" t="n">
        <v>1</v>
      </c>
      <c r="S14" s="341" t="n">
        <v>1</v>
      </c>
      <c r="T14" s="341" t="n">
        <v>1</v>
      </c>
      <c r="U14" s="341" t="n">
        <v>1</v>
      </c>
      <c r="V14" s="341" t="n">
        <v>1</v>
      </c>
      <c r="W14" s="341" t="n">
        <v>1</v>
      </c>
      <c r="X14" s="341" t="n">
        <v>1</v>
      </c>
      <c r="Y14" s="341" t="n">
        <v>0</v>
      </c>
      <c r="Z14" s="341" t="n">
        <v>1</v>
      </c>
      <c r="AA14" s="390">
        <f>COUNTIF(P14:Z14,1)</f>
        <v/>
      </c>
      <c r="AB14" s="356">
        <f>AA14/O14</f>
        <v/>
      </c>
      <c r="AC14" s="344" t="s">
        <v>93</v>
      </c>
      <c r="AD14" s="284">
        <f>IF(OR(AND(E14&gt;0,AB14&gt;0),AND(E14=0,AB14=0)),"-","Что-то не так!")</f>
        <v/>
      </c>
      <c r="AE14" s="379" t="n"/>
    </row>
    <row customHeight="1" ht="12.75" r="15" s="265" spans="1:35">
      <c r="A15" s="347" t="n">
        <v>274</v>
      </c>
      <c r="B15" s="348" t="s">
        <v>71</v>
      </c>
      <c r="C15" s="347" t="s">
        <v>1</v>
      </c>
      <c r="D15" s="349" t="s">
        <v>228</v>
      </c>
      <c r="E15" s="332">
        <f>NETWORKDAYS(Итого!C$2,Отчёт!C$2,Итого!C$3)</f>
        <v/>
      </c>
      <c r="F15" s="333" t="n">
        <v>0.5</v>
      </c>
      <c r="G15" s="350" t="n">
        <v>2</v>
      </c>
      <c r="H15" s="334">
        <f>G15*F15</f>
        <v/>
      </c>
      <c r="I15" s="352" t="n">
        <v>9</v>
      </c>
      <c r="J15" s="336">
        <f>H15*E15</f>
        <v/>
      </c>
      <c r="K15" s="354" t="n">
        <v>130</v>
      </c>
      <c r="L15" s="405">
        <f>K15*J15</f>
        <v/>
      </c>
      <c r="M15" s="374" t="n"/>
      <c r="N15" s="404" t="n">
        <v>43185</v>
      </c>
      <c r="O15" s="274" t="n">
        <v>11</v>
      </c>
      <c r="P15" s="341" t="n">
        <v>1</v>
      </c>
      <c r="Q15" s="341" t="n">
        <v>1</v>
      </c>
      <c r="R15" s="341" t="n">
        <v>1</v>
      </c>
      <c r="S15" s="341" t="n">
        <v>0</v>
      </c>
      <c r="T15" s="341" t="n">
        <v>1</v>
      </c>
      <c r="U15" s="341" t="n">
        <v>1</v>
      </c>
      <c r="V15" s="341" t="n">
        <v>1</v>
      </c>
      <c r="W15" s="341" t="n">
        <v>1</v>
      </c>
      <c r="X15" s="341" t="n">
        <v>1</v>
      </c>
      <c r="Y15" s="341" t="n">
        <v>1</v>
      </c>
      <c r="Z15" s="341" t="n">
        <v>1</v>
      </c>
      <c r="AA15" s="390">
        <f>COUNTIF(P15:Z15,1)</f>
        <v/>
      </c>
      <c r="AB15" s="356">
        <f>AA15/O15</f>
        <v/>
      </c>
      <c r="AC15" s="344" t="s">
        <v>229</v>
      </c>
      <c r="AD15" s="284">
        <f>IF(OR(AND(E15&gt;0,AB15&gt;0),AND(E15=0,AB15=0)),"-","Что-то не так!")</f>
        <v/>
      </c>
      <c r="AE15" s="379" t="n"/>
    </row>
    <row customHeight="1" ht="12.75" r="16" s="265" spans="1:35">
      <c r="A16" s="347" t="n">
        <v>275</v>
      </c>
      <c r="B16" s="348" t="s">
        <v>71</v>
      </c>
      <c r="C16" s="347" t="s">
        <v>1</v>
      </c>
      <c r="D16" s="347" t="s">
        <v>230</v>
      </c>
      <c r="E16" s="332">
        <f>NETWORKDAYS(Итого!C$2,Отчёт!C$2,Итого!C$3)</f>
        <v/>
      </c>
      <c r="F16" s="333" t="n">
        <v>0.5</v>
      </c>
      <c r="G16" s="350" t="n">
        <v>2</v>
      </c>
      <c r="H16" s="334">
        <f>G16*F16</f>
        <v/>
      </c>
      <c r="I16" s="352" t="n">
        <v>9</v>
      </c>
      <c r="J16" s="336">
        <f>H16*E16</f>
        <v/>
      </c>
      <c r="K16" s="354" t="n">
        <v>130</v>
      </c>
      <c r="L16" s="405">
        <f>K16*J16</f>
        <v/>
      </c>
      <c r="M16" s="374" t="n"/>
      <c r="N16" s="404" t="n">
        <v>43185</v>
      </c>
      <c r="O16" s="274" t="n">
        <v>11</v>
      </c>
      <c r="P16" s="341" t="n">
        <v>1</v>
      </c>
      <c r="Q16" s="341" t="n">
        <v>1</v>
      </c>
      <c r="R16" s="341" t="n">
        <v>1</v>
      </c>
      <c r="S16" s="341" t="n">
        <v>1</v>
      </c>
      <c r="T16" s="341" t="n">
        <v>1</v>
      </c>
      <c r="U16" s="341" t="n">
        <v>1</v>
      </c>
      <c r="V16" s="341" t="n">
        <v>1</v>
      </c>
      <c r="W16" s="341" t="n">
        <v>1</v>
      </c>
      <c r="X16" s="341" t="n">
        <v>1</v>
      </c>
      <c r="Y16" s="341" t="n">
        <v>1</v>
      </c>
      <c r="Z16" s="341" t="n">
        <v>1</v>
      </c>
      <c r="AA16" s="390">
        <f>COUNTIF(P16:Z16,1)</f>
        <v/>
      </c>
      <c r="AB16" s="356">
        <f>AA16/O16</f>
        <v/>
      </c>
      <c r="AC16" s="344" t="n"/>
      <c r="AD16" s="284">
        <f>IF(OR(AND(E16&gt;0,AB16&gt;0),AND(E16=0,AB16=0)),"-","Что-то не так!")</f>
        <v/>
      </c>
      <c r="AE16" s="379" t="n"/>
    </row>
    <row customHeight="1" ht="12.75" r="17" s="265" spans="1:35">
      <c r="A17" s="347" t="n">
        <v>276</v>
      </c>
      <c r="B17" s="348" t="s">
        <v>71</v>
      </c>
      <c r="C17" s="347" t="s">
        <v>1</v>
      </c>
      <c r="D17" s="407" t="s">
        <v>231</v>
      </c>
      <c r="E17" s="332">
        <f>NETWORKDAYS(Итого!C$2,Отчёт!C$2,Итого!C$3)</f>
        <v/>
      </c>
      <c r="F17" s="333" t="n">
        <v>0.5</v>
      </c>
      <c r="G17" s="350" t="n">
        <v>2</v>
      </c>
      <c r="H17" s="334">
        <f>G17*F17</f>
        <v/>
      </c>
      <c r="I17" s="352" t="n">
        <v>9</v>
      </c>
      <c r="J17" s="336">
        <f>H17*E17</f>
        <v/>
      </c>
      <c r="K17" s="354" t="n">
        <v>130</v>
      </c>
      <c r="L17" s="405">
        <f>K17*J17</f>
        <v/>
      </c>
      <c r="M17" s="374" t="n"/>
      <c r="N17" s="404" t="n">
        <v>43185</v>
      </c>
      <c r="O17" s="274" t="n">
        <v>11</v>
      </c>
      <c r="P17" s="341" t="n">
        <v>1</v>
      </c>
      <c r="Q17" s="341" t="n">
        <v>1</v>
      </c>
      <c r="R17" s="341" t="n">
        <v>1</v>
      </c>
      <c r="S17" s="341" t="n">
        <v>1</v>
      </c>
      <c r="T17" s="341" t="n">
        <v>1</v>
      </c>
      <c r="U17" s="341" t="n">
        <v>1</v>
      </c>
      <c r="V17" s="341" t="n">
        <v>1</v>
      </c>
      <c r="W17" s="341" t="n">
        <v>1</v>
      </c>
      <c r="X17" s="341" t="n">
        <v>1</v>
      </c>
      <c r="Y17" s="341" t="n">
        <v>1</v>
      </c>
      <c r="Z17" s="341" t="n">
        <v>1</v>
      </c>
      <c r="AA17" s="390">
        <f>COUNTIF(P17:Z17,1)</f>
        <v/>
      </c>
      <c r="AB17" s="356">
        <f>AA17/O17</f>
        <v/>
      </c>
      <c r="AC17" s="344" t="n"/>
      <c r="AD17" s="284">
        <f>IF(OR(AND(E17&gt;0,AB17&gt;0),AND(E17=0,AB17=0)),"-","Что-то не так!")</f>
        <v/>
      </c>
      <c r="AE17" s="379" t="n"/>
    </row>
    <row customHeight="1" ht="12.75" r="18" s="265" spans="1:35">
      <c r="A18" s="347" t="n">
        <v>277</v>
      </c>
      <c r="B18" s="348" t="s">
        <v>71</v>
      </c>
      <c r="C18" s="347" t="s">
        <v>1</v>
      </c>
      <c r="D18" s="407" t="s">
        <v>232</v>
      </c>
      <c r="E18" s="332">
        <f>NETWORKDAYS(Итого!C$2,Отчёт!C$2,Итого!C$3)-2</f>
        <v/>
      </c>
      <c r="F18" s="333" t="n">
        <v>0.5</v>
      </c>
      <c r="G18" s="350" t="n">
        <v>2</v>
      </c>
      <c r="H18" s="334">
        <f>G18*F18</f>
        <v/>
      </c>
      <c r="I18" s="352" t="n">
        <v>9</v>
      </c>
      <c r="J18" s="336">
        <f>H18*E18</f>
        <v/>
      </c>
      <c r="K18" s="354" t="n">
        <v>130</v>
      </c>
      <c r="L18" s="405">
        <f>K18*J18</f>
        <v/>
      </c>
      <c r="M18" s="374" t="n"/>
      <c r="N18" s="404" t="n">
        <v>43185</v>
      </c>
      <c r="O18" s="274" t="n">
        <v>11</v>
      </c>
      <c r="P18" s="341" t="n">
        <v>1</v>
      </c>
      <c r="Q18" s="341" t="n">
        <v>1</v>
      </c>
      <c r="R18" s="341" t="n">
        <v>1</v>
      </c>
      <c r="S18" s="341" t="n">
        <v>1</v>
      </c>
      <c r="T18" s="341" t="n">
        <v>1</v>
      </c>
      <c r="U18" s="341" t="n">
        <v>1</v>
      </c>
      <c r="V18" s="341" t="n">
        <v>1</v>
      </c>
      <c r="W18" s="341" t="n">
        <v>1</v>
      </c>
      <c r="X18" s="341" t="n">
        <v>1</v>
      </c>
      <c r="Y18" s="341" t="n">
        <v>1</v>
      </c>
      <c r="Z18" s="341" t="n">
        <v>1</v>
      </c>
      <c r="AA18" s="390">
        <f>COUNTIF(P18:Z18,1)</f>
        <v/>
      </c>
      <c r="AB18" s="356">
        <f>AA18/O18</f>
        <v/>
      </c>
      <c r="AC18" s="344" t="n"/>
      <c r="AD18" s="284" t="n"/>
      <c r="AE18" s="379" t="n"/>
    </row>
    <row customHeight="1" ht="13.5" r="19" s="265" spans="1:35">
      <c r="A19" s="347" t="n">
        <v>1</v>
      </c>
      <c r="B19" s="348" t="s">
        <v>71</v>
      </c>
      <c r="C19" s="347" t="s">
        <v>22</v>
      </c>
      <c r="D19" s="349" t="s">
        <v>233</v>
      </c>
      <c r="E19" s="332">
        <f>NETWORKDAYS(Итого!C$2,Отчёт!C$2,Итого!C$3)</f>
        <v/>
      </c>
      <c r="F19" s="333" t="n">
        <v>0.5</v>
      </c>
      <c r="G19" s="350" t="n">
        <v>2</v>
      </c>
      <c r="H19" s="334">
        <f>G19*F19</f>
        <v/>
      </c>
      <c r="I19" s="352" t="n">
        <v>11</v>
      </c>
      <c r="J19" s="336">
        <f>H19*E19</f>
        <v/>
      </c>
      <c r="K19" s="354" t="n">
        <v>130</v>
      </c>
      <c r="L19" s="405">
        <f>K19*J19</f>
        <v/>
      </c>
      <c r="M19" s="374" t="n"/>
      <c r="N19" s="404" t="n">
        <v>43185</v>
      </c>
      <c r="O19" s="408" t="n">
        <v>11</v>
      </c>
      <c r="P19" s="341" t="n">
        <v>1</v>
      </c>
      <c r="Q19" s="341" t="n">
        <v>1</v>
      </c>
      <c r="R19" s="341" t="n">
        <v>1</v>
      </c>
      <c r="S19" s="341" t="n">
        <v>1</v>
      </c>
      <c r="T19" s="341" t="n">
        <v>1</v>
      </c>
      <c r="U19" s="341" t="n">
        <v>1</v>
      </c>
      <c r="V19" s="341" t="n">
        <v>1</v>
      </c>
      <c r="W19" s="341" t="n">
        <v>1</v>
      </c>
      <c r="X19" s="341" t="n">
        <v>1</v>
      </c>
      <c r="Y19" s="341" t="n">
        <v>1</v>
      </c>
      <c r="Z19" s="341" t="n">
        <v>1</v>
      </c>
      <c r="AA19" s="390">
        <f>COUNTIF(P19:Z19,1)</f>
        <v/>
      </c>
      <c r="AB19" s="356">
        <f>AA19/O19</f>
        <v/>
      </c>
      <c r="AC19" s="344" t="n"/>
      <c r="AD19" s="284">
        <f>IF(OR(AND(E19&gt;0,AB19&gt;0),AND(E19=0,AB19=0)),"-","Что-то не так!")</f>
        <v/>
      </c>
      <c r="AE19" s="379" t="n"/>
    </row>
    <row customHeight="1" ht="12.75" r="20" s="265" spans="1:35">
      <c r="A20" s="347" t="n">
        <v>2</v>
      </c>
      <c r="B20" s="348" t="s">
        <v>71</v>
      </c>
      <c r="C20" s="347" t="s">
        <v>22</v>
      </c>
      <c r="D20" s="349" t="s">
        <v>234</v>
      </c>
      <c r="E20" s="332">
        <f>NETWORKDAYS(Итого!C$2,Отчёт!C$2,Итого!C$3)</f>
        <v/>
      </c>
      <c r="F20" s="333" t="n">
        <v>0.5</v>
      </c>
      <c r="G20" s="350" t="n">
        <v>2</v>
      </c>
      <c r="H20" s="334">
        <f>G20*F20</f>
        <v/>
      </c>
      <c r="I20" s="352" t="n">
        <v>11</v>
      </c>
      <c r="J20" s="336">
        <f>H20*E20</f>
        <v/>
      </c>
      <c r="K20" s="354" t="n">
        <v>130</v>
      </c>
      <c r="L20" s="405">
        <f>K20*J20</f>
        <v/>
      </c>
      <c r="M20" s="374" t="n"/>
      <c r="N20" s="404" t="n">
        <v>43185</v>
      </c>
      <c r="O20" s="408" t="n">
        <v>11</v>
      </c>
      <c r="P20" s="341" t="n">
        <v>1</v>
      </c>
      <c r="Q20" s="341" t="n">
        <v>1</v>
      </c>
      <c r="R20" s="341" t="n">
        <v>1</v>
      </c>
      <c r="S20" s="341" t="n">
        <v>1</v>
      </c>
      <c r="T20" s="341" t="n">
        <v>1</v>
      </c>
      <c r="U20" s="341" t="n">
        <v>1</v>
      </c>
      <c r="V20" s="341" t="n">
        <v>1</v>
      </c>
      <c r="W20" s="341" t="n">
        <v>1</v>
      </c>
      <c r="X20" s="341" t="n">
        <v>1</v>
      </c>
      <c r="Y20" s="341" t="n">
        <v>1</v>
      </c>
      <c r="Z20" s="341" t="n">
        <v>1</v>
      </c>
      <c r="AA20" s="390">
        <f>COUNTIF(P20:Z20,1)</f>
        <v/>
      </c>
      <c r="AB20" s="356">
        <f>AA20/O20</f>
        <v/>
      </c>
      <c r="AC20" s="344" t="n"/>
      <c r="AD20" s="284">
        <f>IF(OR(AND(E20&gt;0,AB19&gt;0),AND(E20=0,AB19=0)),"-","Что-то не так!")</f>
        <v/>
      </c>
      <c r="AE20" s="379" t="n"/>
    </row>
    <row customHeight="1" ht="12.75" r="21" s="265" spans="1:35">
      <c r="A21" s="347" t="n">
        <v>3</v>
      </c>
      <c r="B21" s="348" t="s">
        <v>71</v>
      </c>
      <c r="C21" s="347" t="s">
        <v>22</v>
      </c>
      <c r="D21" s="349" t="s">
        <v>235</v>
      </c>
      <c r="E21" s="332">
        <f>NETWORKDAYS(Итого!C$2,Отчёт!C$2,Итого!C$3)</f>
        <v/>
      </c>
      <c r="F21" s="333" t="n">
        <v>0.5</v>
      </c>
      <c r="G21" s="350" t="n">
        <v>2</v>
      </c>
      <c r="H21" s="334">
        <f>G21*F21</f>
        <v/>
      </c>
      <c r="I21" s="352" t="n">
        <v>11</v>
      </c>
      <c r="J21" s="336">
        <f>H21*E21</f>
        <v/>
      </c>
      <c r="K21" s="354" t="n">
        <v>130</v>
      </c>
      <c r="L21" s="405">
        <f>K21*J21</f>
        <v/>
      </c>
      <c r="M21" s="374" t="n"/>
      <c r="N21" s="404" t="n">
        <v>43185</v>
      </c>
      <c r="O21" s="408" t="n">
        <v>11</v>
      </c>
      <c r="P21" s="341" t="n">
        <v>1</v>
      </c>
      <c r="Q21" s="341" t="n">
        <v>1</v>
      </c>
      <c r="R21" s="341" t="n">
        <v>1</v>
      </c>
      <c r="S21" s="341" t="n">
        <v>1</v>
      </c>
      <c r="T21" s="341" t="n">
        <v>1</v>
      </c>
      <c r="U21" s="341" t="n">
        <v>1</v>
      </c>
      <c r="V21" s="341" t="n">
        <v>1</v>
      </c>
      <c r="W21" s="341" t="n">
        <v>1</v>
      </c>
      <c r="X21" s="341" t="n">
        <v>1</v>
      </c>
      <c r="Y21" s="341" t="n">
        <v>1</v>
      </c>
      <c r="Z21" s="341" t="n">
        <v>1</v>
      </c>
      <c r="AA21" s="390">
        <f>COUNTIF(P21:Z21,1)</f>
        <v/>
      </c>
      <c r="AB21" s="356">
        <f>AA21/O21</f>
        <v/>
      </c>
      <c r="AC21" s="344" t="n"/>
      <c r="AD21" s="284">
        <f>IF(OR(AND(E21&gt;0,AB20&gt;0),AND(E21=0,AB20=0)),"-","Что-то не так!")</f>
        <v/>
      </c>
      <c r="AE21" s="379" t="n"/>
    </row>
    <row customHeight="1" ht="12.75" r="22" s="265" spans="1:35">
      <c r="A22" s="347" t="n">
        <v>4</v>
      </c>
      <c r="B22" s="348" t="s">
        <v>71</v>
      </c>
      <c r="C22" s="347" t="s">
        <v>22</v>
      </c>
      <c r="D22" s="349" t="s">
        <v>236</v>
      </c>
      <c r="E22" s="332">
        <f>NETWORKDAYS(Итого!C$2,Отчёт!C$2,Итого!C$3)</f>
        <v/>
      </c>
      <c r="F22" s="333" t="n">
        <v>0.5</v>
      </c>
      <c r="G22" s="350" t="n">
        <v>2</v>
      </c>
      <c r="H22" s="334">
        <f>G22*F22</f>
        <v/>
      </c>
      <c r="I22" s="352" t="n">
        <v>11</v>
      </c>
      <c r="J22" s="336">
        <f>H22*E22</f>
        <v/>
      </c>
      <c r="K22" s="354" t="n">
        <v>130</v>
      </c>
      <c r="L22" s="405">
        <f>K22*J22</f>
        <v/>
      </c>
      <c r="M22" s="374" t="n"/>
      <c r="N22" s="404" t="n">
        <v>43185</v>
      </c>
      <c r="O22" s="408" t="n">
        <v>11</v>
      </c>
      <c r="P22" s="341" t="n">
        <v>1</v>
      </c>
      <c r="Q22" s="341" t="n">
        <v>1</v>
      </c>
      <c r="R22" s="341" t="n">
        <v>1</v>
      </c>
      <c r="S22" s="341" t="n">
        <v>1</v>
      </c>
      <c r="T22" s="341" t="n">
        <v>1</v>
      </c>
      <c r="U22" s="341" t="n">
        <v>1</v>
      </c>
      <c r="V22" s="341" t="n">
        <v>1</v>
      </c>
      <c r="W22" s="341" t="n">
        <v>1</v>
      </c>
      <c r="X22" s="341" t="n">
        <v>1</v>
      </c>
      <c r="Y22" s="341" t="n">
        <v>1</v>
      </c>
      <c r="Z22" s="341" t="n">
        <v>1</v>
      </c>
      <c r="AA22" s="390">
        <f>COUNTIF(P22:Z22,1)</f>
        <v/>
      </c>
      <c r="AB22" s="356">
        <f>AA22/O22</f>
        <v/>
      </c>
      <c r="AC22" s="344" t="n"/>
      <c r="AD22" s="284">
        <f>IF(OR(AND(E22&gt;0,AB21&gt;0),AND(E22=0,AB21=0)),"-","Что-то не так!")</f>
        <v/>
      </c>
      <c r="AE22" s="379" t="n"/>
    </row>
    <row customHeight="1" ht="12.75" r="23" s="265" spans="1:35">
      <c r="A23" s="347" t="n">
        <v>5</v>
      </c>
      <c r="B23" s="348" t="s">
        <v>71</v>
      </c>
      <c r="C23" s="347" t="s">
        <v>22</v>
      </c>
      <c r="D23" s="349" t="s">
        <v>237</v>
      </c>
      <c r="E23" s="332">
        <f>NETWORKDAYS(Итого!C$2,Отчёт!C$2,Итого!C$3)</f>
        <v/>
      </c>
      <c r="F23" s="333" t="n">
        <v>0.5</v>
      </c>
      <c r="G23" s="350" t="n">
        <v>2</v>
      </c>
      <c r="H23" s="334">
        <f>G23*F23</f>
        <v/>
      </c>
      <c r="I23" s="352" t="n">
        <v>11</v>
      </c>
      <c r="J23" s="336">
        <f>H23*E23</f>
        <v/>
      </c>
      <c r="K23" s="354" t="n">
        <v>130</v>
      </c>
      <c r="L23" s="405">
        <f>K23*J23</f>
        <v/>
      </c>
      <c r="M23" s="374" t="n"/>
      <c r="N23" s="404" t="n">
        <v>43185</v>
      </c>
      <c r="O23" s="408" t="n">
        <v>11</v>
      </c>
      <c r="P23" s="341" t="n">
        <v>1</v>
      </c>
      <c r="Q23" s="341" t="n">
        <v>1</v>
      </c>
      <c r="R23" s="341" t="n">
        <v>1</v>
      </c>
      <c r="S23" s="341" t="n">
        <v>1</v>
      </c>
      <c r="T23" s="341" t="n">
        <v>1</v>
      </c>
      <c r="U23" s="341" t="n">
        <v>1</v>
      </c>
      <c r="V23" s="341" t="n">
        <v>1</v>
      </c>
      <c r="W23" s="341" t="n">
        <v>1</v>
      </c>
      <c r="X23" s="341" t="n">
        <v>1</v>
      </c>
      <c r="Y23" s="341" t="n">
        <v>1</v>
      </c>
      <c r="Z23" s="341" t="n">
        <v>1</v>
      </c>
      <c r="AA23" s="390">
        <f>COUNTIF(P23:Z23,1)</f>
        <v/>
      </c>
      <c r="AB23" s="356">
        <f>AA23/O23</f>
        <v/>
      </c>
      <c r="AC23" s="344" t="n"/>
      <c r="AD23" s="284">
        <f>IF(OR(AND(E23&gt;0,AB22&gt;0),AND(E23=0,AB22=0)),"-","Что-то не так!")</f>
        <v/>
      </c>
      <c r="AE23" s="379" t="n"/>
    </row>
    <row customHeight="1" ht="12.75" r="24" s="265" spans="1:35">
      <c r="A24" s="347" t="n">
        <v>6</v>
      </c>
      <c r="B24" s="348" t="s">
        <v>71</v>
      </c>
      <c r="C24" s="347" t="s">
        <v>22</v>
      </c>
      <c r="D24" s="349" t="s">
        <v>238</v>
      </c>
      <c r="E24" s="332">
        <f>NETWORKDAYS(Итого!C$2,Отчёт!C$2,Итого!C$3)</f>
        <v/>
      </c>
      <c r="F24" s="333" t="n">
        <v>0.5</v>
      </c>
      <c r="G24" s="350" t="n">
        <v>2</v>
      </c>
      <c r="H24" s="334">
        <f>G24*F24</f>
        <v/>
      </c>
      <c r="I24" s="352" t="n">
        <v>11</v>
      </c>
      <c r="J24" s="336">
        <f>H24*E24</f>
        <v/>
      </c>
      <c r="K24" s="354" t="n">
        <v>130</v>
      </c>
      <c r="L24" s="405">
        <f>K24*J24</f>
        <v/>
      </c>
      <c r="M24" s="374" t="n"/>
      <c r="N24" s="404" t="n">
        <v>43185</v>
      </c>
      <c r="O24" s="408" t="n">
        <v>11</v>
      </c>
      <c r="P24" s="341" t="n">
        <v>1</v>
      </c>
      <c r="Q24" s="341" t="n">
        <v>1</v>
      </c>
      <c r="R24" s="341" t="n">
        <v>1</v>
      </c>
      <c r="S24" s="341" t="n">
        <v>1</v>
      </c>
      <c r="T24" s="341" t="n">
        <v>1</v>
      </c>
      <c r="U24" s="341" t="n">
        <v>1</v>
      </c>
      <c r="V24" s="341" t="n">
        <v>1</v>
      </c>
      <c r="W24" s="341" t="n">
        <v>1</v>
      </c>
      <c r="X24" s="341" t="n">
        <v>1</v>
      </c>
      <c r="Y24" s="341" t="n">
        <v>1</v>
      </c>
      <c r="Z24" s="341" t="n">
        <v>1</v>
      </c>
      <c r="AA24" s="390">
        <f>COUNTIF(P24:Z24,1)</f>
        <v/>
      </c>
      <c r="AB24" s="356">
        <f>AA24/O24</f>
        <v/>
      </c>
      <c r="AC24" s="344" t="n"/>
      <c r="AD24" s="284">
        <f>IF(OR(AND(E24&gt;0,AB23&gt;0),AND(E24=0,AB23=0)),"-","Что-то не так!")</f>
        <v/>
      </c>
      <c r="AE24" s="379" t="n"/>
    </row>
    <row customHeight="1" ht="12.75" r="25" s="265" spans="1:35">
      <c r="A25" s="347" t="n">
        <v>7</v>
      </c>
      <c r="B25" s="348" t="s">
        <v>71</v>
      </c>
      <c r="C25" s="347" t="s">
        <v>22</v>
      </c>
      <c r="D25" s="349" t="s">
        <v>239</v>
      </c>
      <c r="E25" s="332">
        <f>NETWORKDAYS(Итого!C$2,Отчёт!C$2,Итого!C$3)</f>
        <v/>
      </c>
      <c r="F25" s="333" t="n">
        <v>0.5</v>
      </c>
      <c r="G25" s="350" t="n">
        <v>2</v>
      </c>
      <c r="H25" s="334">
        <f>G25*F25</f>
        <v/>
      </c>
      <c r="I25" s="352" t="n">
        <v>11</v>
      </c>
      <c r="J25" s="336">
        <f>H25*E25</f>
        <v/>
      </c>
      <c r="K25" s="354" t="n">
        <v>130</v>
      </c>
      <c r="L25" s="405">
        <f>K25*J25</f>
        <v/>
      </c>
      <c r="M25" s="374" t="n"/>
      <c r="N25" s="404" t="n">
        <v>43185</v>
      </c>
      <c r="O25" s="408" t="n">
        <v>11</v>
      </c>
      <c r="P25" s="341" t="n">
        <v>1</v>
      </c>
      <c r="Q25" s="341" t="n">
        <v>1</v>
      </c>
      <c r="R25" s="341" t="n">
        <v>1</v>
      </c>
      <c r="S25" s="341" t="n">
        <v>1</v>
      </c>
      <c r="T25" s="341" t="n">
        <v>1</v>
      </c>
      <c r="U25" s="341" t="n">
        <v>1</v>
      </c>
      <c r="V25" s="341" t="n">
        <v>1</v>
      </c>
      <c r="W25" s="341" t="n">
        <v>1</v>
      </c>
      <c r="X25" s="341" t="n">
        <v>1</v>
      </c>
      <c r="Y25" s="341" t="n">
        <v>1</v>
      </c>
      <c r="Z25" s="341" t="n">
        <v>1</v>
      </c>
      <c r="AA25" s="390">
        <f>COUNTIF(P25:Z25,1)</f>
        <v/>
      </c>
      <c r="AB25" s="356">
        <f>AA25/O25</f>
        <v/>
      </c>
      <c r="AC25" s="344" t="n"/>
      <c r="AD25" s="284">
        <f>IF(OR(AND(E25&gt;0,AB24&gt;0),AND(E25=0,AB24=0)),"-","Что-то не так!")</f>
        <v/>
      </c>
      <c r="AE25" s="379" t="n"/>
    </row>
    <row customHeight="1" ht="12.75" r="26" s="265" spans="1:35">
      <c r="A26" s="347" t="n">
        <v>8</v>
      </c>
      <c r="B26" s="348" t="s">
        <v>71</v>
      </c>
      <c r="C26" s="347" t="s">
        <v>22</v>
      </c>
      <c r="D26" s="349" t="s">
        <v>240</v>
      </c>
      <c r="E26" s="332">
        <f>NETWORKDAYS(Итого!C$2,Отчёт!C$2,Итого!C$3)</f>
        <v/>
      </c>
      <c r="F26" s="333" t="n">
        <v>0.5</v>
      </c>
      <c r="G26" s="350" t="n">
        <v>2</v>
      </c>
      <c r="H26" s="334">
        <f>G26*F26</f>
        <v/>
      </c>
      <c r="I26" s="352" t="n">
        <v>11</v>
      </c>
      <c r="J26" s="336">
        <f>H26*E26</f>
        <v/>
      </c>
      <c r="K26" s="354" t="n">
        <v>130</v>
      </c>
      <c r="L26" s="405">
        <f>K26*J26</f>
        <v/>
      </c>
      <c r="M26" s="374" t="n"/>
      <c r="N26" s="404" t="n">
        <v>43185</v>
      </c>
      <c r="O26" s="408" t="n">
        <v>11</v>
      </c>
      <c r="P26" s="341" t="n">
        <v>1</v>
      </c>
      <c r="Q26" s="341" t="n">
        <v>1</v>
      </c>
      <c r="R26" s="341" t="n">
        <v>1</v>
      </c>
      <c r="S26" s="341" t="n">
        <v>1</v>
      </c>
      <c r="T26" s="341" t="n">
        <v>1</v>
      </c>
      <c r="U26" s="341" t="n">
        <v>1</v>
      </c>
      <c r="V26" s="341" t="n">
        <v>1</v>
      </c>
      <c r="W26" s="341" t="n">
        <v>1</v>
      </c>
      <c r="X26" s="341" t="n">
        <v>1</v>
      </c>
      <c r="Y26" s="341" t="n">
        <v>1</v>
      </c>
      <c r="Z26" s="341" t="n">
        <v>1</v>
      </c>
      <c r="AA26" s="390">
        <f>COUNTIF(P26:Z26,1)</f>
        <v/>
      </c>
      <c r="AB26" s="356">
        <f>AA26/O26</f>
        <v/>
      </c>
      <c r="AC26" s="344" t="n"/>
      <c r="AD26" s="284">
        <f>IF(OR(AND(E26&gt;0,AB25&gt;0),AND(E26=0,AB25=0)),"-","Что-то не так!")</f>
        <v/>
      </c>
      <c r="AE26" s="379" t="n"/>
    </row>
    <row customHeight="1" ht="12.75" r="27" s="265" spans="1:35">
      <c r="A27" s="347" t="n">
        <v>9</v>
      </c>
      <c r="B27" s="348" t="s">
        <v>71</v>
      </c>
      <c r="C27" s="347" t="s">
        <v>22</v>
      </c>
      <c r="D27" s="349" t="s">
        <v>241</v>
      </c>
      <c r="E27" s="332">
        <f>NETWORKDAYS(Итого!C$2,Отчёт!C$2,Итого!C$3)</f>
        <v/>
      </c>
      <c r="F27" s="333" t="n">
        <v>0.5</v>
      </c>
      <c r="G27" s="350" t="n">
        <v>2</v>
      </c>
      <c r="H27" s="334">
        <f>G27*F27</f>
        <v/>
      </c>
      <c r="I27" s="352" t="n">
        <v>11</v>
      </c>
      <c r="J27" s="336">
        <f>H27*E27</f>
        <v/>
      </c>
      <c r="K27" s="354" t="n">
        <v>130</v>
      </c>
      <c r="L27" s="405">
        <f>K27*J27</f>
        <v/>
      </c>
      <c r="M27" s="374" t="n"/>
      <c r="N27" s="404" t="n">
        <v>43185</v>
      </c>
      <c r="O27" s="408" t="n">
        <v>11</v>
      </c>
      <c r="P27" s="341" t="n">
        <v>1</v>
      </c>
      <c r="Q27" s="341" t="n">
        <v>1</v>
      </c>
      <c r="R27" s="341" t="n">
        <v>1</v>
      </c>
      <c r="S27" s="341" t="n">
        <v>1</v>
      </c>
      <c r="T27" s="341" t="n">
        <v>1</v>
      </c>
      <c r="U27" s="341" t="n">
        <v>1</v>
      </c>
      <c r="V27" s="341" t="n">
        <v>1</v>
      </c>
      <c r="W27" s="341" t="n">
        <v>1</v>
      </c>
      <c r="X27" s="341" t="n">
        <v>1</v>
      </c>
      <c r="Y27" s="341" t="n">
        <v>1</v>
      </c>
      <c r="Z27" s="341" t="n">
        <v>1</v>
      </c>
      <c r="AA27" s="390">
        <f>COUNTIF(P27:Z27,1)</f>
        <v/>
      </c>
      <c r="AB27" s="356">
        <f>AA27/O27</f>
        <v/>
      </c>
      <c r="AC27" s="344" t="n"/>
      <c r="AD27" s="284">
        <f>IF(OR(AND(E27&gt;0,AB26&gt;0),AND(E27=0,AB26=0)),"-","Что-то не так!")</f>
        <v/>
      </c>
      <c r="AE27" s="379" t="n"/>
    </row>
    <row customHeight="1" ht="12.75" r="28" s="265" spans="1:35">
      <c r="A28" s="347" t="n">
        <v>10</v>
      </c>
      <c r="B28" s="348" t="s">
        <v>71</v>
      </c>
      <c r="C28" s="347" t="s">
        <v>22</v>
      </c>
      <c r="D28" s="349" t="s">
        <v>242</v>
      </c>
      <c r="E28" s="332">
        <f>NETWORKDAYS(Итого!C$2,Отчёт!C$2,Итого!C$3)</f>
        <v/>
      </c>
      <c r="F28" s="333" t="n">
        <v>0.5</v>
      </c>
      <c r="G28" s="350" t="n">
        <v>2</v>
      </c>
      <c r="H28" s="334">
        <f>G28*F28</f>
        <v/>
      </c>
      <c r="I28" s="352" t="n">
        <v>11</v>
      </c>
      <c r="J28" s="336">
        <f>H28*E28</f>
        <v/>
      </c>
      <c r="K28" s="354" t="n">
        <v>130</v>
      </c>
      <c r="L28" s="405">
        <f>K28*J28</f>
        <v/>
      </c>
      <c r="M28" s="374" t="n"/>
      <c r="N28" s="404" t="n">
        <v>43185</v>
      </c>
      <c r="O28" s="408" t="n">
        <v>11</v>
      </c>
      <c r="P28" s="341" t="n">
        <v>1</v>
      </c>
      <c r="Q28" s="341" t="n">
        <v>1</v>
      </c>
      <c r="R28" s="341" t="n">
        <v>1</v>
      </c>
      <c r="S28" s="341" t="n">
        <v>1</v>
      </c>
      <c r="T28" s="341" t="n">
        <v>1</v>
      </c>
      <c r="U28" s="341" t="n">
        <v>1</v>
      </c>
      <c r="V28" s="341" t="n">
        <v>1</v>
      </c>
      <c r="W28" s="341" t="n">
        <v>1</v>
      </c>
      <c r="X28" s="341" t="n">
        <v>1</v>
      </c>
      <c r="Y28" s="341" t="n">
        <v>1</v>
      </c>
      <c r="Z28" s="341" t="n">
        <v>1</v>
      </c>
      <c r="AA28" s="390">
        <f>COUNTIF(P28:Z28,1)</f>
        <v/>
      </c>
      <c r="AB28" s="356">
        <f>AA28/O28</f>
        <v/>
      </c>
      <c r="AC28" s="344" t="n"/>
      <c r="AD28" s="284">
        <f>IF(OR(AND(E28&gt;0,AB27&gt;0),AND(E28=0,AB27=0)),"-","Что-то не так!")</f>
        <v/>
      </c>
      <c r="AE28" s="379" t="n"/>
    </row>
    <row customHeight="1" ht="12.75" r="29" s="265" spans="1:35">
      <c r="A29" s="347" t="n">
        <v>11</v>
      </c>
      <c r="B29" s="348" t="s">
        <v>71</v>
      </c>
      <c r="C29" s="347" t="s">
        <v>22</v>
      </c>
      <c r="D29" s="349" t="s">
        <v>243</v>
      </c>
      <c r="E29" s="332">
        <f>NETWORKDAYS(Итого!C$2,Отчёт!C$2,Итого!C$3)</f>
        <v/>
      </c>
      <c r="F29" s="333" t="n">
        <v>0.5</v>
      </c>
      <c r="G29" s="350" t="n">
        <v>2</v>
      </c>
      <c r="H29" s="334">
        <f>G29*F29</f>
        <v/>
      </c>
      <c r="I29" s="352" t="n">
        <v>11</v>
      </c>
      <c r="J29" s="336">
        <f>H29*E29</f>
        <v/>
      </c>
      <c r="K29" s="354" t="n">
        <v>130</v>
      </c>
      <c r="L29" s="405">
        <f>K29*J29</f>
        <v/>
      </c>
      <c r="M29" s="374" t="n"/>
      <c r="N29" s="404" t="n">
        <v>43185</v>
      </c>
      <c r="O29" s="408" t="n">
        <v>11</v>
      </c>
      <c r="P29" s="341" t="n">
        <v>1</v>
      </c>
      <c r="Q29" s="341" t="n">
        <v>1</v>
      </c>
      <c r="R29" s="341" t="n">
        <v>1</v>
      </c>
      <c r="S29" s="341" t="n">
        <v>1</v>
      </c>
      <c r="T29" s="341" t="n">
        <v>1</v>
      </c>
      <c r="U29" s="341" t="n">
        <v>1</v>
      </c>
      <c r="V29" s="341" t="n">
        <v>1</v>
      </c>
      <c r="W29" s="341" t="n">
        <v>1</v>
      </c>
      <c r="X29" s="341" t="n">
        <v>1</v>
      </c>
      <c r="Y29" s="341" t="n">
        <v>1</v>
      </c>
      <c r="Z29" s="341" t="n">
        <v>1</v>
      </c>
      <c r="AA29" s="390">
        <f>COUNTIF(P29:Z29,1)</f>
        <v/>
      </c>
      <c r="AB29" s="356">
        <f>AA29/O29</f>
        <v/>
      </c>
      <c r="AC29" s="344" t="n"/>
      <c r="AD29" s="284">
        <f>IF(OR(AND(E29&gt;0,AB28&gt;0),AND(E29=0,AB28=0)),"-","Что-то не так!")</f>
        <v/>
      </c>
      <c r="AE29" s="379" t="n"/>
    </row>
    <row customHeight="1" ht="12.75" r="30" s="265" spans="1:35">
      <c r="A30" s="347" t="n">
        <v>12</v>
      </c>
      <c r="B30" s="348" t="s">
        <v>71</v>
      </c>
      <c r="C30" s="347" t="s">
        <v>22</v>
      </c>
      <c r="D30" s="349" t="s">
        <v>244</v>
      </c>
      <c r="E30" s="332">
        <f>NETWORKDAYS(Итого!C$2,Отчёт!C$2,Итого!C$3)</f>
        <v/>
      </c>
      <c r="F30" s="333" t="n">
        <v>0.5</v>
      </c>
      <c r="G30" s="350" t="n">
        <v>2</v>
      </c>
      <c r="H30" s="334">
        <f>G30*F30</f>
        <v/>
      </c>
      <c r="I30" s="352" t="n">
        <v>11</v>
      </c>
      <c r="J30" s="336">
        <f>H30*E30</f>
        <v/>
      </c>
      <c r="K30" s="354" t="n">
        <v>130</v>
      </c>
      <c r="L30" s="405">
        <f>K30*J30</f>
        <v/>
      </c>
      <c r="M30" s="374" t="n"/>
      <c r="N30" s="404" t="n">
        <v>43185</v>
      </c>
      <c r="O30" s="408" t="n">
        <v>11</v>
      </c>
      <c r="P30" s="341" t="n">
        <v>1</v>
      </c>
      <c r="Q30" s="341" t="n">
        <v>1</v>
      </c>
      <c r="R30" s="341" t="n">
        <v>1</v>
      </c>
      <c r="S30" s="341" t="n">
        <v>1</v>
      </c>
      <c r="T30" s="341" t="n">
        <v>1</v>
      </c>
      <c r="U30" s="341" t="n">
        <v>1</v>
      </c>
      <c r="V30" s="341" t="n">
        <v>1</v>
      </c>
      <c r="W30" s="341" t="n">
        <v>1</v>
      </c>
      <c r="X30" s="341" t="n">
        <v>1</v>
      </c>
      <c r="Y30" s="341" t="n">
        <v>1</v>
      </c>
      <c r="Z30" s="341" t="n">
        <v>1</v>
      </c>
      <c r="AA30" s="390">
        <f>COUNTIF(P30:Z30,1)</f>
        <v/>
      </c>
      <c r="AB30" s="356">
        <f>AA30/O30</f>
        <v/>
      </c>
      <c r="AC30" s="391" t="n"/>
      <c r="AD30" s="284">
        <f>IF(OR(AND(E30&gt;0,AB29&gt;0),AND(E30=0,AB29=0)),"-","Что-то не так!")</f>
        <v/>
      </c>
      <c r="AE30" s="379" t="n"/>
    </row>
    <row customHeight="1" ht="12.75" r="31" s="265" spans="1:35">
      <c r="A31" s="347" t="n">
        <v>13</v>
      </c>
      <c r="B31" s="348" t="s">
        <v>71</v>
      </c>
      <c r="C31" s="347" t="s">
        <v>22</v>
      </c>
      <c r="D31" s="349" t="s">
        <v>245</v>
      </c>
      <c r="E31" s="332">
        <f>NETWORKDAYS(Итого!C$2,Отчёт!C$2,Итого!C$3)</f>
        <v/>
      </c>
      <c r="F31" s="333" t="n">
        <v>0.5</v>
      </c>
      <c r="G31" s="350" t="n">
        <v>2</v>
      </c>
      <c r="H31" s="334">
        <f>G31*F31</f>
        <v/>
      </c>
      <c r="I31" s="352" t="n">
        <v>11</v>
      </c>
      <c r="J31" s="336">
        <f>H31*E31</f>
        <v/>
      </c>
      <c r="K31" s="354" t="n">
        <v>130</v>
      </c>
      <c r="L31" s="405">
        <f>K31*J31</f>
        <v/>
      </c>
      <c r="M31" s="374" t="n"/>
      <c r="N31" s="404" t="n">
        <v>43185</v>
      </c>
      <c r="O31" s="408" t="n">
        <v>11</v>
      </c>
      <c r="P31" s="341" t="n">
        <v>1</v>
      </c>
      <c r="Q31" s="341" t="n">
        <v>1</v>
      </c>
      <c r="R31" s="341" t="n">
        <v>1</v>
      </c>
      <c r="S31" s="341" t="n">
        <v>1</v>
      </c>
      <c r="T31" s="341" t="n">
        <v>1</v>
      </c>
      <c r="U31" s="341" t="n">
        <v>1</v>
      </c>
      <c r="V31" s="341" t="n">
        <v>1</v>
      </c>
      <c r="W31" s="341" t="n">
        <v>1</v>
      </c>
      <c r="X31" s="341" t="n">
        <v>1</v>
      </c>
      <c r="Y31" s="341" t="n">
        <v>1</v>
      </c>
      <c r="Z31" s="341" t="n">
        <v>1</v>
      </c>
      <c r="AA31" s="390">
        <f>COUNTIF(P31:Z31,1)</f>
        <v/>
      </c>
      <c r="AB31" s="356">
        <f>AA31/O31</f>
        <v/>
      </c>
      <c r="AC31" s="344" t="n"/>
      <c r="AD31" s="284">
        <f>IF(OR(AND(E31&gt;0,AB30&gt;0),AND(E31=0,AB30=0)),"-","Что-то не так!")</f>
        <v/>
      </c>
      <c r="AE31" s="379" t="n"/>
    </row>
    <row customHeight="1" ht="12.75" r="32" s="265" spans="1:35">
      <c r="A32" s="347" t="n">
        <v>14</v>
      </c>
      <c r="B32" s="348" t="s">
        <v>71</v>
      </c>
      <c r="C32" s="347" t="s">
        <v>22</v>
      </c>
      <c r="D32" s="349" t="s">
        <v>246</v>
      </c>
      <c r="E32" s="332">
        <f>NETWORKDAYS(Итого!C$2,Отчёт!C$2,Итого!C$3)</f>
        <v/>
      </c>
      <c r="F32" s="333" t="n">
        <v>0.5</v>
      </c>
      <c r="G32" s="350" t="n">
        <v>2</v>
      </c>
      <c r="H32" s="334">
        <f>G32*F32</f>
        <v/>
      </c>
      <c r="I32" s="352" t="n">
        <v>11</v>
      </c>
      <c r="J32" s="336">
        <f>H32*E32</f>
        <v/>
      </c>
      <c r="K32" s="354" t="n">
        <v>130</v>
      </c>
      <c r="L32" s="405">
        <f>K32*J32</f>
        <v/>
      </c>
      <c r="M32" s="374" t="n"/>
      <c r="N32" s="404" t="n">
        <v>43185</v>
      </c>
      <c r="O32" s="408" t="n">
        <v>11</v>
      </c>
      <c r="P32" s="341" t="n">
        <v>1</v>
      </c>
      <c r="Q32" s="341" t="n">
        <v>1</v>
      </c>
      <c r="R32" s="341" t="n">
        <v>1</v>
      </c>
      <c r="S32" s="341" t="n">
        <v>1</v>
      </c>
      <c r="T32" s="341" t="n">
        <v>1</v>
      </c>
      <c r="U32" s="341" t="n">
        <v>1</v>
      </c>
      <c r="V32" s="341" t="n">
        <v>1</v>
      </c>
      <c r="W32" s="341" t="n">
        <v>1</v>
      </c>
      <c r="X32" s="341" t="n">
        <v>0</v>
      </c>
      <c r="Y32" s="341" t="n">
        <v>1</v>
      </c>
      <c r="Z32" s="341" t="n">
        <v>1</v>
      </c>
      <c r="AA32" s="390">
        <f>COUNTIF(P32:Z32,1)</f>
        <v/>
      </c>
      <c r="AB32" s="356">
        <f>AA32/O32</f>
        <v/>
      </c>
      <c r="AC32" s="344" t="s">
        <v>144</v>
      </c>
      <c r="AD32" s="284">
        <f>IF(OR(AND(E32&gt;0,AB31&gt;0),AND(E32=0,AB31=0)),"-","Что-то не так!")</f>
        <v/>
      </c>
      <c r="AE32" s="379" t="n"/>
    </row>
    <row customHeight="1" ht="12.75" r="33" s="265" spans="1:35">
      <c r="B33" s="292" t="n"/>
      <c r="D33" s="310" t="n"/>
      <c r="L33" s="311">
        <f>SUM(L3:L32)</f>
        <v/>
      </c>
      <c r="M33" s="313" t="n"/>
      <c r="N33" s="313" t="n"/>
      <c r="Z33" s="284" t="s">
        <v>1</v>
      </c>
      <c r="AA33" s="369">
        <f>COUNT(N3:N18)</f>
        <v/>
      </c>
      <c r="AB33" s="284" t="n"/>
      <c r="AC33" s="314" t="n"/>
    </row>
    <row customHeight="1" ht="12.75" r="34" s="265" spans="1:35">
      <c r="D34" s="310" t="n"/>
      <c r="Z34" s="284" t="s">
        <v>32</v>
      </c>
      <c r="AA34" s="369">
        <f>COUNT(N19:N32)</f>
        <v/>
      </c>
      <c r="AC34" s="314" t="n"/>
    </row>
    <row customHeight="1" ht="19.5" r="35" s="265" spans="1:35">
      <c r="D35" s="310" t="n"/>
      <c r="Z35" s="284" t="s">
        <v>206</v>
      </c>
      <c r="AA35" s="284">
        <f>COUNTIF(N3:N32,"=26.03.18")</f>
        <v/>
      </c>
      <c r="AC35" s="314" t="n"/>
    </row>
    <row customHeight="1" ht="12.75" r="36" s="265" spans="1:35"/>
  </sheetData>
  <autoFilter ref="A2:AB35"/>
  <mergeCells count="1">
    <mergeCell ref="AF1:AI1"/>
  </mergeCells>
  <conditionalFormatting sqref="AB3:AB32">
    <cfRule aboveAverage="0" bottom="0" dxfId="1" equalAverage="0" operator="greaterThan" percent="0" priority="2" rank="0" text="" type="cellIs">
      <formula>1</formula>
    </cfRule>
  </conditionalFormatting>
  <conditionalFormatting sqref="P3:Z13">
    <cfRule aboveAverage="0" bottom="0" dxfId="1" equalAverage="0" operator="equal" percent="0" priority="3" rank="0" text="" type="cellIs">
      <formula>1</formula>
    </cfRule>
  </conditionalFormatting>
  <conditionalFormatting sqref="P14:Z18">
    <cfRule aboveAverage="0" bottom="0" dxfId="1" equalAverage="0" operator="equal" percent="0" priority="4" rank="0" text="" type="cellIs">
      <formula>1</formula>
    </cfRule>
  </conditionalFormatting>
  <conditionalFormatting sqref="P19:Z32">
    <cfRule aboveAverage="0" bottom="0" dxfId="1" equalAverage="0" operator="equal" percent="0" priority="5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L21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bottomRight" state="frozen" topLeftCell="E3" xSplit="4" ySplit="2"/>
      <selection activeCell="A1" activeCellId="0" pane="topLeft" sqref="A1"/>
      <selection activeCell="E1" activeCellId="0" pane="topRight" sqref="E1"/>
      <selection activeCell="A3" activeCellId="0" pane="bottomLeft" sqref="A3"/>
      <selection activeCell="AD22" activeCellId="1" pane="bottomRight" sqref="O3:O62 AD22"/>
    </sheetView>
  </sheetViews>
  <sheetFormatPr baseColWidth="8" defaultRowHeight="15" outlineLevelCol="0"/>
  <cols>
    <col customWidth="1" max="3" min="1" style="264" width="4.86224489795918"/>
    <col customWidth="1" max="4" min="4" style="264" width="37.2602040816326"/>
    <col customWidth="1" max="12" min="5" style="264" width="8.36734693877551"/>
    <col customWidth="1" max="13" min="13" style="264" width="8.102040816326531"/>
    <col customWidth="1" max="14" min="14" style="264" width="9.719387755102041"/>
    <col customWidth="1" max="30" min="15" style="264" width="8.36734693877551"/>
    <col customWidth="1" max="31" min="31" style="264" width="8.102040816326531"/>
    <col customWidth="1" max="32" min="32" style="264" width="29.8316326530612"/>
    <col customWidth="1" max="33" min="33" style="264" width="8.102040816326531"/>
    <col customWidth="1" max="34" min="34" style="264" width="2.42857142857143"/>
    <col customWidth="1" max="1025" min="35" style="264" width="13.3622448979592"/>
  </cols>
  <sheetData>
    <row customHeight="1" ht="12.75" r="1" s="265" spans="1:38">
      <c r="D1" s="310" t="n"/>
      <c r="L1" s="409">
        <f>SUM(L3:L18)</f>
        <v/>
      </c>
      <c r="AF1" s="314" t="n"/>
      <c r="AI1" s="315" t="s">
        <v>35</v>
      </c>
    </row>
    <row customHeight="1" ht="102" r="2" s="265" spans="1:38">
      <c r="A2" s="410" t="s">
        <v>36</v>
      </c>
      <c r="B2" s="411" t="s">
        <v>37</v>
      </c>
      <c r="C2" s="412" t="s">
        <v>38</v>
      </c>
      <c r="D2" s="413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378" t="s">
        <v>48</v>
      </c>
      <c r="N2" s="378" t="s">
        <v>31</v>
      </c>
      <c r="O2" s="321" t="s">
        <v>49</v>
      </c>
      <c r="P2" s="324" t="s">
        <v>247</v>
      </c>
      <c r="Q2" s="324" t="s">
        <v>248</v>
      </c>
      <c r="R2" s="324" t="s">
        <v>249</v>
      </c>
      <c r="S2" s="324" t="s">
        <v>250</v>
      </c>
      <c r="T2" s="324" t="s">
        <v>251</v>
      </c>
      <c r="U2" s="324" t="s">
        <v>252</v>
      </c>
      <c r="V2" s="324" t="s">
        <v>253</v>
      </c>
      <c r="W2" s="324" t="s">
        <v>254</v>
      </c>
      <c r="X2" s="324" t="s">
        <v>255</v>
      </c>
      <c r="Y2" s="324" t="s">
        <v>256</v>
      </c>
      <c r="Z2" s="324" t="s">
        <v>257</v>
      </c>
      <c r="AA2" s="324" t="s">
        <v>258</v>
      </c>
      <c r="AB2" s="324" t="s">
        <v>259</v>
      </c>
      <c r="AC2" s="324" t="s">
        <v>260</v>
      </c>
      <c r="AD2" s="321" t="s">
        <v>64</v>
      </c>
      <c r="AE2" s="324" t="s">
        <v>5</v>
      </c>
      <c r="AF2" s="321" t="s">
        <v>65</v>
      </c>
      <c r="AG2" s="310" t="s">
        <v>66</v>
      </c>
      <c r="AH2" s="379" t="n"/>
      <c r="AI2" s="380" t="s">
        <v>67</v>
      </c>
      <c r="AJ2" s="381" t="s">
        <v>68</v>
      </c>
      <c r="AK2" s="380" t="s">
        <v>69</v>
      </c>
      <c r="AL2" s="382" t="s">
        <v>70</v>
      </c>
    </row>
    <row customHeight="1" ht="12.75" r="3" s="265" spans="1:38">
      <c r="A3" s="316" t="n"/>
      <c r="B3" s="414" t="n"/>
      <c r="C3" s="414" t="s">
        <v>1</v>
      </c>
      <c r="D3" s="383" t="s">
        <v>261</v>
      </c>
      <c r="E3" s="415">
        <f>NETWORKDAYS(Итого!C$2,Отчёт!C$2,Итого!C$3)</f>
        <v/>
      </c>
      <c r="F3" s="416" t="n">
        <v>0.65</v>
      </c>
      <c r="G3" s="332" t="n">
        <v>2</v>
      </c>
      <c r="H3" s="334">
        <f>G3*F3</f>
        <v/>
      </c>
      <c r="I3" s="335" t="n">
        <v>5</v>
      </c>
      <c r="J3" s="336">
        <f>H3*E3</f>
        <v/>
      </c>
      <c r="K3" s="337" t="n">
        <v>130</v>
      </c>
      <c r="L3" s="338">
        <f>K3*J3</f>
        <v/>
      </c>
      <c r="M3" s="414" t="n"/>
      <c r="N3" s="417" t="n">
        <v>43185</v>
      </c>
      <c r="O3" s="414">
        <f>14-COUNTIF(P3:AC3, "х")</f>
        <v/>
      </c>
      <c r="P3" s="418" t="n">
        <v>1</v>
      </c>
      <c r="Q3" s="418" t="n">
        <v>1</v>
      </c>
      <c r="R3" s="418" t="n">
        <v>1</v>
      </c>
      <c r="S3" s="418" t="n">
        <v>1</v>
      </c>
      <c r="T3" s="418" t="n">
        <v>1</v>
      </c>
      <c r="U3" s="418" t="n">
        <v>1</v>
      </c>
      <c r="V3" s="418" t="n">
        <v>1</v>
      </c>
      <c r="W3" s="418" t="n">
        <v>1</v>
      </c>
      <c r="X3" s="418" t="n">
        <v>1</v>
      </c>
      <c r="Y3" s="418" t="n">
        <v>1</v>
      </c>
      <c r="Z3" s="418" t="n">
        <v>0</v>
      </c>
      <c r="AA3" s="418" t="n">
        <v>1</v>
      </c>
      <c r="AB3" s="418" t="s">
        <v>74</v>
      </c>
      <c r="AC3" s="418" t="s">
        <v>74</v>
      </c>
      <c r="AD3" s="414">
        <f>COUNTIF(P3:AC3, "=1")</f>
        <v/>
      </c>
      <c r="AE3" s="343">
        <f>AD3/O3</f>
        <v/>
      </c>
      <c r="AF3" s="391" t="s">
        <v>262</v>
      </c>
      <c r="AG3" s="284">
        <f>IF(OR(AND(E3&gt;0,AE3&gt;0),AND(E3=0,AE3=0)),"-","Что-то не так!")</f>
        <v/>
      </c>
      <c r="AH3" s="379" t="n"/>
    </row>
    <row customHeight="1" ht="12.75" r="4" s="265" spans="1:38">
      <c r="A4" s="316" t="n"/>
      <c r="B4" s="316" t="n"/>
      <c r="C4" s="316" t="s">
        <v>1</v>
      </c>
      <c r="D4" s="392" t="s">
        <v>263</v>
      </c>
      <c r="E4" s="415">
        <f>NETWORKDAYS(Итого!C$2,Отчёт!C$2,Итого!C$3)</f>
        <v/>
      </c>
      <c r="F4" s="416" t="n">
        <v>0.65</v>
      </c>
      <c r="G4" s="350" t="n">
        <v>2</v>
      </c>
      <c r="H4" s="351">
        <f>G4*F4</f>
        <v/>
      </c>
      <c r="I4" s="352" t="n">
        <v>5</v>
      </c>
      <c r="J4" s="353">
        <f>H4*E4</f>
        <v/>
      </c>
      <c r="K4" s="354" t="n">
        <v>130</v>
      </c>
      <c r="L4" s="355">
        <f>K4*J4</f>
        <v/>
      </c>
      <c r="M4" s="316" t="n"/>
      <c r="N4" s="417" t="n">
        <v>43185</v>
      </c>
      <c r="O4" s="414">
        <f>14-COUNTIF(P4:AC4, "х")</f>
        <v/>
      </c>
      <c r="P4" s="418" t="n">
        <v>1</v>
      </c>
      <c r="Q4" s="418" t="n">
        <v>1</v>
      </c>
      <c r="R4" s="418" t="n">
        <v>1</v>
      </c>
      <c r="S4" s="418" t="n">
        <v>1</v>
      </c>
      <c r="T4" s="418" t="n">
        <v>1</v>
      </c>
      <c r="U4" s="418" t="s">
        <v>74</v>
      </c>
      <c r="V4" s="418" t="s">
        <v>74</v>
      </c>
      <c r="W4" s="418" t="s">
        <v>74</v>
      </c>
      <c r="X4" s="418" t="s">
        <v>74</v>
      </c>
      <c r="Y4" s="418" t="s">
        <v>74</v>
      </c>
      <c r="Z4" s="418" t="n">
        <v>1</v>
      </c>
      <c r="AA4" s="418" t="n">
        <v>1</v>
      </c>
      <c r="AB4" s="418" t="n">
        <v>1</v>
      </c>
      <c r="AC4" s="418" t="n">
        <v>0</v>
      </c>
      <c r="AD4" s="414">
        <f>COUNTIF(P4:AC4, "=1")</f>
        <v/>
      </c>
      <c r="AE4" s="356">
        <f>AD4/O4</f>
        <v/>
      </c>
      <c r="AF4" s="391" t="s">
        <v>262</v>
      </c>
      <c r="AG4" s="284">
        <f>IF(OR(AND(E4&gt;0,AE4&gt;0),AND(E4=0,AE4=0)),"-","Что-то не так!")</f>
        <v/>
      </c>
      <c r="AH4" s="379" t="n"/>
    </row>
    <row customHeight="1" ht="12.75" r="5" s="265" spans="1:38">
      <c r="A5" s="316" t="n"/>
      <c r="B5" s="316" t="n"/>
      <c r="C5" s="316" t="s">
        <v>1</v>
      </c>
      <c r="D5" s="392" t="s">
        <v>264</v>
      </c>
      <c r="E5" s="415">
        <f>NETWORKDAYS(Итого!C$2,Отчёт!C$2,Итого!C$3)</f>
        <v/>
      </c>
      <c r="F5" s="416" t="n">
        <v>0.65</v>
      </c>
      <c r="G5" s="350" t="n">
        <v>2</v>
      </c>
      <c r="H5" s="351">
        <f>G5*F5</f>
        <v/>
      </c>
      <c r="I5" s="352" t="n">
        <v>5</v>
      </c>
      <c r="J5" s="353">
        <f>H5*E5</f>
        <v/>
      </c>
      <c r="K5" s="354" t="n">
        <v>130</v>
      </c>
      <c r="L5" s="355">
        <f>K5*J5</f>
        <v/>
      </c>
      <c r="M5" s="316" t="n"/>
      <c r="N5" s="417" t="n">
        <v>43185</v>
      </c>
      <c r="O5" s="414">
        <f>14-COUNTIF(P5:AC5, "х")</f>
        <v/>
      </c>
      <c r="P5" s="418" t="n">
        <v>1</v>
      </c>
      <c r="Q5" s="418" t="n">
        <v>1</v>
      </c>
      <c r="R5" s="418" t="n">
        <v>1</v>
      </c>
      <c r="S5" s="418" t="n">
        <v>1</v>
      </c>
      <c r="T5" s="418" t="n">
        <v>1</v>
      </c>
      <c r="U5" s="418" t="n">
        <v>0</v>
      </c>
      <c r="V5" s="418" t="n">
        <v>1</v>
      </c>
      <c r="W5" s="418" t="n">
        <v>0</v>
      </c>
      <c r="X5" s="418" t="n">
        <v>0</v>
      </c>
      <c r="Y5" s="418" t="n">
        <v>0</v>
      </c>
      <c r="Z5" s="418" t="n">
        <v>1</v>
      </c>
      <c r="AA5" s="418" t="n">
        <v>1</v>
      </c>
      <c r="AB5" s="418" t="n">
        <v>1</v>
      </c>
      <c r="AC5" s="418" t="n">
        <v>1</v>
      </c>
      <c r="AD5" s="414">
        <f>COUNTIF(P5:AC5, "=1")</f>
        <v/>
      </c>
      <c r="AE5" s="356">
        <f>AD5/O5</f>
        <v/>
      </c>
      <c r="AF5" s="391" t="s">
        <v>192</v>
      </c>
      <c r="AG5" s="284">
        <f>IF(OR(AND(E5&gt;0,AE5&gt;0),AND(E5=0,AE5=0)),"-","Что-то не так!")</f>
        <v/>
      </c>
      <c r="AH5" s="379" t="n"/>
    </row>
    <row customHeight="1" ht="12.75" r="6" s="265" spans="1:38">
      <c r="A6" s="316" t="n"/>
      <c r="B6" s="316" t="n"/>
      <c r="C6" s="316" t="s">
        <v>1</v>
      </c>
      <c r="D6" s="392" t="s">
        <v>265</v>
      </c>
      <c r="E6" s="415">
        <f>NETWORKDAYS(Итого!C$2,Отчёт!C$2,Итого!C$3)</f>
        <v/>
      </c>
      <c r="F6" s="416" t="n">
        <v>0.65</v>
      </c>
      <c r="G6" s="350" t="n">
        <v>2</v>
      </c>
      <c r="H6" s="351">
        <f>G6*F6</f>
        <v/>
      </c>
      <c r="I6" s="352" t="n">
        <v>5</v>
      </c>
      <c r="J6" s="353">
        <f>H6*E6</f>
        <v/>
      </c>
      <c r="K6" s="354" t="n">
        <v>130</v>
      </c>
      <c r="L6" s="355">
        <f>K6*J6</f>
        <v/>
      </c>
      <c r="M6" s="316" t="n"/>
      <c r="N6" s="417" t="n">
        <v>43185</v>
      </c>
      <c r="O6" s="414">
        <f>14-COUNTIF(P6:AC6, "х")</f>
        <v/>
      </c>
      <c r="P6" s="418" t="n">
        <v>1</v>
      </c>
      <c r="Q6" s="418" t="n">
        <v>1</v>
      </c>
      <c r="R6" s="418" t="n">
        <v>1</v>
      </c>
      <c r="S6" s="418" t="n">
        <v>1</v>
      </c>
      <c r="T6" s="418" t="n">
        <v>1</v>
      </c>
      <c r="U6" s="418" t="n">
        <v>1</v>
      </c>
      <c r="V6" s="418" t="n">
        <v>1</v>
      </c>
      <c r="W6" s="418" t="n">
        <v>1</v>
      </c>
      <c r="X6" s="418" t="n">
        <v>1</v>
      </c>
      <c r="Y6" s="418" t="n">
        <v>1</v>
      </c>
      <c r="Z6" s="418" t="n">
        <v>0</v>
      </c>
      <c r="AA6" s="418" t="n">
        <v>0</v>
      </c>
      <c r="AB6" s="418" t="s">
        <v>74</v>
      </c>
      <c r="AC6" s="418" t="s">
        <v>74</v>
      </c>
      <c r="AD6" s="414">
        <f>COUNTIF(P6:AC6, "=1")</f>
        <v/>
      </c>
      <c r="AE6" s="356">
        <f>AD6/O6</f>
        <v/>
      </c>
      <c r="AF6" s="344" t="s">
        <v>78</v>
      </c>
      <c r="AG6" s="284">
        <f>IF(OR(AND(E6&gt;0,AE6&gt;0),AND(E6=0,AE6=0)),"-","Что-то не так!")</f>
        <v/>
      </c>
      <c r="AH6" s="379" t="n"/>
    </row>
    <row customHeight="1" ht="12.75" r="7" s="265" spans="1:38">
      <c r="A7" s="316" t="n"/>
      <c r="B7" s="316" t="n"/>
      <c r="C7" s="316" t="s">
        <v>1</v>
      </c>
      <c r="D7" s="392" t="s">
        <v>266</v>
      </c>
      <c r="E7" s="415">
        <f>NETWORKDAYS(Итого!C$2,Отчёт!C$2,Итого!C$3)</f>
        <v/>
      </c>
      <c r="F7" s="416" t="n">
        <v>0.65</v>
      </c>
      <c r="G7" s="350" t="n">
        <v>2</v>
      </c>
      <c r="H7" s="351">
        <f>G7*F7</f>
        <v/>
      </c>
      <c r="I7" s="352" t="n">
        <v>5</v>
      </c>
      <c r="J7" s="353">
        <f>H7*E7</f>
        <v/>
      </c>
      <c r="K7" s="354" t="n">
        <v>130</v>
      </c>
      <c r="L7" s="355">
        <f>K7*J7</f>
        <v/>
      </c>
      <c r="M7" s="316" t="n"/>
      <c r="N7" s="417" t="n">
        <v>43185</v>
      </c>
      <c r="O7" s="414">
        <f>14-COUNTIF(P7:AC7, "х")</f>
        <v/>
      </c>
      <c r="P7" s="418" t="n">
        <v>1</v>
      </c>
      <c r="Q7" s="418" t="n">
        <v>1</v>
      </c>
      <c r="R7" s="418" t="n">
        <v>1</v>
      </c>
      <c r="S7" s="418" t="n">
        <v>1</v>
      </c>
      <c r="T7" s="418" t="n">
        <v>1</v>
      </c>
      <c r="U7" s="418" t="s">
        <v>74</v>
      </c>
      <c r="V7" s="418" t="s">
        <v>74</v>
      </c>
      <c r="W7" s="418" t="s">
        <v>74</v>
      </c>
      <c r="X7" s="418" t="s">
        <v>74</v>
      </c>
      <c r="Y7" s="418" t="s">
        <v>74</v>
      </c>
      <c r="Z7" s="418" t="n">
        <v>0</v>
      </c>
      <c r="AA7" s="418" t="n">
        <v>0</v>
      </c>
      <c r="AB7" s="418" t="s">
        <v>74</v>
      </c>
      <c r="AC7" s="418" t="s">
        <v>74</v>
      </c>
      <c r="AD7" s="414">
        <f>COUNTIF(P7:AC7, "=1")</f>
        <v/>
      </c>
      <c r="AE7" s="356">
        <f>AD7/O7</f>
        <v/>
      </c>
      <c r="AF7" s="344" t="s">
        <v>78</v>
      </c>
      <c r="AG7" s="284">
        <f>IF(OR(AND(E7&gt;0,AE7&gt;0),AND(E7=0,AE7=0)),"-","Что-то не так!")</f>
        <v/>
      </c>
      <c r="AH7" s="379" t="n"/>
    </row>
    <row customHeight="1" ht="12.75" r="8" s="265" spans="1:38">
      <c r="A8" s="316" t="n"/>
      <c r="B8" s="316" t="n"/>
      <c r="C8" s="316" t="s">
        <v>1</v>
      </c>
      <c r="D8" s="392" t="s">
        <v>267</v>
      </c>
      <c r="E8" s="415">
        <f>NETWORKDAYS(Итого!C$2,Отчёт!C$2,Итого!C$3)</f>
        <v/>
      </c>
      <c r="F8" s="416" t="n">
        <v>0.65</v>
      </c>
      <c r="G8" s="350" t="n">
        <v>2</v>
      </c>
      <c r="H8" s="351">
        <f>G8*F8</f>
        <v/>
      </c>
      <c r="I8" s="352" t="n">
        <v>5</v>
      </c>
      <c r="J8" s="353">
        <f>H8*E8</f>
        <v/>
      </c>
      <c r="K8" s="354" t="n">
        <v>130</v>
      </c>
      <c r="L8" s="355">
        <f>K8*J8</f>
        <v/>
      </c>
      <c r="M8" s="316" t="n"/>
      <c r="N8" s="417" t="n">
        <v>43185</v>
      </c>
      <c r="O8" s="414">
        <f>14-COUNTIF(P8:AC8, "х")</f>
        <v/>
      </c>
      <c r="P8" s="418" t="n">
        <v>1</v>
      </c>
      <c r="Q8" s="418" t="n">
        <v>1</v>
      </c>
      <c r="R8" s="418" t="n">
        <v>1</v>
      </c>
      <c r="S8" s="418" t="n">
        <v>1</v>
      </c>
      <c r="T8" s="418" t="n">
        <v>1</v>
      </c>
      <c r="U8" s="418" t="n">
        <v>1</v>
      </c>
      <c r="V8" s="418" t="n">
        <v>1</v>
      </c>
      <c r="W8" s="418" t="n">
        <v>0</v>
      </c>
      <c r="X8" s="418" t="n">
        <v>0</v>
      </c>
      <c r="Y8" s="418" t="n">
        <v>0</v>
      </c>
      <c r="Z8" s="418" t="n">
        <v>1</v>
      </c>
      <c r="AA8" s="418" t="n">
        <v>1</v>
      </c>
      <c r="AB8" s="418" t="n">
        <v>1</v>
      </c>
      <c r="AC8" s="418" t="n">
        <v>1</v>
      </c>
      <c r="AD8" s="414">
        <f>COUNTIF(P8:AC8, "=1")</f>
        <v/>
      </c>
      <c r="AE8" s="356">
        <f>AD8/O8</f>
        <v/>
      </c>
      <c r="AF8" s="344" t="s">
        <v>141</v>
      </c>
      <c r="AG8" s="284">
        <f>IF(OR(AND(E8&gt;0,AE8&gt;0),AND(E8=0,AE8=0)),"-","Что-то не так!")</f>
        <v/>
      </c>
      <c r="AH8" s="379" t="n"/>
    </row>
    <row customHeight="1" ht="12.75" r="9" s="265" spans="1:38">
      <c r="A9" s="316" t="n"/>
      <c r="B9" s="316" t="n"/>
      <c r="C9" s="316" t="s">
        <v>1</v>
      </c>
      <c r="D9" s="392" t="s">
        <v>268</v>
      </c>
      <c r="E9" s="415">
        <f>NETWORKDAYS(Итого!C$2,Отчёт!C$2,Итого!C$3)</f>
        <v/>
      </c>
      <c r="F9" s="416" t="n">
        <v>0.65</v>
      </c>
      <c r="G9" s="350" t="n">
        <v>2</v>
      </c>
      <c r="H9" s="351">
        <f>G9*F9</f>
        <v/>
      </c>
      <c r="I9" s="352" t="n">
        <v>5</v>
      </c>
      <c r="J9" s="353">
        <f>H9*E9</f>
        <v/>
      </c>
      <c r="K9" s="354" t="n">
        <v>130</v>
      </c>
      <c r="L9" s="355">
        <f>K9*J9</f>
        <v/>
      </c>
      <c r="M9" s="316" t="n"/>
      <c r="N9" s="417" t="n">
        <v>43185</v>
      </c>
      <c r="O9" s="414">
        <f>14-COUNTIF(P9:AC9, "х")</f>
        <v/>
      </c>
      <c r="P9" s="418" t="n">
        <v>1</v>
      </c>
      <c r="Q9" s="418" t="n">
        <v>0</v>
      </c>
      <c r="R9" s="418" t="n">
        <v>1</v>
      </c>
      <c r="S9" s="418" t="n">
        <v>1</v>
      </c>
      <c r="T9" s="418" t="n">
        <v>1</v>
      </c>
      <c r="U9" s="418" t="n">
        <v>1</v>
      </c>
      <c r="V9" s="418" t="n">
        <v>1</v>
      </c>
      <c r="W9" s="418" t="n">
        <v>1</v>
      </c>
      <c r="X9" s="418" t="n">
        <v>1</v>
      </c>
      <c r="Y9" s="418" t="n">
        <v>1</v>
      </c>
      <c r="Z9" s="418" t="n">
        <v>1</v>
      </c>
      <c r="AA9" s="418" t="n">
        <v>1</v>
      </c>
      <c r="AB9" s="418" t="n">
        <v>1</v>
      </c>
      <c r="AC9" s="418" t="n">
        <v>1</v>
      </c>
      <c r="AD9" s="414">
        <f>COUNTIF(P9:AC9, "=1")</f>
        <v/>
      </c>
      <c r="AE9" s="356">
        <f>AD9/O9</f>
        <v/>
      </c>
      <c r="AF9" s="391" t="s">
        <v>269</v>
      </c>
      <c r="AG9" s="284">
        <f>IF(OR(AND(E9&gt;0,AE9&gt;0),AND(E9=0,AE9=0)),"-","Что-то не так!")</f>
        <v/>
      </c>
      <c r="AH9" s="379" t="n"/>
    </row>
    <row customHeight="1" ht="12.75" r="10" s="265" spans="1:38">
      <c r="A10" s="316" t="n"/>
      <c r="B10" s="316" t="n"/>
      <c r="C10" s="316" t="s">
        <v>270</v>
      </c>
      <c r="D10" s="392" t="s">
        <v>271</v>
      </c>
      <c r="E10" s="415">
        <f>NETWORKDAYS(Итого!C$2,Отчёт!C$2,Итого!C$3)</f>
        <v/>
      </c>
      <c r="F10" s="416" t="n">
        <v>0.65</v>
      </c>
      <c r="G10" s="350" t="n">
        <v>2</v>
      </c>
      <c r="H10" s="351">
        <f>G10*F10</f>
        <v/>
      </c>
      <c r="I10" s="352" t="n">
        <v>5</v>
      </c>
      <c r="J10" s="353">
        <f>H10*E10</f>
        <v/>
      </c>
      <c r="K10" s="354" t="n">
        <v>130</v>
      </c>
      <c r="L10" s="355">
        <f>K10*J10</f>
        <v/>
      </c>
      <c r="M10" s="316" t="n"/>
      <c r="N10" s="417" t="n">
        <v>43185</v>
      </c>
      <c r="O10" s="414">
        <f>14-COUNTIF(P10:AC10, "х")</f>
        <v/>
      </c>
      <c r="P10" s="418" t="n">
        <v>0</v>
      </c>
      <c r="Q10" s="418" t="n">
        <v>1</v>
      </c>
      <c r="R10" s="418" t="n">
        <v>1</v>
      </c>
      <c r="S10" s="418" t="n">
        <v>1</v>
      </c>
      <c r="T10" s="418" t="n">
        <v>1</v>
      </c>
      <c r="U10" s="418" t="n">
        <v>1</v>
      </c>
      <c r="V10" s="418" t="n">
        <v>1</v>
      </c>
      <c r="W10" s="418" t="n">
        <v>1</v>
      </c>
      <c r="X10" s="418" t="n">
        <v>1</v>
      </c>
      <c r="Y10" s="418" t="n">
        <v>1</v>
      </c>
      <c r="Z10" s="418" t="n">
        <v>0</v>
      </c>
      <c r="AA10" s="418" t="n">
        <v>1</v>
      </c>
      <c r="AB10" s="418" t="s">
        <v>74</v>
      </c>
      <c r="AC10" s="418" t="s">
        <v>74</v>
      </c>
      <c r="AD10" s="414">
        <f>COUNTIF(P10:AC10, "=1")</f>
        <v/>
      </c>
      <c r="AE10" s="356">
        <f>AD10/O10</f>
        <v/>
      </c>
      <c r="AF10" s="391" t="s">
        <v>262</v>
      </c>
      <c r="AG10" s="284">
        <f>IF(OR(AND(E10&gt;0,AE10&gt;0),AND(E10=0,AE10=0)),"-","Что-то не так!")</f>
        <v/>
      </c>
      <c r="AH10" s="379" t="n"/>
    </row>
    <row customHeight="1" ht="12.75" r="11" s="265" spans="1:38">
      <c r="A11" s="316" t="n"/>
      <c r="B11" s="316" t="n"/>
      <c r="C11" s="316" t="s">
        <v>272</v>
      </c>
      <c r="D11" s="392" t="s">
        <v>273</v>
      </c>
      <c r="E11" s="415">
        <f>NETWORKDAYS(Итого!C$2,Отчёт!C$2,Итого!C$3)</f>
        <v/>
      </c>
      <c r="F11" s="416" t="n">
        <v>0.65</v>
      </c>
      <c r="G11" s="350" t="n">
        <v>2</v>
      </c>
      <c r="H11" s="351">
        <f>G11*F11</f>
        <v/>
      </c>
      <c r="I11" s="352" t="n">
        <v>5</v>
      </c>
      <c r="J11" s="353">
        <f>H11*E11</f>
        <v/>
      </c>
      <c r="K11" s="354" t="n">
        <v>130</v>
      </c>
      <c r="L11" s="355">
        <f>K11*J11</f>
        <v/>
      </c>
      <c r="M11" s="316" t="n"/>
      <c r="N11" s="417" t="n">
        <v>43185</v>
      </c>
      <c r="O11" s="414">
        <f>14-COUNTIF(P11:AC11, "х")</f>
        <v/>
      </c>
      <c r="P11" s="418" t="n">
        <v>1</v>
      </c>
      <c r="Q11" s="418" t="n">
        <v>1</v>
      </c>
      <c r="R11" s="418" t="n">
        <v>1</v>
      </c>
      <c r="S11" s="418" t="n">
        <v>1</v>
      </c>
      <c r="T11" s="418" t="n">
        <v>1</v>
      </c>
      <c r="U11" s="418" t="s">
        <v>74</v>
      </c>
      <c r="V11" s="418" t="s">
        <v>74</v>
      </c>
      <c r="W11" s="418" t="s">
        <v>74</v>
      </c>
      <c r="X11" s="418" t="s">
        <v>74</v>
      </c>
      <c r="Y11" s="418" t="s">
        <v>74</v>
      </c>
      <c r="Z11" s="418" t="n">
        <v>0</v>
      </c>
      <c r="AA11" s="418" t="n">
        <v>0</v>
      </c>
      <c r="AB11" s="418" t="n">
        <v>1</v>
      </c>
      <c r="AC11" s="418" t="n">
        <v>1</v>
      </c>
      <c r="AD11" s="414">
        <f>COUNTIF(P11:AC11, "=1")</f>
        <v/>
      </c>
      <c r="AE11" s="356">
        <f>AD11/O11</f>
        <v/>
      </c>
      <c r="AF11" s="344" t="s">
        <v>78</v>
      </c>
      <c r="AG11" s="284">
        <f>IF(OR(AND(E11&gt;0,AE11&gt;0),AND(E11=0,AE11=0)),"-","Что-то не так!")</f>
        <v/>
      </c>
      <c r="AH11" s="379" t="n"/>
    </row>
    <row customHeight="1" ht="12.75" r="12" s="265" spans="1:38">
      <c r="A12" s="316" t="n"/>
      <c r="B12" s="316" t="n"/>
      <c r="C12" s="316" t="s">
        <v>274</v>
      </c>
      <c r="D12" s="392" t="s">
        <v>275</v>
      </c>
      <c r="E12" s="415">
        <f>NETWORKDAYS(Итого!C$2,Отчёт!C$2,Итого!C$3)</f>
        <v/>
      </c>
      <c r="F12" s="416" t="n">
        <v>0.65</v>
      </c>
      <c r="G12" s="350" t="n">
        <v>2</v>
      </c>
      <c r="H12" s="351">
        <f>G12*F12</f>
        <v/>
      </c>
      <c r="I12" s="352" t="n">
        <v>5</v>
      </c>
      <c r="J12" s="353">
        <f>H12*E12</f>
        <v/>
      </c>
      <c r="K12" s="354" t="n">
        <v>130</v>
      </c>
      <c r="L12" s="355">
        <f>K12*J12</f>
        <v/>
      </c>
      <c r="M12" s="316" t="n"/>
      <c r="N12" s="417" t="n">
        <v>43185</v>
      </c>
      <c r="O12" s="414">
        <f>14-COUNTIF(P12:AC12, "х")</f>
        <v/>
      </c>
      <c r="P12" s="418" t="n">
        <v>1</v>
      </c>
      <c r="Q12" s="418" t="n">
        <v>1</v>
      </c>
      <c r="R12" s="418" t="n">
        <v>1</v>
      </c>
      <c r="S12" s="418" t="n">
        <v>1</v>
      </c>
      <c r="T12" s="418" t="n">
        <v>1</v>
      </c>
      <c r="U12" s="418" t="n">
        <v>1</v>
      </c>
      <c r="V12" s="418" t="n">
        <v>1</v>
      </c>
      <c r="W12" s="418" t="n">
        <v>1</v>
      </c>
      <c r="X12" s="418" t="n">
        <v>1</v>
      </c>
      <c r="Y12" s="418" t="n">
        <v>1</v>
      </c>
      <c r="Z12" s="418" t="n">
        <v>1</v>
      </c>
      <c r="AA12" s="418" t="n">
        <v>1</v>
      </c>
      <c r="AB12" s="418" t="n">
        <v>1</v>
      </c>
      <c r="AC12" s="418" t="n">
        <v>1</v>
      </c>
      <c r="AD12" s="414">
        <f>COUNTIF(P12:AC12, "=1")</f>
        <v/>
      </c>
      <c r="AE12" s="356">
        <f>AD12/O12</f>
        <v/>
      </c>
      <c r="AF12" s="344" t="n"/>
      <c r="AG12" s="284">
        <f>IF(OR(AND(E12&gt;0,AE12&gt;0),AND(E12=0,AE12=0)),"-","Что-то не так!")</f>
        <v/>
      </c>
      <c r="AH12" s="379" t="n"/>
    </row>
    <row customHeight="1" ht="12.75" r="13" s="265" spans="1:38">
      <c r="A13" s="316" t="n"/>
      <c r="B13" s="316" t="n"/>
      <c r="C13" s="316" t="s">
        <v>1</v>
      </c>
      <c r="D13" s="316" t="s">
        <v>276</v>
      </c>
      <c r="E13" s="415">
        <f>NETWORKDAYS(Итого!C$2,Отчёт!C$2,Итого!C$3)</f>
        <v/>
      </c>
      <c r="F13" s="416" t="n">
        <v>0.65</v>
      </c>
      <c r="G13" s="350" t="n">
        <v>2</v>
      </c>
      <c r="H13" s="351">
        <f>G13*F13</f>
        <v/>
      </c>
      <c r="I13" s="352" t="n">
        <v>6</v>
      </c>
      <c r="J13" s="353">
        <f>H13*E13</f>
        <v/>
      </c>
      <c r="K13" s="354" t="n">
        <v>130</v>
      </c>
      <c r="L13" s="355">
        <f>K13*J13</f>
        <v/>
      </c>
      <c r="M13" s="316" t="n"/>
      <c r="N13" s="417" t="n">
        <v>43185</v>
      </c>
      <c r="O13" s="414">
        <f>14-COUNTIF(P13:AC13, "х")</f>
        <v/>
      </c>
      <c r="P13" s="418" t="n">
        <v>1</v>
      </c>
      <c r="Q13" s="418" t="n">
        <v>1</v>
      </c>
      <c r="R13" s="418" t="n">
        <v>1</v>
      </c>
      <c r="S13" s="418" t="n">
        <v>1</v>
      </c>
      <c r="T13" s="418" t="n">
        <v>1</v>
      </c>
      <c r="U13" s="418" t="n">
        <v>1</v>
      </c>
      <c r="V13" s="418" t="n">
        <v>1</v>
      </c>
      <c r="W13" s="418" t="n">
        <v>1</v>
      </c>
      <c r="X13" s="418" t="n">
        <v>1</v>
      </c>
      <c r="Y13" s="418" t="n">
        <v>1</v>
      </c>
      <c r="Z13" s="418" t="n">
        <v>1</v>
      </c>
      <c r="AA13" s="418" t="n">
        <v>1</v>
      </c>
      <c r="AB13" s="418" t="n">
        <v>1</v>
      </c>
      <c r="AC13" s="418" t="n">
        <v>1</v>
      </c>
      <c r="AD13" s="414">
        <f>COUNTIF(P13:AC13, "=1")</f>
        <v/>
      </c>
      <c r="AE13" s="356">
        <f>AD13/O13</f>
        <v/>
      </c>
      <c r="AF13" s="391" t="n"/>
      <c r="AG13" s="284">
        <f>IF(OR(AND(E13&gt;0,AE13&gt;0),AND(E13=0,AE13=0)),"-","Что-то не так!")</f>
        <v/>
      </c>
      <c r="AH13" s="379" t="n"/>
    </row>
    <row customHeight="1" ht="12.75" r="14" s="265" spans="1:38">
      <c r="A14" s="316" t="n"/>
      <c r="B14" s="316" t="n"/>
      <c r="C14" s="316" t="s">
        <v>277</v>
      </c>
      <c r="D14" s="316" t="s">
        <v>278</v>
      </c>
      <c r="E14" s="415">
        <f>NETWORKDAYS(Итого!C$2,Отчёт!C$2,Итого!C$3)</f>
        <v/>
      </c>
      <c r="F14" s="416" t="n">
        <v>0.65</v>
      </c>
      <c r="G14" s="350" t="n">
        <v>2</v>
      </c>
      <c r="H14" s="351">
        <f>G14*F14</f>
        <v/>
      </c>
      <c r="I14" s="352" t="n">
        <v>7</v>
      </c>
      <c r="J14" s="353">
        <f>H14*E14</f>
        <v/>
      </c>
      <c r="K14" s="354" t="n">
        <v>130</v>
      </c>
      <c r="L14" s="355">
        <f>K14*J14</f>
        <v/>
      </c>
      <c r="M14" s="316" t="n"/>
      <c r="N14" s="417" t="n">
        <v>43185</v>
      </c>
      <c r="O14" s="414">
        <f>14-COUNTIF(P14:AC14, "х")</f>
        <v/>
      </c>
      <c r="P14" s="418" t="n">
        <v>0</v>
      </c>
      <c r="Q14" s="418" t="n">
        <v>1</v>
      </c>
      <c r="R14" s="418" t="n">
        <v>0</v>
      </c>
      <c r="S14" s="418" t="n">
        <v>1</v>
      </c>
      <c r="T14" s="418" t="n">
        <v>1</v>
      </c>
      <c r="U14" s="418" t="n">
        <v>1</v>
      </c>
      <c r="V14" s="418" t="n">
        <v>1</v>
      </c>
      <c r="W14" s="418" t="n">
        <v>1</v>
      </c>
      <c r="X14" s="418" t="n">
        <v>1</v>
      </c>
      <c r="Y14" s="418" t="n">
        <v>1</v>
      </c>
      <c r="Z14" s="418" t="n">
        <v>0</v>
      </c>
      <c r="AA14" s="418" t="n">
        <v>1</v>
      </c>
      <c r="AB14" s="418" t="n">
        <v>1</v>
      </c>
      <c r="AC14" s="418" t="n">
        <v>1</v>
      </c>
      <c r="AD14" s="414">
        <f>COUNTIF(P14:AC14, "=1")</f>
        <v/>
      </c>
      <c r="AE14" s="356">
        <f>AD14/O14</f>
        <v/>
      </c>
      <c r="AF14" s="391" t="s">
        <v>279</v>
      </c>
      <c r="AG14" s="284" t="n"/>
      <c r="AH14" s="379" t="n"/>
    </row>
    <row customHeight="1" ht="12.75" r="15" s="265" spans="1:38">
      <c r="A15" s="316" t="n"/>
      <c r="B15" s="316" t="n"/>
      <c r="C15" s="316" t="s">
        <v>280</v>
      </c>
      <c r="D15" s="316" t="s">
        <v>281</v>
      </c>
      <c r="E15" s="415">
        <f>NETWORKDAYS(Итого!C$2,Отчёт!C$2,Итого!C$3)</f>
        <v/>
      </c>
      <c r="F15" s="416" t="n">
        <v>0.65</v>
      </c>
      <c r="G15" s="350" t="n">
        <v>2</v>
      </c>
      <c r="H15" s="351">
        <f>G15*F15</f>
        <v/>
      </c>
      <c r="I15" s="352" t="n">
        <v>8</v>
      </c>
      <c r="J15" s="353">
        <f>H15*E15</f>
        <v/>
      </c>
      <c r="K15" s="354" t="n">
        <v>130</v>
      </c>
      <c r="L15" s="355">
        <f>K15*J15</f>
        <v/>
      </c>
      <c r="M15" s="316" t="n"/>
      <c r="N15" s="417" t="n">
        <v>43185</v>
      </c>
      <c r="O15" s="414">
        <f>14-COUNTIF(P15:AC15, "х")</f>
        <v/>
      </c>
      <c r="P15" s="418" t="n">
        <v>1</v>
      </c>
      <c r="Q15" s="418" t="n">
        <v>1</v>
      </c>
      <c r="R15" s="418" t="n">
        <v>1</v>
      </c>
      <c r="S15" s="418" t="n">
        <v>1</v>
      </c>
      <c r="T15" s="418" t="n">
        <v>1</v>
      </c>
      <c r="U15" s="418" t="s">
        <v>74</v>
      </c>
      <c r="V15" s="418" t="s">
        <v>74</v>
      </c>
      <c r="W15" s="418" t="s">
        <v>74</v>
      </c>
      <c r="X15" s="418" t="s">
        <v>74</v>
      </c>
      <c r="Y15" s="418" t="s">
        <v>74</v>
      </c>
      <c r="Z15" s="418" t="n">
        <v>0</v>
      </c>
      <c r="AA15" s="418" t="n">
        <v>1</v>
      </c>
      <c r="AB15" s="418" t="n">
        <v>1</v>
      </c>
      <c r="AC15" s="418" t="n">
        <v>1</v>
      </c>
      <c r="AD15" s="414">
        <f>COUNTIF(P15:AC15, "=1")</f>
        <v/>
      </c>
      <c r="AE15" s="356">
        <f>AD15/O15</f>
        <v/>
      </c>
      <c r="AF15" s="344" t="s">
        <v>78</v>
      </c>
      <c r="AG15" s="284" t="n"/>
      <c r="AH15" s="379" t="n"/>
    </row>
    <row customHeight="1" ht="12.75" r="16" s="265" spans="1:38">
      <c r="A16" s="316" t="n"/>
      <c r="B16" s="316" t="s">
        <v>71</v>
      </c>
      <c r="C16" s="316" t="s">
        <v>22</v>
      </c>
      <c r="D16" s="392" t="s">
        <v>282</v>
      </c>
      <c r="E16" s="415">
        <f>NETWORKDAYS(Итого!C$2,Отчёт!C$2,Итого!C$3)</f>
        <v/>
      </c>
      <c r="F16" s="416" t="n">
        <v>0.5</v>
      </c>
      <c r="G16" s="350" t="n">
        <v>2</v>
      </c>
      <c r="H16" s="351">
        <f>G16*F16</f>
        <v/>
      </c>
      <c r="I16" s="352" t="n">
        <v>5</v>
      </c>
      <c r="J16" s="353">
        <f>H16*E16</f>
        <v/>
      </c>
      <c r="K16" s="354" t="n">
        <v>130</v>
      </c>
      <c r="L16" s="355">
        <f>K16*J16</f>
        <v/>
      </c>
      <c r="M16" s="316" t="n"/>
      <c r="N16" s="417" t="n">
        <v>43185</v>
      </c>
      <c r="O16" s="414" t="n">
        <v>5</v>
      </c>
      <c r="P16" s="418" t="n">
        <v>1</v>
      </c>
      <c r="Q16" s="418" t="n">
        <v>1</v>
      </c>
      <c r="R16" s="418" t="n">
        <v>1</v>
      </c>
      <c r="S16" s="418" t="n">
        <v>1</v>
      </c>
      <c r="T16" s="418" t="n">
        <v>1</v>
      </c>
      <c r="U16" s="418" t="n"/>
      <c r="V16" s="418" t="n"/>
      <c r="W16" s="418" t="n"/>
      <c r="X16" s="418" t="n"/>
      <c r="Y16" s="418" t="n"/>
      <c r="Z16" s="418" t="n"/>
      <c r="AA16" s="418" t="n"/>
      <c r="AB16" s="418" t="n"/>
      <c r="AC16" s="418" t="n"/>
      <c r="AD16" s="414">
        <f>COUNTIF(P16:Y16, "=1")</f>
        <v/>
      </c>
      <c r="AE16" s="356">
        <f>AD16/O16</f>
        <v/>
      </c>
      <c r="AF16" s="344" t="n"/>
      <c r="AG16" s="284">
        <f>IF(OR(AND(E16&gt;0,AE16&gt;0),AND(E16=0,AE16=0)),"-","Что-то не так!")</f>
        <v/>
      </c>
      <c r="AH16" s="379" t="n"/>
    </row>
    <row customHeight="1" ht="12.75" r="17" s="265" spans="1:38">
      <c r="A17" s="316" t="n"/>
      <c r="B17" s="316" t="s">
        <v>71</v>
      </c>
      <c r="C17" s="316" t="s">
        <v>22</v>
      </c>
      <c r="D17" s="392" t="s">
        <v>283</v>
      </c>
      <c r="E17" s="415">
        <f>NETWORKDAYS(Итого!C$2,Отчёт!C$2,Итого!C$3)</f>
        <v/>
      </c>
      <c r="F17" s="419" t="n">
        <v>0.5</v>
      </c>
      <c r="G17" s="350" t="n">
        <v>2</v>
      </c>
      <c r="H17" s="351">
        <f>G17*F17</f>
        <v/>
      </c>
      <c r="I17" s="352" t="n">
        <v>5</v>
      </c>
      <c r="J17" s="353">
        <f>H17*E17</f>
        <v/>
      </c>
      <c r="K17" s="354" t="n">
        <v>130</v>
      </c>
      <c r="L17" s="355">
        <f>K17*J17</f>
        <v/>
      </c>
      <c r="M17" s="316" t="n"/>
      <c r="N17" s="417" t="n">
        <v>43185</v>
      </c>
      <c r="O17" s="414" t="n">
        <v>5</v>
      </c>
      <c r="P17" s="418" t="n">
        <v>1</v>
      </c>
      <c r="Q17" s="418" t="n">
        <v>1</v>
      </c>
      <c r="R17" s="418" t="n">
        <v>1</v>
      </c>
      <c r="S17" s="418" t="n">
        <v>1</v>
      </c>
      <c r="T17" s="418" t="n">
        <v>1</v>
      </c>
      <c r="U17" s="418" t="n"/>
      <c r="V17" s="418" t="n"/>
      <c r="W17" s="418" t="n"/>
      <c r="X17" s="418" t="n"/>
      <c r="Y17" s="418" t="n"/>
      <c r="Z17" s="418" t="n"/>
      <c r="AA17" s="418" t="n"/>
      <c r="AB17" s="418" t="n"/>
      <c r="AC17" s="418" t="n"/>
      <c r="AD17" s="414">
        <f>COUNTIF(P17:Y17, "=1")</f>
        <v/>
      </c>
      <c r="AE17" s="356">
        <f>AD17/O17</f>
        <v/>
      </c>
      <c r="AF17" s="344" t="n"/>
      <c r="AG17" s="284">
        <f>IF(OR(AND(E17&gt;0,AE17&gt;0),AND(E17=0,AE17=0)),"-","Что-то не так!")</f>
        <v/>
      </c>
      <c r="AH17" s="379" t="n"/>
    </row>
    <row customHeight="1" ht="12.75" r="18" s="265" spans="1:38">
      <c r="A18" s="316" t="n"/>
      <c r="B18" s="316" t="s">
        <v>71</v>
      </c>
      <c r="C18" s="316" t="s">
        <v>22</v>
      </c>
      <c r="D18" s="392" t="s">
        <v>284</v>
      </c>
      <c r="E18" s="415">
        <f>NETWORKDAYS(Итого!C$2,Отчёт!C$2,Итого!C$3)</f>
        <v/>
      </c>
      <c r="F18" s="419" t="n">
        <v>0.5</v>
      </c>
      <c r="G18" s="350" t="n">
        <v>2</v>
      </c>
      <c r="H18" s="351">
        <f>G18*F18</f>
        <v/>
      </c>
      <c r="I18" s="352" t="n">
        <v>5</v>
      </c>
      <c r="J18" s="353">
        <f>H18*E18</f>
        <v/>
      </c>
      <c r="K18" s="354" t="n">
        <v>130</v>
      </c>
      <c r="L18" s="355">
        <f>K18*J18</f>
        <v/>
      </c>
      <c r="M18" s="316" t="n"/>
      <c r="N18" s="417" t="n">
        <v>43185</v>
      </c>
      <c r="O18" s="414" t="n">
        <v>5</v>
      </c>
      <c r="P18" s="418" t="n">
        <v>1</v>
      </c>
      <c r="Q18" s="418" t="n">
        <v>1</v>
      </c>
      <c r="R18" s="418" t="n">
        <v>1</v>
      </c>
      <c r="S18" s="418" t="n">
        <v>1</v>
      </c>
      <c r="T18" s="418" t="n">
        <v>1</v>
      </c>
      <c r="U18" s="418" t="n"/>
      <c r="V18" s="418" t="n"/>
      <c r="W18" s="418" t="n"/>
      <c r="X18" s="418" t="n"/>
      <c r="Y18" s="418" t="n"/>
      <c r="Z18" s="418" t="n"/>
      <c r="AA18" s="418" t="n"/>
      <c r="AB18" s="418" t="n"/>
      <c r="AC18" s="418" t="n"/>
      <c r="AD18" s="414">
        <f>COUNTIF(P18:Y18, "=1")</f>
        <v/>
      </c>
      <c r="AE18" s="356">
        <f>AD18/O18</f>
        <v/>
      </c>
      <c r="AF18" s="344" t="n"/>
      <c r="AG18" s="284">
        <f>IF(OR(AND(E18&gt;0,AE18&gt;0),AND(E18=0,AE18=0)),"-","Что-то не так!")</f>
        <v/>
      </c>
      <c r="AH18" s="379" t="n"/>
    </row>
    <row customHeight="1" ht="12.75" r="19" s="265" spans="1:38">
      <c r="A19" s="284" t="n"/>
      <c r="B19" s="284" t="n"/>
      <c r="C19" s="284" t="n"/>
      <c r="D19" s="310" t="n"/>
      <c r="E19" s="420" t="n"/>
      <c r="F19" s="421" t="n"/>
      <c r="G19" s="422" t="n"/>
      <c r="H19" s="423" t="n"/>
      <c r="I19" s="424" t="n"/>
      <c r="J19" s="425" t="n"/>
      <c r="K19" s="426" t="n"/>
      <c r="L19" s="427" t="n"/>
      <c r="M19" s="284" t="n"/>
      <c r="N19" s="313" t="n"/>
      <c r="O19" s="284" t="n"/>
      <c r="P19" s="428" t="n"/>
      <c r="Q19" s="428" t="n"/>
      <c r="R19" s="428" t="n"/>
      <c r="S19" s="428" t="n"/>
      <c r="U19" s="428" t="n"/>
      <c r="V19" s="428" t="n"/>
      <c r="W19" s="428" t="n"/>
      <c r="Y19" s="428" t="n"/>
      <c r="Z19" s="428" t="n"/>
      <c r="AA19" s="428" t="n"/>
      <c r="AB19" s="428" t="n"/>
      <c r="AC19" s="428" t="s">
        <v>1</v>
      </c>
      <c r="AD19" s="429">
        <f>COUNT(N3:N15)</f>
        <v/>
      </c>
      <c r="AE19" s="286" t="n"/>
      <c r="AF19" s="314" t="n"/>
    </row>
    <row customHeight="1" ht="12.75" r="20" s="265" spans="1:38">
      <c r="D20" s="310" t="n"/>
      <c r="U20" s="284" t="n"/>
      <c r="V20" s="284" t="n"/>
      <c r="W20" s="284" t="n"/>
      <c r="Y20" s="284" t="n"/>
      <c r="Z20" s="284" t="n"/>
      <c r="AA20" s="284" t="n"/>
      <c r="AB20" s="284" t="n"/>
      <c r="AC20" s="284" t="s">
        <v>32</v>
      </c>
      <c r="AD20" s="429">
        <f>COUNT(N16:N18)</f>
        <v/>
      </c>
      <c r="AF20" s="314" t="n"/>
    </row>
    <row customHeight="1" ht="12.75" r="21" s="265" spans="1:38">
      <c r="D21" s="310" t="n"/>
      <c r="U21" s="284" t="n"/>
      <c r="V21" s="284" t="n"/>
      <c r="W21" s="284" t="n"/>
      <c r="Y21" s="284" t="n"/>
      <c r="Z21" s="284" t="n"/>
      <c r="AA21" s="284" t="n"/>
      <c r="AB21" s="284" t="n"/>
      <c r="AC21" s="284" t="s">
        <v>285</v>
      </c>
      <c r="AD21" s="430">
        <f>COUNTIF(N3:N18, "=26.03.18")</f>
        <v/>
      </c>
      <c r="AF21" s="314" t="n"/>
    </row>
  </sheetData>
  <autoFilter ref="A2:AF21"/>
  <mergeCells count="1">
    <mergeCell ref="AI1:AL1"/>
  </mergeCells>
  <conditionalFormatting sqref="AE3:AE18">
    <cfRule aboveAverage="0" bottom="0" dxfId="1" equalAverage="0" operator="greaterThan" percent="0" priority="2" rank="0" text="" type="cellIs">
      <formula>1</formula>
    </cfRule>
  </conditionalFormatting>
  <conditionalFormatting sqref="M2:N2">
    <cfRule aboveAverage="0" bottom="0" dxfId="1" equalAverage="0" percent="0" priority="3" rank="0" text="" type="expression">
      <formula>AND(MONTH(M2)=MONTH(EDATE(toсны(),0-1)),YEAR(M2)=YEAR(EDATE(TODAY(),0-1)))</formula>
    </cfRule>
    <cfRule aboveAverage="0" bottom="0" dxfId="1" equalAverage="0" percent="0" priority="4" rank="0" text="" type="expression">
      <formula>AND(TODAY()-ROUNDDOWN(M2,0)&gt;=(WEEKDAY(TODAY())),TODAY()-ROUNDDOWN(M2,0)&lt;(WEEKDAY(TODAY())+7))</formula>
    </cfRule>
  </conditionalFormatting>
  <conditionalFormatting sqref="P3:T3">
    <cfRule aboveAverage="0" bottom="0" dxfId="1" equalAverage="0" operator="equal" percent="0" priority="5" rank="0" text="" type="cellIs">
      <formula>1</formula>
    </cfRule>
  </conditionalFormatting>
  <conditionalFormatting sqref="P4:T5">
    <cfRule aboveAverage="0" bottom="0" dxfId="1" equalAverage="0" operator="equal" percent="0" priority="6" rank="0" text="" type="cellIs">
      <formula>1</formula>
    </cfRule>
  </conditionalFormatting>
  <conditionalFormatting sqref="P6:T9">
    <cfRule aboveAverage="0" bottom="0" dxfId="1" equalAverage="0" operator="equal" percent="0" priority="7" rank="0" text="" type="cellIs">
      <formula>1</formula>
    </cfRule>
  </conditionalFormatting>
  <conditionalFormatting sqref="P10:T15">
    <cfRule aboveAverage="0" bottom="0" dxfId="0" equalAverage="0" operator="equal" percent="0" priority="8" rank="0" text="" type="cellIs">
      <formula>1</formula>
    </cfRule>
  </conditionalFormatting>
  <conditionalFormatting sqref="P16:T18">
    <cfRule aboveAverage="0" bottom="0" dxfId="1" equalAverage="0" operator="equal" percent="0" priority="9" rank="0" text="" type="cellIs">
      <formula>1</formula>
    </cfRule>
  </conditionalFormatting>
  <conditionalFormatting sqref="U3:Y3">
    <cfRule aboveAverage="0" bottom="0" dxfId="1" equalAverage="0" operator="equal" percent="0" priority="10" rank="0" text="" type="cellIs">
      <formula>1</formula>
    </cfRule>
  </conditionalFormatting>
  <conditionalFormatting sqref="U4:Y5">
    <cfRule aboveAverage="0" bottom="0" dxfId="1" equalAverage="0" operator="equal" percent="0" priority="11" rank="0" text="" type="cellIs">
      <formula>1</formula>
    </cfRule>
  </conditionalFormatting>
  <conditionalFormatting sqref="U6:Y9">
    <cfRule aboveAverage="0" bottom="0" dxfId="1" equalAverage="0" operator="equal" percent="0" priority="12" rank="0" text="" type="cellIs">
      <formula>1</formula>
    </cfRule>
  </conditionalFormatting>
  <conditionalFormatting sqref="U10:Y15">
    <cfRule aboveAverage="0" bottom="0" dxfId="1" equalAverage="0" operator="equal" percent="0" priority="13" rank="0" text="" type="cellIs">
      <formula>1</formula>
    </cfRule>
  </conditionalFormatting>
  <conditionalFormatting sqref="U16:Y18">
    <cfRule aboveAverage="0" bottom="0" dxfId="1" equalAverage="0" operator="equal" percent="0" priority="14" rank="0" text="" type="cellIs">
      <formula>1</formula>
    </cfRule>
  </conditionalFormatting>
  <conditionalFormatting sqref="Z16:AC18">
    <cfRule aboveAverage="0" bottom="0" dxfId="1" equalAverage="0" operator="equal" percent="0" priority="15" rank="0" text="" type="cellIs">
      <formula>1</formula>
    </cfRule>
  </conditionalFormatting>
  <conditionalFormatting sqref="Z3:AC3">
    <cfRule aboveAverage="0" bottom="0" dxfId="1" equalAverage="0" operator="equal" percent="0" priority="16" rank="0" text="" type="cellIs">
      <formula>1</formula>
    </cfRule>
  </conditionalFormatting>
  <conditionalFormatting sqref="Z4:AC5">
    <cfRule aboveAverage="0" bottom="0" dxfId="0" equalAverage="0" operator="equal" percent="0" priority="17" rank="0" text="" type="cellIs">
      <formula>1</formula>
    </cfRule>
  </conditionalFormatting>
  <conditionalFormatting sqref="Z6:AC9">
    <cfRule aboveAverage="0" bottom="0" dxfId="1" equalAverage="0" operator="equal" percent="0" priority="18" rank="0" text="" type="cellIs">
      <formula>1</formula>
    </cfRule>
  </conditionalFormatting>
  <conditionalFormatting sqref="Z10:AC15">
    <cfRule aboveAverage="0" bottom="0" dxfId="1" equalAverage="0" operator="equal" percent="0" priority="19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AF35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bottomRight" state="frozen" topLeftCell="J3" xSplit="4" ySplit="2"/>
      <selection activeCell="A1" activeCellId="0" pane="topLeft" sqref="A1"/>
      <selection activeCell="J1" activeCellId="0" pane="topRight" sqref="J1"/>
      <selection activeCell="A3" activeCellId="0" pane="bottomLeft" sqref="A3"/>
      <selection activeCell="W36" activeCellId="1" pane="bottomRight" sqref="O3:O62 W36"/>
    </sheetView>
  </sheetViews>
  <sheetFormatPr baseColWidth="8" defaultRowHeight="15" outlineLevelCol="0"/>
  <cols>
    <col customWidth="1" max="3" min="1" style="264" width="4.45408163265306"/>
    <col customWidth="1" max="4" min="4" style="264" width="34.6938775510204"/>
    <col customWidth="1" max="10" min="5" style="264" width="8.36734693877551"/>
    <col customWidth="1" max="11" min="11" style="264" width="10.6632653061225"/>
    <col customWidth="1" max="12" min="12" style="264" width="8.505102040816331"/>
    <col customWidth="1" max="13" min="13" style="264" width="8.36734693877551"/>
    <col customWidth="1" max="14" min="14" style="264" width="8.102040816326531"/>
    <col customWidth="1" max="23" min="15" style="264" width="8.36734693877551"/>
    <col customWidth="1" max="24" min="24" style="264" width="8.102040816326531"/>
    <col customWidth="1" max="25" min="25" style="264" width="48.8673469387755"/>
    <col customWidth="1" max="26" min="26" style="264" width="8.102040816326531"/>
    <col customWidth="1" hidden="1" max="27" min="27" style="264"/>
    <col customWidth="1" max="28" min="28" style="264" width="3.51020408163265"/>
    <col customWidth="1" max="1025" min="29" style="264" width="13.3622448979592"/>
  </cols>
  <sheetData>
    <row customHeight="1" ht="12.75" r="1" s="265" spans="1:32">
      <c r="A1" s="266" t="n"/>
      <c r="B1" s="281" t="n"/>
      <c r="C1" s="266" t="n"/>
      <c r="D1" s="370" t="n"/>
      <c r="E1" s="266" t="n"/>
      <c r="F1" s="266" t="n"/>
      <c r="G1" s="266" t="n"/>
      <c r="H1" s="266" t="n"/>
      <c r="I1" s="266" t="n"/>
      <c r="J1" s="266" t="n"/>
      <c r="K1" s="266" t="n"/>
      <c r="L1" s="311">
        <f>SUM(L3:L33)</f>
        <v/>
      </c>
      <c r="M1" s="371" t="n"/>
      <c r="N1" s="371" t="n"/>
      <c r="O1" s="266" t="n"/>
      <c r="P1" s="266" t="n"/>
      <c r="Q1" s="266" t="n"/>
      <c r="R1" s="266" t="n"/>
      <c r="S1" s="266" t="n"/>
      <c r="T1" s="266" t="n"/>
      <c r="U1" s="266" t="n"/>
      <c r="V1" s="266" t="n"/>
      <c r="W1" s="266" t="n"/>
      <c r="X1" s="431" t="n"/>
      <c r="Y1" s="314" t="n"/>
      <c r="AC1" s="315" t="s">
        <v>35</v>
      </c>
    </row>
    <row customHeight="1" ht="46.5" r="2" s="265" spans="1:32">
      <c r="A2" s="412" t="s">
        <v>36</v>
      </c>
      <c r="B2" s="411" t="s">
        <v>37</v>
      </c>
      <c r="C2" s="412" t="s">
        <v>38</v>
      </c>
      <c r="D2" s="413" t="s">
        <v>39</v>
      </c>
      <c r="E2" s="318" t="s">
        <v>40</v>
      </c>
      <c r="F2" s="319" t="s">
        <v>41</v>
      </c>
      <c r="G2" s="318" t="s">
        <v>42</v>
      </c>
      <c r="H2" s="318" t="s">
        <v>43</v>
      </c>
      <c r="I2" s="319" t="s">
        <v>44</v>
      </c>
      <c r="J2" s="320" t="s">
        <v>45</v>
      </c>
      <c r="K2" s="318" t="s">
        <v>46</v>
      </c>
      <c r="L2" s="318" t="s">
        <v>47</v>
      </c>
      <c r="M2" s="378" t="s">
        <v>31</v>
      </c>
      <c r="N2" s="378" t="s">
        <v>48</v>
      </c>
      <c r="O2" s="321" t="s">
        <v>49</v>
      </c>
      <c r="P2" s="324" t="s">
        <v>53</v>
      </c>
      <c r="Q2" s="324" t="s">
        <v>54</v>
      </c>
      <c r="R2" s="324" t="s">
        <v>55</v>
      </c>
      <c r="S2" s="324" t="s">
        <v>56</v>
      </c>
      <c r="T2" s="324" t="s">
        <v>57</v>
      </c>
      <c r="U2" s="324" t="s">
        <v>286</v>
      </c>
      <c r="V2" s="324" t="s">
        <v>287</v>
      </c>
      <c r="W2" s="321" t="s">
        <v>64</v>
      </c>
      <c r="X2" s="324" t="s">
        <v>5</v>
      </c>
      <c r="Y2" s="324" t="s">
        <v>65</v>
      </c>
      <c r="Z2" s="310" t="s">
        <v>66</v>
      </c>
      <c r="AB2" s="379" t="n"/>
      <c r="AC2" s="380" t="s">
        <v>67</v>
      </c>
      <c r="AD2" s="381" t="s">
        <v>68</v>
      </c>
      <c r="AE2" s="380" t="s">
        <v>69</v>
      </c>
      <c r="AF2" s="382" t="s">
        <v>70</v>
      </c>
    </row>
    <row customHeight="1" ht="12.75" r="3" s="265" spans="1:32">
      <c r="A3" s="316" t="n">
        <v>238</v>
      </c>
      <c r="B3" s="274" t="s">
        <v>288</v>
      </c>
      <c r="C3" s="316" t="s">
        <v>1</v>
      </c>
      <c r="D3" s="392" t="s">
        <v>289</v>
      </c>
      <c r="E3" s="432">
        <f>NETWORKDAYS(Итого!C$2,Отчёт!C$2,Итого!C$3)*3/5</f>
        <v/>
      </c>
      <c r="F3" s="433" t="n">
        <v>0.583333333333333</v>
      </c>
      <c r="G3" s="350" t="n">
        <v>1</v>
      </c>
      <c r="H3" s="351">
        <f>G3*F3</f>
        <v/>
      </c>
      <c r="I3" s="362" t="n">
        <v>7</v>
      </c>
      <c r="J3" s="363">
        <f>H3*E3</f>
        <v/>
      </c>
      <c r="K3" s="393" t="n">
        <v>130</v>
      </c>
      <c r="L3" s="394">
        <f>K3*J3</f>
        <v/>
      </c>
      <c r="M3" s="389" t="n">
        <v>43185</v>
      </c>
      <c r="N3" s="316" t="n"/>
      <c r="O3" s="434">
        <f>7-COUNTIF(P3:V3,"х")</f>
        <v/>
      </c>
      <c r="P3" s="341" t="n">
        <v>1</v>
      </c>
      <c r="Q3" s="341" t="n">
        <v>1</v>
      </c>
      <c r="R3" s="341" t="n">
        <v>1</v>
      </c>
      <c r="S3" s="341" t="s">
        <v>74</v>
      </c>
      <c r="T3" s="341" t="s">
        <v>74</v>
      </c>
      <c r="U3" s="341" t="n">
        <v>0</v>
      </c>
      <c r="V3" s="341" t="s">
        <v>74</v>
      </c>
      <c r="W3" s="390">
        <f>COUNTIF(P3:V3,1)</f>
        <v/>
      </c>
      <c r="X3" s="356">
        <f>W3/O3</f>
        <v/>
      </c>
      <c r="Y3" s="344" t="s">
        <v>141</v>
      </c>
      <c r="Z3" s="284">
        <f>IF(OR(AND(E3&gt;0,X3&gt;0),AND(E3=0,X3=0)),"-","Что-то не так!")</f>
        <v/>
      </c>
      <c r="AA3" s="284" t="s">
        <v>165</v>
      </c>
      <c r="AB3" s="379" t="n"/>
    </row>
    <row customHeight="1" ht="12.75" r="4" s="265" spans="1:32">
      <c r="A4" s="316" t="n">
        <v>239</v>
      </c>
      <c r="B4" s="274" t="s">
        <v>288</v>
      </c>
      <c r="C4" s="316" t="s">
        <v>1</v>
      </c>
      <c r="D4" s="392" t="s">
        <v>290</v>
      </c>
      <c r="E4" s="432">
        <f>NETWORKDAYS(Итого!C$2,Отчёт!C$2,Итого!C$3)*3/5</f>
        <v/>
      </c>
      <c r="F4" s="433" t="n">
        <v>0.583333333333333</v>
      </c>
      <c r="G4" s="350" t="n">
        <v>1</v>
      </c>
      <c r="H4" s="351">
        <f>G4*F4</f>
        <v/>
      </c>
      <c r="I4" s="362" t="n">
        <v>7</v>
      </c>
      <c r="J4" s="363">
        <f>H4*E4</f>
        <v/>
      </c>
      <c r="K4" s="393" t="n">
        <v>130</v>
      </c>
      <c r="L4" s="394">
        <f>K4*J4</f>
        <v/>
      </c>
      <c r="M4" s="389" t="n">
        <v>43185</v>
      </c>
      <c r="N4" s="316" t="n"/>
      <c r="O4" s="434">
        <f>7-COUNTIF(P4:V4,"х")</f>
        <v/>
      </c>
      <c r="P4" s="341" t="n">
        <v>1</v>
      </c>
      <c r="Q4" s="341" t="n">
        <v>1</v>
      </c>
      <c r="R4" s="341" t="n">
        <v>1</v>
      </c>
      <c r="S4" s="341" t="s">
        <v>74</v>
      </c>
      <c r="T4" s="341" t="s">
        <v>74</v>
      </c>
      <c r="U4" s="341" t="s">
        <v>74</v>
      </c>
      <c r="V4" s="341" t="s">
        <v>74</v>
      </c>
      <c r="W4" s="390">
        <f>COUNTIF(P4:V4,1)</f>
        <v/>
      </c>
      <c r="X4" s="356">
        <f>W4/O4</f>
        <v/>
      </c>
      <c r="Y4" s="344" t="s">
        <v>151</v>
      </c>
      <c r="Z4" s="284">
        <f>IF(OR(AND(E4&gt;0,X4&gt;0),AND(E4=0,X4=0)),"-","Что-то не так!")</f>
        <v/>
      </c>
      <c r="AB4" s="379" t="n"/>
    </row>
    <row customHeight="1" ht="12.75" r="5" s="265" spans="1:32">
      <c r="A5" s="316" t="n">
        <v>240</v>
      </c>
      <c r="B5" s="274" t="s">
        <v>288</v>
      </c>
      <c r="C5" s="316" t="s">
        <v>1</v>
      </c>
      <c r="D5" s="392" t="s">
        <v>291</v>
      </c>
      <c r="E5" s="432">
        <f>NETWORKDAYS(Итого!C$2,Отчёт!C$2,Итого!C$3)*3/5</f>
        <v/>
      </c>
      <c r="F5" s="433" t="n">
        <v>0.583333333333333</v>
      </c>
      <c r="G5" s="350" t="n">
        <v>1</v>
      </c>
      <c r="H5" s="351">
        <f>G5*F5</f>
        <v/>
      </c>
      <c r="I5" s="362" t="n">
        <v>7</v>
      </c>
      <c r="J5" s="363">
        <f>H5*E5</f>
        <v/>
      </c>
      <c r="K5" s="393" t="n">
        <v>130</v>
      </c>
      <c r="L5" s="394">
        <f>K5*J5</f>
        <v/>
      </c>
      <c r="M5" s="389" t="n">
        <v>43185</v>
      </c>
      <c r="N5" s="316" t="n"/>
      <c r="O5" s="434">
        <f>7-COUNTIF(P5:V5,"х")</f>
        <v/>
      </c>
      <c r="P5" s="341" t="n">
        <v>1</v>
      </c>
      <c r="Q5" s="341" t="n">
        <v>1</v>
      </c>
      <c r="R5" s="341" t="n">
        <v>1</v>
      </c>
      <c r="S5" s="341" t="s">
        <v>74</v>
      </c>
      <c r="T5" s="341" t="s">
        <v>74</v>
      </c>
      <c r="U5" s="341" t="n">
        <v>1</v>
      </c>
      <c r="V5" s="341" t="s">
        <v>74</v>
      </c>
      <c r="W5" s="390">
        <f>COUNTIF(P5:V5,1)</f>
        <v/>
      </c>
      <c r="X5" s="356">
        <f>W5/O5</f>
        <v/>
      </c>
      <c r="Y5" s="344" t="s">
        <v>292</v>
      </c>
      <c r="Z5" s="284">
        <f>IF(OR(AND(E5&gt;0,X5&gt;0),AND(E5=0,X5=0)),"-","Что-то не так!")</f>
        <v/>
      </c>
      <c r="AA5" s="284" t="s">
        <v>165</v>
      </c>
      <c r="AB5" s="379" t="n"/>
    </row>
    <row customHeight="1" ht="12.75" r="6" s="265" spans="1:32">
      <c r="A6" s="316" t="n">
        <v>243</v>
      </c>
      <c r="B6" s="274" t="s">
        <v>288</v>
      </c>
      <c r="C6" s="316" t="s">
        <v>1</v>
      </c>
      <c r="D6" s="392" t="s">
        <v>293</v>
      </c>
      <c r="E6" s="432">
        <f>NETWORKDAYS(Итого!C$2,Отчёт!C$2,Итого!C$3)*3/5</f>
        <v/>
      </c>
      <c r="F6" s="433" t="n">
        <v>0.583333333333333</v>
      </c>
      <c r="G6" s="350" t="n">
        <v>1</v>
      </c>
      <c r="H6" s="351">
        <f>G6*F6</f>
        <v/>
      </c>
      <c r="I6" s="362" t="n">
        <v>7</v>
      </c>
      <c r="J6" s="363">
        <f>H6*E6</f>
        <v/>
      </c>
      <c r="K6" s="393" t="n">
        <v>130</v>
      </c>
      <c r="L6" s="394">
        <f>K6*J6</f>
        <v/>
      </c>
      <c r="M6" s="389" t="n">
        <v>43185</v>
      </c>
      <c r="N6" s="316" t="n"/>
      <c r="O6" s="434">
        <f>7-COUNTIF(P6:V6,"х")</f>
        <v/>
      </c>
      <c r="P6" s="341" t="n">
        <v>1</v>
      </c>
      <c r="Q6" s="341" t="n">
        <v>1</v>
      </c>
      <c r="R6" s="341" t="n">
        <v>1</v>
      </c>
      <c r="S6" s="341" t="s">
        <v>74</v>
      </c>
      <c r="T6" s="341" t="s">
        <v>74</v>
      </c>
      <c r="U6" s="341" t="n">
        <v>1</v>
      </c>
      <c r="V6" s="341" t="s">
        <v>74</v>
      </c>
      <c r="W6" s="390">
        <f>COUNTIF(P6:V6,1)</f>
        <v/>
      </c>
      <c r="X6" s="356">
        <f>W6/O6</f>
        <v/>
      </c>
      <c r="Y6" s="344" t="n"/>
      <c r="Z6" s="284">
        <f>IF(OR(AND(E6&gt;0,X6&gt;0),AND(E6=0,X6=0)),"-","Что-то не так!")</f>
        <v/>
      </c>
      <c r="AB6" s="379" t="n"/>
    </row>
    <row customHeight="1" ht="12.75" r="7" s="265" spans="1:32">
      <c r="A7" s="316" t="n">
        <v>244</v>
      </c>
      <c r="B7" s="274" t="s">
        <v>288</v>
      </c>
      <c r="C7" s="316" t="s">
        <v>1</v>
      </c>
      <c r="D7" s="392" t="s">
        <v>294</v>
      </c>
      <c r="E7" s="432">
        <f>NETWORKDAYS(Итого!C$2,Отчёт!C$2,Итого!C$3)*3/5</f>
        <v/>
      </c>
      <c r="F7" s="433" t="n">
        <v>0.583333333333333</v>
      </c>
      <c r="G7" s="350" t="n">
        <v>1</v>
      </c>
      <c r="H7" s="351">
        <f>G7*F7</f>
        <v/>
      </c>
      <c r="I7" s="362" t="n">
        <v>7</v>
      </c>
      <c r="J7" s="363">
        <f>H7*E7</f>
        <v/>
      </c>
      <c r="K7" s="393" t="n">
        <v>130</v>
      </c>
      <c r="L7" s="394">
        <f>K7*J7</f>
        <v/>
      </c>
      <c r="M7" s="389" t="n">
        <v>43185</v>
      </c>
      <c r="N7" s="316" t="n"/>
      <c r="O7" s="434">
        <f>7-COUNTIF(P7:V7,"х")</f>
        <v/>
      </c>
      <c r="P7" s="341" t="n">
        <v>1</v>
      </c>
      <c r="Q7" s="341" t="n">
        <v>1</v>
      </c>
      <c r="R7" s="341" t="n">
        <v>1</v>
      </c>
      <c r="S7" s="341" t="s">
        <v>74</v>
      </c>
      <c r="T7" s="341" t="s">
        <v>74</v>
      </c>
      <c r="U7" s="341" t="n">
        <v>1</v>
      </c>
      <c r="V7" s="341" t="s">
        <v>74</v>
      </c>
      <c r="W7" s="390">
        <f>COUNTIF(P7:V7,1)</f>
        <v/>
      </c>
      <c r="X7" s="356">
        <f>W7/O7</f>
        <v/>
      </c>
      <c r="Y7" s="344" t="n"/>
      <c r="Z7" s="284">
        <f>IF(OR(AND(E7&gt;0,X7&gt;0),AND(E7=0,X7=0)),"-","Что-то не так!")</f>
        <v/>
      </c>
      <c r="AB7" s="379" t="n"/>
    </row>
    <row customHeight="1" ht="12.75" r="8" s="265" spans="1:32">
      <c r="A8" s="316" t="n">
        <v>245</v>
      </c>
      <c r="B8" s="274" t="s">
        <v>288</v>
      </c>
      <c r="C8" s="316" t="s">
        <v>1</v>
      </c>
      <c r="D8" s="392" t="s">
        <v>295</v>
      </c>
      <c r="E8" s="432">
        <f>NETWORKDAYS(Итого!C$2,Отчёт!C$2,Итого!C$3)*3/5</f>
        <v/>
      </c>
      <c r="F8" s="433" t="n">
        <v>0.583333333333333</v>
      </c>
      <c r="G8" s="350" t="n">
        <v>1</v>
      </c>
      <c r="H8" s="351">
        <f>G8*F8</f>
        <v/>
      </c>
      <c r="I8" s="362" t="n">
        <v>7</v>
      </c>
      <c r="J8" s="363">
        <f>H8*E8</f>
        <v/>
      </c>
      <c r="K8" s="393" t="n">
        <v>130</v>
      </c>
      <c r="L8" s="394">
        <f>K8*J8</f>
        <v/>
      </c>
      <c r="M8" s="389" t="n">
        <v>43185</v>
      </c>
      <c r="N8" s="316" t="n"/>
      <c r="O8" s="434">
        <f>7-COUNTIF(P8:V8,"х")</f>
        <v/>
      </c>
      <c r="P8" s="341" t="n">
        <v>1</v>
      </c>
      <c r="Q8" s="341" t="n">
        <v>1</v>
      </c>
      <c r="R8" s="341" t="n">
        <v>1</v>
      </c>
      <c r="S8" s="341" t="s">
        <v>74</v>
      </c>
      <c r="T8" s="341" t="s">
        <v>74</v>
      </c>
      <c r="U8" s="341" t="n">
        <v>1</v>
      </c>
      <c r="V8" s="341" t="s">
        <v>74</v>
      </c>
      <c r="W8" s="390">
        <f>COUNTIF(P8:V8,1)</f>
        <v/>
      </c>
      <c r="X8" s="356">
        <f>W8/O8</f>
        <v/>
      </c>
      <c r="Y8" s="344" t="n"/>
      <c r="Z8" s="284">
        <f>IF(OR(AND(E8&gt;0,X8&gt;0),AND(E8=0,X8=0)),"-","Что-то не так!")</f>
        <v/>
      </c>
      <c r="AB8" s="379" t="n"/>
    </row>
    <row customHeight="1" ht="12.75" r="9" s="265" spans="1:32">
      <c r="A9" s="316" t="n">
        <v>246</v>
      </c>
      <c r="B9" s="274" t="s">
        <v>288</v>
      </c>
      <c r="C9" s="316" t="s">
        <v>1</v>
      </c>
      <c r="D9" s="392" t="s">
        <v>296</v>
      </c>
      <c r="E9" s="432">
        <f>NETWORKDAYS(Итого!C$2,Отчёт!C$2,Итого!C$3)*3/5</f>
        <v/>
      </c>
      <c r="F9" s="433" t="n">
        <v>0.583333333333333</v>
      </c>
      <c r="G9" s="350" t="n">
        <v>1</v>
      </c>
      <c r="H9" s="351">
        <f>G9*F9</f>
        <v/>
      </c>
      <c r="I9" s="362" t="n">
        <v>7</v>
      </c>
      <c r="J9" s="363">
        <f>H9*E9</f>
        <v/>
      </c>
      <c r="K9" s="393" t="n">
        <v>130</v>
      </c>
      <c r="L9" s="394">
        <f>K9*J9</f>
        <v/>
      </c>
      <c r="M9" s="389" t="n">
        <v>43185</v>
      </c>
      <c r="N9" s="316" t="n"/>
      <c r="O9" s="434">
        <f>7-COUNTIF(P9:V9,"х")</f>
        <v/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1</v>
      </c>
      <c r="U9" s="341" t="n">
        <v>1</v>
      </c>
      <c r="V9" s="341" t="s">
        <v>74</v>
      </c>
      <c r="W9" s="390">
        <f>COUNTIF(P9:V9,1)</f>
        <v/>
      </c>
      <c r="X9" s="356">
        <f>W9/O9</f>
        <v/>
      </c>
      <c r="Y9" s="344" t="n"/>
      <c r="Z9" s="284">
        <f>IF(OR(AND(E9&gt;0,X9&gt;0),AND(E9=0,X9=0)),"-","Что-то не так!")</f>
        <v/>
      </c>
      <c r="AB9" s="379" t="n"/>
    </row>
    <row customHeight="1" ht="12.75" r="10" s="265" spans="1:32">
      <c r="A10" s="316" t="n">
        <v>247</v>
      </c>
      <c r="B10" s="274" t="s">
        <v>288</v>
      </c>
      <c r="C10" s="316" t="s">
        <v>1</v>
      </c>
      <c r="D10" s="392" t="s">
        <v>297</v>
      </c>
      <c r="E10" s="432">
        <f>NETWORKDAYS(Итого!C$2,Отчёт!C$2,Итого!C$3)*3/5</f>
        <v/>
      </c>
      <c r="F10" s="433" t="n">
        <v>0.583333333333333</v>
      </c>
      <c r="G10" s="350" t="n">
        <v>1</v>
      </c>
      <c r="H10" s="351">
        <f>G10*F10</f>
        <v/>
      </c>
      <c r="I10" s="362" t="n">
        <v>7</v>
      </c>
      <c r="J10" s="363">
        <f>H10*E10</f>
        <v/>
      </c>
      <c r="K10" s="393" t="n">
        <v>130</v>
      </c>
      <c r="L10" s="394">
        <f>K10*J10</f>
        <v/>
      </c>
      <c r="M10" s="389" t="n">
        <v>43185</v>
      </c>
      <c r="N10" s="316" t="n"/>
      <c r="O10" s="434">
        <f>7-COUNTIF(P10:V10,"х")</f>
        <v/>
      </c>
      <c r="P10" s="341" t="n">
        <v>1</v>
      </c>
      <c r="Q10" s="341" t="n">
        <v>1</v>
      </c>
      <c r="R10" s="341" t="n">
        <v>1</v>
      </c>
      <c r="S10" s="341" t="n">
        <v>1</v>
      </c>
      <c r="T10" s="341" t="n">
        <v>0</v>
      </c>
      <c r="U10" s="341" t="n">
        <v>1</v>
      </c>
      <c r="V10" s="341" t="s">
        <v>74</v>
      </c>
      <c r="W10" s="390">
        <f>COUNTIF(P10:V10,1)</f>
        <v/>
      </c>
      <c r="X10" s="356">
        <f>W10/O10</f>
        <v/>
      </c>
      <c r="Y10" s="344" t="s">
        <v>269</v>
      </c>
      <c r="Z10" s="284">
        <f>IF(OR(AND(E10&gt;0,X10&gt;0),AND(E10=0,X10=0)),"-","Что-то не так!")</f>
        <v/>
      </c>
      <c r="AB10" s="379" t="n"/>
    </row>
    <row customHeight="1" ht="12.75" r="11" s="265" spans="1:32">
      <c r="A11" s="316" t="n">
        <v>248</v>
      </c>
      <c r="B11" s="274" t="s">
        <v>288</v>
      </c>
      <c r="C11" s="316" t="s">
        <v>1</v>
      </c>
      <c r="D11" s="392" t="s">
        <v>298</v>
      </c>
      <c r="E11" s="432">
        <f>NETWORKDAYS(Итого!C$2,Отчёт!C$2,Итого!C$3)*3/5</f>
        <v/>
      </c>
      <c r="F11" s="433" t="n">
        <v>0.583333333333333</v>
      </c>
      <c r="G11" s="350" t="n">
        <v>1</v>
      </c>
      <c r="H11" s="351">
        <f>G11*F11</f>
        <v/>
      </c>
      <c r="I11" s="362" t="n">
        <v>7</v>
      </c>
      <c r="J11" s="363">
        <f>H11*E11</f>
        <v/>
      </c>
      <c r="K11" s="393" t="n">
        <v>130</v>
      </c>
      <c r="L11" s="394">
        <f>K11*J11</f>
        <v/>
      </c>
      <c r="M11" s="389" t="n">
        <v>43185</v>
      </c>
      <c r="N11" s="316" t="n"/>
      <c r="O11" s="434">
        <f>7-COUNTIF(P11:V11,"х")</f>
        <v/>
      </c>
      <c r="P11" s="341" t="n">
        <v>1</v>
      </c>
      <c r="Q11" s="341" t="n">
        <v>1</v>
      </c>
      <c r="R11" s="341" t="n">
        <v>1</v>
      </c>
      <c r="S11" s="341" t="n">
        <v>1</v>
      </c>
      <c r="T11" s="341" t="n">
        <v>1</v>
      </c>
      <c r="U11" s="341" t="n">
        <v>1</v>
      </c>
      <c r="V11" s="341" t="s">
        <v>74</v>
      </c>
      <c r="W11" s="390">
        <f>COUNTIF(P11:V11,1)</f>
        <v/>
      </c>
      <c r="X11" s="356">
        <f>W11/O11</f>
        <v/>
      </c>
      <c r="Y11" s="344" t="n"/>
      <c r="Z11" s="284">
        <f>IF(OR(AND(E11&gt;0,X11&gt;0),AND(E11=0,X11=0)),"-","Что-то не так!")</f>
        <v/>
      </c>
      <c r="AB11" s="379" t="n"/>
    </row>
    <row customHeight="1" ht="12.75" r="12" s="265" spans="1:32">
      <c r="A12" s="316" t="n">
        <v>250</v>
      </c>
      <c r="B12" s="274" t="s">
        <v>288</v>
      </c>
      <c r="C12" s="316" t="s">
        <v>1</v>
      </c>
      <c r="D12" s="392" t="s">
        <v>299</v>
      </c>
      <c r="E12" s="432">
        <f>NETWORKDAYS(Итого!C$2,Отчёт!C$2,Итого!C$3)*3/5</f>
        <v/>
      </c>
      <c r="F12" s="433" t="n">
        <v>0.583333333333333</v>
      </c>
      <c r="G12" s="350" t="n">
        <v>1</v>
      </c>
      <c r="H12" s="351">
        <f>G12*F12</f>
        <v/>
      </c>
      <c r="I12" s="362" t="n">
        <v>7</v>
      </c>
      <c r="J12" s="363">
        <f>H12*E12</f>
        <v/>
      </c>
      <c r="K12" s="393" t="n">
        <v>130</v>
      </c>
      <c r="L12" s="394">
        <f>K12*J12</f>
        <v/>
      </c>
      <c r="M12" s="389" t="n">
        <v>43185</v>
      </c>
      <c r="N12" s="316" t="n"/>
      <c r="O12" s="434">
        <f>7-COUNTIF(P12:V12,"х")</f>
        <v/>
      </c>
      <c r="P12" s="341" t="n">
        <v>1</v>
      </c>
      <c r="Q12" s="341" t="n">
        <v>0</v>
      </c>
      <c r="R12" s="341" t="n">
        <v>1</v>
      </c>
      <c r="S12" s="341" t="s">
        <v>74</v>
      </c>
      <c r="T12" s="341" t="s">
        <v>74</v>
      </c>
      <c r="U12" s="341" t="n">
        <v>1</v>
      </c>
      <c r="V12" s="341" t="s">
        <v>74</v>
      </c>
      <c r="W12" s="390">
        <f>COUNTIF(P12:V12,1)</f>
        <v/>
      </c>
      <c r="X12" s="356">
        <f>W12/O12</f>
        <v/>
      </c>
      <c r="Y12" s="344" t="s">
        <v>141</v>
      </c>
      <c r="Z12" s="284">
        <f>IF(OR(AND(E12&gt;0,X12&gt;0),AND(E12=0,X12=0)),"-","Что-то не так!")</f>
        <v/>
      </c>
      <c r="AA12" s="284" t="s">
        <v>165</v>
      </c>
      <c r="AB12" s="379" t="n"/>
    </row>
    <row customHeight="1" ht="12.75" r="13" s="265" spans="1:32">
      <c r="A13" s="316" t="n">
        <v>251</v>
      </c>
      <c r="B13" s="274" t="s">
        <v>288</v>
      </c>
      <c r="C13" s="316" t="s">
        <v>1</v>
      </c>
      <c r="D13" s="392" t="s">
        <v>300</v>
      </c>
      <c r="E13" s="432">
        <f>NETWORKDAYS(Итого!C$2,Отчёт!C$2,Итого!C$3)*3/5</f>
        <v/>
      </c>
      <c r="F13" s="433" t="n">
        <v>0.583333333333333</v>
      </c>
      <c r="G13" s="350" t="n">
        <v>1</v>
      </c>
      <c r="H13" s="351">
        <f>G13*F13</f>
        <v/>
      </c>
      <c r="I13" s="362" t="n">
        <v>7</v>
      </c>
      <c r="J13" s="363">
        <f>H13*E13</f>
        <v/>
      </c>
      <c r="K13" s="393" t="n">
        <v>130</v>
      </c>
      <c r="L13" s="394">
        <f>K13*J13</f>
        <v/>
      </c>
      <c r="M13" s="389" t="n">
        <v>43185</v>
      </c>
      <c r="N13" s="316" t="n"/>
      <c r="O13" s="434">
        <f>7-COUNTIF(P13:V13,"х")</f>
        <v/>
      </c>
      <c r="P13" s="341" t="n">
        <v>1</v>
      </c>
      <c r="Q13" s="341" t="n">
        <v>1</v>
      </c>
      <c r="R13" s="341" t="n">
        <v>1</v>
      </c>
      <c r="S13" s="341" t="n">
        <v>1</v>
      </c>
      <c r="T13" s="341" t="n">
        <v>1</v>
      </c>
      <c r="U13" s="341" t="s">
        <v>74</v>
      </c>
      <c r="V13" s="341" t="s">
        <v>74</v>
      </c>
      <c r="W13" s="390">
        <f>COUNTIF(P13:V13,1)</f>
        <v/>
      </c>
      <c r="X13" s="356">
        <f>W13/O13</f>
        <v/>
      </c>
      <c r="Y13" s="344" t="n"/>
      <c r="Z13" s="284">
        <f>IF(OR(AND(E13&gt;0,X13&gt;0),AND(E13=0,X13=0)),"-","Что-то не так!")</f>
        <v/>
      </c>
      <c r="AB13" s="379" t="n"/>
    </row>
    <row customHeight="1" ht="12.75" r="14" s="265" spans="1:32">
      <c r="A14" s="316" t="n">
        <v>252</v>
      </c>
      <c r="B14" s="274" t="s">
        <v>288</v>
      </c>
      <c r="C14" s="316" t="s">
        <v>1</v>
      </c>
      <c r="D14" s="392" t="s">
        <v>301</v>
      </c>
      <c r="E14" s="432">
        <f>NETWORKDAYS(Итого!C$2,Отчёт!C$2,Итого!C$3)*3/5</f>
        <v/>
      </c>
      <c r="F14" s="433" t="n">
        <v>0.583333333333333</v>
      </c>
      <c r="G14" s="350" t="n">
        <v>1</v>
      </c>
      <c r="H14" s="351">
        <f>G14*F14</f>
        <v/>
      </c>
      <c r="I14" s="362" t="n">
        <v>7</v>
      </c>
      <c r="J14" s="363">
        <f>H14*E14</f>
        <v/>
      </c>
      <c r="K14" s="393" t="n">
        <v>130</v>
      </c>
      <c r="L14" s="394">
        <f>K14*J14</f>
        <v/>
      </c>
      <c r="M14" s="389" t="n">
        <v>43185</v>
      </c>
      <c r="N14" s="316" t="n"/>
      <c r="O14" s="434">
        <f>7-COUNTIF(P14:V14,"х")</f>
        <v/>
      </c>
      <c r="P14" s="341" t="n">
        <v>1</v>
      </c>
      <c r="Q14" s="341" t="n">
        <v>1</v>
      </c>
      <c r="R14" s="341" t="n">
        <v>1</v>
      </c>
      <c r="S14" s="341" t="n">
        <v>1</v>
      </c>
      <c r="T14" s="341" t="n">
        <v>1</v>
      </c>
      <c r="U14" s="341" t="n">
        <v>1</v>
      </c>
      <c r="V14" s="341" t="s">
        <v>74</v>
      </c>
      <c r="W14" s="390">
        <f>COUNTIF(P14:V14,1)</f>
        <v/>
      </c>
      <c r="X14" s="356">
        <f>W14/O14</f>
        <v/>
      </c>
      <c r="Y14" s="344" t="n"/>
      <c r="Z14" s="284">
        <f>IF(OR(AND(E14&gt;0,X14&gt;0),AND(E14=0,X14=0)),"-","Что-то не так!")</f>
        <v/>
      </c>
      <c r="AA14" s="284" t="s">
        <v>165</v>
      </c>
      <c r="AB14" s="379" t="n"/>
    </row>
    <row customHeight="1" ht="12.75" r="15" s="265" spans="1:32">
      <c r="A15" s="316" t="n">
        <v>253</v>
      </c>
      <c r="B15" s="274" t="s">
        <v>288</v>
      </c>
      <c r="C15" s="316" t="s">
        <v>1</v>
      </c>
      <c r="D15" s="392" t="s">
        <v>302</v>
      </c>
      <c r="E15" s="432">
        <f>NETWORKDAYS(Итого!C$2,Отчёт!C$2,Итого!C$3)*3/5</f>
        <v/>
      </c>
      <c r="F15" s="433" t="n">
        <v>0.583333333333333</v>
      </c>
      <c r="G15" s="350" t="n">
        <v>1</v>
      </c>
      <c r="H15" s="351">
        <f>G15*F15</f>
        <v/>
      </c>
      <c r="I15" s="362" t="n">
        <v>7</v>
      </c>
      <c r="J15" s="363">
        <f>H15*E15</f>
        <v/>
      </c>
      <c r="K15" s="393" t="n">
        <v>130</v>
      </c>
      <c r="L15" s="394">
        <f>K15*J15</f>
        <v/>
      </c>
      <c r="M15" s="389" t="n">
        <v>43185</v>
      </c>
      <c r="N15" s="316" t="n"/>
      <c r="O15" s="434">
        <f>7-COUNTIF(P15:V15,"х")</f>
        <v/>
      </c>
      <c r="P15" s="341" t="n">
        <v>1</v>
      </c>
      <c r="Q15" s="341" t="n">
        <v>1</v>
      </c>
      <c r="R15" s="341" t="n">
        <v>1</v>
      </c>
      <c r="S15" s="341" t="n">
        <v>1</v>
      </c>
      <c r="T15" s="341" t="n">
        <v>1</v>
      </c>
      <c r="U15" s="341" t="n">
        <v>1</v>
      </c>
      <c r="V15" s="341" t="s">
        <v>74</v>
      </c>
      <c r="W15" s="390">
        <f>COUNTIF(P15:V15,1)</f>
        <v/>
      </c>
      <c r="X15" s="356">
        <f>W15/O15</f>
        <v/>
      </c>
      <c r="Y15" s="344" t="n"/>
      <c r="Z15" s="284">
        <f>IF(OR(AND(E15&gt;0,X15&gt;0),AND(E15=0,X15=0)),"-","Что-то не так!")</f>
        <v/>
      </c>
      <c r="AA15" s="284" t="s">
        <v>165</v>
      </c>
      <c r="AB15" s="379" t="n"/>
    </row>
    <row customHeight="1" ht="12.75" r="16" s="265" spans="1:32">
      <c r="A16" s="316" t="n">
        <v>254</v>
      </c>
      <c r="B16" s="274" t="s">
        <v>288</v>
      </c>
      <c r="C16" s="316" t="s">
        <v>1</v>
      </c>
      <c r="D16" s="392" t="s">
        <v>303</v>
      </c>
      <c r="E16" s="432">
        <f>NETWORKDAYS(Итого!C$2,Отчёт!C$2,Итого!C$3)*3/5</f>
        <v/>
      </c>
      <c r="F16" s="433" t="n">
        <v>0.583333333333333</v>
      </c>
      <c r="G16" s="350" t="n">
        <v>1</v>
      </c>
      <c r="H16" s="351">
        <f>G16*F16</f>
        <v/>
      </c>
      <c r="I16" s="362" t="n">
        <v>7</v>
      </c>
      <c r="J16" s="363">
        <f>H16*E16</f>
        <v/>
      </c>
      <c r="K16" s="393" t="n">
        <v>130</v>
      </c>
      <c r="L16" s="394">
        <f>K16*J16</f>
        <v/>
      </c>
      <c r="M16" s="389" t="n">
        <v>43185</v>
      </c>
      <c r="N16" s="316" t="n"/>
      <c r="O16" s="434">
        <f>7-COUNTIF(P16:V16,"х")</f>
        <v/>
      </c>
      <c r="P16" s="341" t="n">
        <v>0</v>
      </c>
      <c r="Q16" s="341" t="n">
        <v>1</v>
      </c>
      <c r="R16" s="341" t="n">
        <v>1</v>
      </c>
      <c r="S16" s="341" t="n">
        <v>0</v>
      </c>
      <c r="T16" s="341" t="n">
        <v>1</v>
      </c>
      <c r="U16" s="341" t="n">
        <v>1</v>
      </c>
      <c r="V16" s="341" t="s">
        <v>74</v>
      </c>
      <c r="W16" s="390">
        <f>COUNTIF(P16:V16,1)</f>
        <v/>
      </c>
      <c r="X16" s="356">
        <f>W16/O16</f>
        <v/>
      </c>
      <c r="Y16" s="406" t="s">
        <v>304</v>
      </c>
      <c r="Z16" s="284">
        <f>IF(OR(AND(E16&gt;0,X16&gt;0),AND(E16=0,X16=0)),"-","Что-то не так!")</f>
        <v/>
      </c>
      <c r="AB16" s="379" t="n"/>
    </row>
    <row customHeight="1" ht="12.75" r="17" s="265" spans="1:32">
      <c r="A17" s="316" t="n">
        <v>255</v>
      </c>
      <c r="B17" s="274" t="s">
        <v>288</v>
      </c>
      <c r="C17" s="316" t="s">
        <v>1</v>
      </c>
      <c r="D17" s="392" t="s">
        <v>305</v>
      </c>
      <c r="E17" s="432">
        <f>NETWORKDAYS(Итого!C$2,Отчёт!C$2,Итого!C$3)*3/5</f>
        <v/>
      </c>
      <c r="F17" s="433" t="n">
        <v>0.583333333333333</v>
      </c>
      <c r="G17" s="350" t="n">
        <v>1</v>
      </c>
      <c r="H17" s="351">
        <f>G17*F17</f>
        <v/>
      </c>
      <c r="I17" s="362" t="n">
        <v>7</v>
      </c>
      <c r="J17" s="363">
        <f>H17*E17</f>
        <v/>
      </c>
      <c r="K17" s="393" t="n">
        <v>130</v>
      </c>
      <c r="L17" s="394">
        <f>K17*J17</f>
        <v/>
      </c>
      <c r="M17" s="389" t="n">
        <v>43185</v>
      </c>
      <c r="N17" s="316" t="n"/>
      <c r="O17" s="434">
        <f>7-COUNTIF(P17:V17,"х")</f>
        <v/>
      </c>
      <c r="P17" s="341" t="n">
        <v>1</v>
      </c>
      <c r="Q17" s="341" t="n">
        <v>1</v>
      </c>
      <c r="R17" s="341" t="n">
        <v>1</v>
      </c>
      <c r="S17" s="341" t="s">
        <v>74</v>
      </c>
      <c r="T17" s="341" t="s">
        <v>74</v>
      </c>
      <c r="U17" s="341" t="n">
        <v>1</v>
      </c>
      <c r="V17" s="341" t="s">
        <v>74</v>
      </c>
      <c r="W17" s="390">
        <f>COUNTIF(P17:V17,1)</f>
        <v/>
      </c>
      <c r="X17" s="356">
        <f>W17/O17</f>
        <v/>
      </c>
      <c r="Y17" s="344" t="n"/>
      <c r="Z17" s="284">
        <f>IF(OR(AND(E17&gt;0,X17&gt;0),AND(E17=0,X17=0)),"-","Что-то не так!")</f>
        <v/>
      </c>
      <c r="AB17" s="379" t="n"/>
    </row>
    <row customHeight="1" ht="12.75" r="18" s="265" spans="1:32">
      <c r="A18" s="316" t="n">
        <v>257</v>
      </c>
      <c r="B18" s="274" t="s">
        <v>288</v>
      </c>
      <c r="C18" s="316" t="s">
        <v>1</v>
      </c>
      <c r="D18" s="392" t="s">
        <v>306</v>
      </c>
      <c r="E18" s="432">
        <f>NETWORKDAYS(Итого!C$2,Отчёт!C$2,Итого!C$3)*3/5</f>
        <v/>
      </c>
      <c r="F18" s="433" t="n">
        <v>0.583333333333333</v>
      </c>
      <c r="G18" s="350" t="n">
        <v>1</v>
      </c>
      <c r="H18" s="351">
        <f>G18*F18</f>
        <v/>
      </c>
      <c r="I18" s="362" t="n">
        <v>7</v>
      </c>
      <c r="J18" s="363">
        <f>H18*E18</f>
        <v/>
      </c>
      <c r="K18" s="393" t="n">
        <v>130</v>
      </c>
      <c r="L18" s="394">
        <f>K18*J18</f>
        <v/>
      </c>
      <c r="M18" s="389" t="n">
        <v>43185</v>
      </c>
      <c r="N18" s="316" t="n"/>
      <c r="O18" s="434">
        <f>7-COUNTIF(P18:V18,"х")</f>
        <v/>
      </c>
      <c r="P18" s="341" t="n">
        <v>1</v>
      </c>
      <c r="Q18" s="341" t="n">
        <v>1</v>
      </c>
      <c r="R18" s="341" t="n">
        <v>1</v>
      </c>
      <c r="S18" s="341" t="s">
        <v>74</v>
      </c>
      <c r="T18" s="341" t="s">
        <v>74</v>
      </c>
      <c r="U18" s="341" t="n">
        <v>1</v>
      </c>
      <c r="V18" s="341" t="s">
        <v>74</v>
      </c>
      <c r="W18" s="390">
        <f>COUNTIF(P18:V18,1)</f>
        <v/>
      </c>
      <c r="X18" s="356">
        <f>W18/O18</f>
        <v/>
      </c>
      <c r="Y18" s="344" t="n"/>
      <c r="Z18" s="284">
        <f>IF(OR(AND(E18&gt;0,X18&gt;0),AND(E18=0,X18=0)),"-","Что-то не так!")</f>
        <v/>
      </c>
      <c r="AB18" s="379" t="n"/>
    </row>
    <row customHeight="1" ht="12.75" r="19" s="265" spans="1:32">
      <c r="A19" s="284" t="n"/>
      <c r="B19" s="274" t="s">
        <v>288</v>
      </c>
      <c r="C19" s="316" t="s">
        <v>1</v>
      </c>
      <c r="D19" s="392" t="s">
        <v>307</v>
      </c>
      <c r="E19" s="432">
        <f>NETWORKDAYS(Итого!C$2,Отчёт!C$2,Итого!C$3)*3/5</f>
        <v/>
      </c>
      <c r="F19" s="419" t="n">
        <v>0.583333333333333</v>
      </c>
      <c r="G19" s="360" t="n">
        <v>1</v>
      </c>
      <c r="H19" s="361" t="n">
        <v>0.583333333333333</v>
      </c>
      <c r="I19" s="362" t="n">
        <v>5</v>
      </c>
      <c r="J19" s="363">
        <f>H19*E19</f>
        <v/>
      </c>
      <c r="K19" s="393" t="n">
        <v>130</v>
      </c>
      <c r="L19" s="394">
        <f>K19*J19</f>
        <v/>
      </c>
      <c r="M19" s="389" t="n">
        <v>43185</v>
      </c>
      <c r="N19" s="316" t="n"/>
      <c r="O19" s="434">
        <f>7-COUNTIF(P19:V19,"х")</f>
        <v/>
      </c>
      <c r="P19" s="341" t="n">
        <v>1</v>
      </c>
      <c r="Q19" s="341" t="n">
        <v>1</v>
      </c>
      <c r="R19" s="341" t="n">
        <v>1</v>
      </c>
      <c r="S19" s="341" t="n">
        <v>1</v>
      </c>
      <c r="T19" s="341" t="n">
        <v>1</v>
      </c>
      <c r="U19" s="341" t="n">
        <v>1</v>
      </c>
      <c r="V19" s="341" t="s">
        <v>74</v>
      </c>
      <c r="W19" s="390">
        <f>COUNTIF(P19:V19,1)</f>
        <v/>
      </c>
      <c r="X19" s="356">
        <f>W19/O19</f>
        <v/>
      </c>
      <c r="Y19" s="344" t="n"/>
      <c r="Z19" s="284">
        <f>IF(OR(AND(E19&gt;0,X19&gt;0),AND(E19=0,X19=0)),"-","Что-то не так!")</f>
        <v/>
      </c>
      <c r="AB19" s="379" t="n"/>
    </row>
    <row customHeight="1" ht="12.75" r="20" s="265" spans="1:32">
      <c r="A20" s="284" t="n"/>
      <c r="B20" s="274" t="s">
        <v>288</v>
      </c>
      <c r="C20" s="316" t="s">
        <v>1</v>
      </c>
      <c r="D20" s="392" t="s">
        <v>308</v>
      </c>
      <c r="E20" s="432">
        <f>NETWORKDAYS(Итого!C$2,Отчёт!C$2,Итого!C$3)*3/5</f>
        <v/>
      </c>
      <c r="F20" s="419" t="n">
        <v>0.583333333333333</v>
      </c>
      <c r="G20" s="360" t="n">
        <v>1</v>
      </c>
      <c r="H20" s="361" t="n">
        <v>0.583333333333333</v>
      </c>
      <c r="I20" s="362" t="n">
        <v>5</v>
      </c>
      <c r="J20" s="363">
        <f>H20*E20</f>
        <v/>
      </c>
      <c r="K20" s="393" t="n">
        <v>130</v>
      </c>
      <c r="L20" s="394">
        <f>K20*J20</f>
        <v/>
      </c>
      <c r="M20" s="389" t="n">
        <v>43185</v>
      </c>
      <c r="N20" s="316" t="n"/>
      <c r="O20" s="434">
        <f>7-COUNTIF(P20:V20,"х")</f>
        <v/>
      </c>
      <c r="P20" s="341" t="n">
        <v>1</v>
      </c>
      <c r="Q20" s="341" t="n">
        <v>1</v>
      </c>
      <c r="R20" s="341" t="n">
        <v>1</v>
      </c>
      <c r="S20" s="341" t="s">
        <v>74</v>
      </c>
      <c r="T20" s="341" t="s">
        <v>74</v>
      </c>
      <c r="U20" s="341" t="n">
        <v>1</v>
      </c>
      <c r="V20" s="341" t="s">
        <v>74</v>
      </c>
      <c r="W20" s="390">
        <f>COUNTIF(P20:V20,1)</f>
        <v/>
      </c>
      <c r="X20" s="356">
        <f>W20/O20</f>
        <v/>
      </c>
      <c r="Y20" s="406" t="n"/>
      <c r="Z20" s="284">
        <f>IF(OR(AND(E20&gt;0,X20&gt;0),AND(E20=0,X20=0)),"-","Что-то не так!")</f>
        <v/>
      </c>
      <c r="AB20" s="379" t="n"/>
    </row>
    <row customHeight="1" ht="12.75" r="21" s="265" spans="1:32">
      <c r="A21" s="284" t="n"/>
      <c r="B21" s="274" t="s">
        <v>288</v>
      </c>
      <c r="C21" s="316" t="s">
        <v>1</v>
      </c>
      <c r="D21" s="392" t="s">
        <v>309</v>
      </c>
      <c r="E21" s="432">
        <f>NETWORKDAYS(Итого!C$2,Отчёт!C$2,Итого!C$3)*3/5</f>
        <v/>
      </c>
      <c r="F21" s="419" t="n">
        <v>0.583333333333333</v>
      </c>
      <c r="G21" s="360" t="n">
        <v>1</v>
      </c>
      <c r="H21" s="361" t="n">
        <v>0.583333333333333</v>
      </c>
      <c r="I21" s="362" t="n">
        <v>5</v>
      </c>
      <c r="J21" s="363">
        <f>H21*E21</f>
        <v/>
      </c>
      <c r="K21" s="393" t="n">
        <v>130</v>
      </c>
      <c r="L21" s="394">
        <f>K21*J21</f>
        <v/>
      </c>
      <c r="M21" s="389" t="n">
        <v>43185</v>
      </c>
      <c r="N21" s="316" t="n"/>
      <c r="O21" s="434">
        <f>7-COUNTIF(P21:V21,"х")</f>
        <v/>
      </c>
      <c r="P21" s="341" t="n">
        <v>1</v>
      </c>
      <c r="Q21" s="341" t="n">
        <v>1</v>
      </c>
      <c r="R21" s="341" t="n">
        <v>1</v>
      </c>
      <c r="S21" s="341" t="n">
        <v>1</v>
      </c>
      <c r="T21" s="341" t="n">
        <v>1</v>
      </c>
      <c r="U21" s="341" t="n">
        <v>1</v>
      </c>
      <c r="V21" s="341" t="s">
        <v>74</v>
      </c>
      <c r="W21" s="390">
        <f>COUNTIF(P21:V21,1)</f>
        <v/>
      </c>
      <c r="X21" s="356">
        <f>W21/O21</f>
        <v/>
      </c>
      <c r="Y21" s="406" t="n"/>
      <c r="Z21" s="284">
        <f>IF(OR(AND(E21&gt;0,X21&gt;0),AND(E21=0,X21=0)),"-","Что-то не так!")</f>
        <v/>
      </c>
      <c r="AB21" s="379" t="n"/>
    </row>
    <row customHeight="1" ht="12.75" r="22" s="265" spans="1:32">
      <c r="A22" s="284" t="n"/>
      <c r="B22" s="274" t="s">
        <v>288</v>
      </c>
      <c r="C22" s="316" t="s">
        <v>1</v>
      </c>
      <c r="D22" s="392" t="s">
        <v>310</v>
      </c>
      <c r="E22" s="432">
        <f>NETWORKDAYS(Итого!C$2,Отчёт!C$2,Итого!C$3)*3/5</f>
        <v/>
      </c>
      <c r="F22" s="419" t="n">
        <v>0.583333333333333</v>
      </c>
      <c r="G22" s="360" t="n">
        <v>1</v>
      </c>
      <c r="H22" s="361" t="n">
        <v>0.583333333333333</v>
      </c>
      <c r="I22" s="362" t="n">
        <v>5</v>
      </c>
      <c r="J22" s="363">
        <f>H22*E22</f>
        <v/>
      </c>
      <c r="K22" s="393" t="n">
        <v>130</v>
      </c>
      <c r="L22" s="394">
        <f>K22*J22</f>
        <v/>
      </c>
      <c r="M22" s="389" t="n">
        <v>43185</v>
      </c>
      <c r="N22" s="316" t="n"/>
      <c r="O22" s="434">
        <f>7-COUNTIF(P22:V22,"х")</f>
        <v/>
      </c>
      <c r="P22" s="341" t="n">
        <v>1</v>
      </c>
      <c r="Q22" s="341" t="n">
        <v>1</v>
      </c>
      <c r="R22" s="341" t="n">
        <v>1</v>
      </c>
      <c r="S22" s="341" t="n">
        <v>1</v>
      </c>
      <c r="T22" s="341" t="n">
        <v>1</v>
      </c>
      <c r="U22" s="341" t="n">
        <v>0</v>
      </c>
      <c r="V22" s="341" t="s">
        <v>74</v>
      </c>
      <c r="W22" s="390">
        <f>COUNTIF(P22:V22,1)</f>
        <v/>
      </c>
      <c r="X22" s="356">
        <f>W22/O22</f>
        <v/>
      </c>
      <c r="Y22" s="344" t="s">
        <v>311</v>
      </c>
      <c r="Z22" s="284">
        <f>IF(OR(AND(E22&gt;0,X22&gt;0),AND(E22=0,X22=0)),"-","Что-то не так!")</f>
        <v/>
      </c>
      <c r="AB22" s="379" t="n"/>
    </row>
    <row customHeight="1" ht="12.75" r="23" s="265" spans="1:32">
      <c r="A23" s="284" t="n"/>
      <c r="B23" s="274" t="s">
        <v>288</v>
      </c>
      <c r="C23" s="316" t="s">
        <v>1</v>
      </c>
      <c r="D23" s="392" t="s">
        <v>312</v>
      </c>
      <c r="E23" s="432">
        <f>NETWORKDAYS(Итого!C$2,Отчёт!C$2,Итого!C$3)*3/5</f>
        <v/>
      </c>
      <c r="F23" s="419" t="n">
        <v>0.583333333333333</v>
      </c>
      <c r="G23" s="360" t="n">
        <v>1</v>
      </c>
      <c r="H23" s="361" t="n">
        <v>0.583333333333333</v>
      </c>
      <c r="I23" s="362" t="n">
        <v>5</v>
      </c>
      <c r="J23" s="363">
        <f>H23*E23</f>
        <v/>
      </c>
      <c r="K23" s="393" t="n">
        <v>130</v>
      </c>
      <c r="L23" s="394">
        <f>K23*J23</f>
        <v/>
      </c>
      <c r="M23" s="389" t="n">
        <v>43185</v>
      </c>
      <c r="N23" s="316" t="n"/>
      <c r="O23" s="434">
        <f>7-COUNTIF(P23:V23,"х")</f>
        <v/>
      </c>
      <c r="P23" s="341" t="n">
        <v>1</v>
      </c>
      <c r="Q23" s="341" t="n">
        <v>1</v>
      </c>
      <c r="R23" s="341" t="n">
        <v>1</v>
      </c>
      <c r="S23" s="341" t="n">
        <v>1</v>
      </c>
      <c r="T23" s="341" t="n">
        <v>1</v>
      </c>
      <c r="U23" s="341" t="n">
        <v>1</v>
      </c>
      <c r="V23" s="341" t="s">
        <v>74</v>
      </c>
      <c r="W23" s="390">
        <f>COUNTIF(P23:V23,1)</f>
        <v/>
      </c>
      <c r="X23" s="356">
        <f>W23/O23</f>
        <v/>
      </c>
      <c r="Y23" s="344" t="n"/>
      <c r="Z23" s="284">
        <f>IF(OR(AND(E23&gt;0,X23&gt;0),AND(E23=0,X23=0)),"-","Что-то не так!")</f>
        <v/>
      </c>
      <c r="AB23" s="379" t="n"/>
    </row>
    <row customHeight="1" ht="12.75" r="24" s="265" spans="1:32">
      <c r="A24" s="284" t="n"/>
      <c r="B24" s="274" t="s">
        <v>288</v>
      </c>
      <c r="C24" s="316" t="s">
        <v>1</v>
      </c>
      <c r="D24" s="392" t="s">
        <v>313</v>
      </c>
      <c r="E24" s="432">
        <f>NETWORKDAYS(Итого!C$2,Отчёт!C$2,Итого!C$3)*3/5</f>
        <v/>
      </c>
      <c r="F24" s="419" t="n">
        <v>0.583333333333333</v>
      </c>
      <c r="G24" s="360" t="n">
        <v>1</v>
      </c>
      <c r="H24" s="361" t="n">
        <v>0.583333333333333</v>
      </c>
      <c r="I24" s="362" t="n">
        <v>5</v>
      </c>
      <c r="J24" s="363">
        <f>H24*E24</f>
        <v/>
      </c>
      <c r="K24" s="393" t="n">
        <v>130</v>
      </c>
      <c r="L24" s="394">
        <f>K24*J24</f>
        <v/>
      </c>
      <c r="M24" s="389" t="n">
        <v>43185</v>
      </c>
      <c r="N24" s="316" t="n"/>
      <c r="O24" s="434">
        <f>7-COUNTIF(P24:V24,"х")</f>
        <v/>
      </c>
      <c r="P24" s="341" t="n">
        <v>1</v>
      </c>
      <c r="Q24" s="341" t="n">
        <v>0</v>
      </c>
      <c r="R24" s="341" t="n">
        <v>1</v>
      </c>
      <c r="S24" s="341" t="n">
        <v>1</v>
      </c>
      <c r="T24" s="341" t="n">
        <v>1</v>
      </c>
      <c r="U24" s="341" t="n">
        <v>1</v>
      </c>
      <c r="V24" s="341" t="s">
        <v>74</v>
      </c>
      <c r="W24" s="390">
        <f>COUNTIF(P24:V24,1)</f>
        <v/>
      </c>
      <c r="X24" s="356">
        <f>W24/O24</f>
        <v/>
      </c>
      <c r="Y24" s="344" t="s">
        <v>314</v>
      </c>
      <c r="Z24" s="284">
        <f>IF(OR(AND(E24&gt;0,X24&gt;0),AND(E24=0,X24=0)),"-","Что-то не так!")</f>
        <v/>
      </c>
      <c r="AB24" s="379" t="n"/>
    </row>
    <row customHeight="1" ht="12.75" r="25" s="265" spans="1:32">
      <c r="A25" s="284" t="n"/>
      <c r="B25" s="274" t="s">
        <v>288</v>
      </c>
      <c r="C25" s="316" t="s">
        <v>1</v>
      </c>
      <c r="D25" s="392" t="s">
        <v>315</v>
      </c>
      <c r="E25" s="432">
        <f>NETWORKDAYS(Итого!C$2,Отчёт!C$2,Итого!C$3)*3/5</f>
        <v/>
      </c>
      <c r="F25" s="419" t="n">
        <v>0.583333333333333</v>
      </c>
      <c r="G25" s="360" t="n">
        <v>1</v>
      </c>
      <c r="H25" s="361" t="n">
        <v>0.583333333333333</v>
      </c>
      <c r="I25" s="362" t="n">
        <v>5</v>
      </c>
      <c r="J25" s="363">
        <f>H25*E25</f>
        <v/>
      </c>
      <c r="K25" s="393" t="n">
        <v>130</v>
      </c>
      <c r="L25" s="394">
        <f>K25*J25</f>
        <v/>
      </c>
      <c r="M25" s="389" t="n">
        <v>43185</v>
      </c>
      <c r="N25" s="316" t="n"/>
      <c r="O25" s="434">
        <f>7-COUNTIF(P25:V25,"х")</f>
        <v/>
      </c>
      <c r="P25" s="341" t="n">
        <v>1</v>
      </c>
      <c r="Q25" s="341" t="n">
        <v>1</v>
      </c>
      <c r="R25" s="341" t="n">
        <v>1</v>
      </c>
      <c r="S25" s="341" t="n">
        <v>0</v>
      </c>
      <c r="T25" s="341" t="n">
        <v>1</v>
      </c>
      <c r="U25" s="341" t="n">
        <v>0</v>
      </c>
      <c r="V25" s="341" t="s">
        <v>74</v>
      </c>
      <c r="W25" s="390">
        <f>COUNTIF(P25:V25,1)</f>
        <v/>
      </c>
      <c r="X25" s="356">
        <f>W25/O25</f>
        <v/>
      </c>
      <c r="Y25" s="344" t="s">
        <v>316</v>
      </c>
      <c r="Z25" s="284">
        <f>IF(OR(AND(E25&gt;0,X25&gt;0),AND(E25=0,X25=0)),"-","Что-то не так!")</f>
        <v/>
      </c>
      <c r="AB25" s="379" t="n"/>
    </row>
    <row customHeight="1" ht="12.75" r="26" s="265" spans="1:32">
      <c r="A26" s="284" t="n"/>
      <c r="B26" s="274" t="s">
        <v>288</v>
      </c>
      <c r="C26" s="316" t="s">
        <v>1</v>
      </c>
      <c r="D26" s="392" t="s">
        <v>317</v>
      </c>
      <c r="E26" s="432">
        <f>NETWORKDAYS(Итого!C$2,Отчёт!C$2,Итого!C$3)*3/5</f>
        <v/>
      </c>
      <c r="F26" s="419" t="n">
        <v>0.583333333333333</v>
      </c>
      <c r="G26" s="360" t="n">
        <v>1</v>
      </c>
      <c r="H26" s="361" t="n">
        <v>0.583333333333333</v>
      </c>
      <c r="I26" s="362" t="n">
        <v>5</v>
      </c>
      <c r="J26" s="363">
        <f>H26*E26</f>
        <v/>
      </c>
      <c r="K26" s="393" t="n">
        <v>130</v>
      </c>
      <c r="L26" s="394">
        <f>K26*J26</f>
        <v/>
      </c>
      <c r="M26" s="389" t="n">
        <v>43185</v>
      </c>
      <c r="N26" s="316" t="n"/>
      <c r="O26" s="434">
        <f>7-COUNTIF(P26:V26,"х")</f>
        <v/>
      </c>
      <c r="P26" s="341" t="n">
        <v>1</v>
      </c>
      <c r="Q26" s="341" t="n">
        <v>1</v>
      </c>
      <c r="R26" s="341" t="n">
        <v>1</v>
      </c>
      <c r="S26" s="341" t="n">
        <v>1</v>
      </c>
      <c r="T26" s="341" t="n">
        <v>1</v>
      </c>
      <c r="U26" s="341" t="n">
        <v>1</v>
      </c>
      <c r="V26" s="341" t="s">
        <v>74</v>
      </c>
      <c r="W26" s="390">
        <f>COUNTIF(P26:V26,1)</f>
        <v/>
      </c>
      <c r="X26" s="356">
        <f>W26/O26</f>
        <v/>
      </c>
      <c r="Y26" s="435" t="n"/>
      <c r="Z26" s="284">
        <f>IF(OR(AND(E26&gt;0,X26&gt;0),AND(E26=0,X26=0)),"-","Что-то не так!")</f>
        <v/>
      </c>
      <c r="AB26" s="379" t="n"/>
    </row>
    <row customHeight="1" ht="12.75" r="27" s="265" spans="1:32">
      <c r="A27" s="284" t="n"/>
      <c r="B27" s="274" t="s">
        <v>288</v>
      </c>
      <c r="C27" s="316" t="s">
        <v>1</v>
      </c>
      <c r="D27" s="392" t="s">
        <v>318</v>
      </c>
      <c r="E27" s="432">
        <f>NETWORKDAYS(Итого!C$2,Отчёт!C$2,Итого!C$3)*3/5</f>
        <v/>
      </c>
      <c r="F27" s="419" t="n">
        <v>0.583333333333333</v>
      </c>
      <c r="G27" s="360" t="n">
        <v>1</v>
      </c>
      <c r="H27" s="361" t="n">
        <v>0.583333333333333</v>
      </c>
      <c r="I27" s="362" t="n">
        <v>5</v>
      </c>
      <c r="J27" s="363">
        <f>H27*E27</f>
        <v/>
      </c>
      <c r="K27" s="393" t="n">
        <v>130</v>
      </c>
      <c r="L27" s="394">
        <f>K27*J27</f>
        <v/>
      </c>
      <c r="M27" s="389" t="n">
        <v>43185</v>
      </c>
      <c r="N27" s="316" t="n"/>
      <c r="O27" s="434">
        <f>7-COUNTIF(P27:V27,"х")</f>
        <v/>
      </c>
      <c r="P27" s="341" t="n">
        <v>1</v>
      </c>
      <c r="Q27" s="341" t="n">
        <v>1</v>
      </c>
      <c r="R27" s="341" t="n">
        <v>1</v>
      </c>
      <c r="S27" s="341" t="n">
        <v>0</v>
      </c>
      <c r="T27" s="341" t="n">
        <v>0</v>
      </c>
      <c r="U27" s="341" t="n">
        <v>1</v>
      </c>
      <c r="V27" s="341" t="s">
        <v>74</v>
      </c>
      <c r="W27" s="390">
        <f>COUNTIF(P27:V27,1)</f>
        <v/>
      </c>
      <c r="X27" s="356">
        <f>W27/O27</f>
        <v/>
      </c>
      <c r="Y27" s="344" t="s">
        <v>93</v>
      </c>
      <c r="Z27" s="284">
        <f>IF(OR(AND(E27&gt;0,X27&gt;0),AND(E27=0,X27=0)),"-","Что-то не так!")</f>
        <v/>
      </c>
      <c r="AB27" s="379" t="n"/>
    </row>
    <row customHeight="1" ht="12.75" r="28" s="265" spans="1:32">
      <c r="A28" s="284" t="n"/>
      <c r="B28" s="274" t="s">
        <v>288</v>
      </c>
      <c r="C28" s="316" t="s">
        <v>1</v>
      </c>
      <c r="D28" s="392" t="s">
        <v>319</v>
      </c>
      <c r="E28" s="432">
        <f>NETWORKDAYS(Итого!C$2,Отчёт!C$2,Итого!C$3)*3/5</f>
        <v/>
      </c>
      <c r="F28" s="419" t="n">
        <v>0.583333333333333</v>
      </c>
      <c r="G28" s="360" t="n">
        <v>1</v>
      </c>
      <c r="H28" s="361" t="n">
        <v>0.583333333333333</v>
      </c>
      <c r="I28" s="362" t="n">
        <v>5</v>
      </c>
      <c r="J28" s="363">
        <f>H28*E28</f>
        <v/>
      </c>
      <c r="K28" s="393" t="n">
        <v>130</v>
      </c>
      <c r="L28" s="394">
        <f>K28*J28</f>
        <v/>
      </c>
      <c r="M28" s="389" t="n">
        <v>43185</v>
      </c>
      <c r="N28" s="316" t="n"/>
      <c r="O28" s="434">
        <f>7-COUNTIF(P28:V28,"х")</f>
        <v/>
      </c>
      <c r="P28" s="341" t="n">
        <v>1</v>
      </c>
      <c r="Q28" s="341" t="n">
        <v>1</v>
      </c>
      <c r="R28" s="341" t="n">
        <v>1</v>
      </c>
      <c r="S28" s="341" t="n">
        <v>1</v>
      </c>
      <c r="T28" s="341" t="n">
        <v>1</v>
      </c>
      <c r="U28" s="341" t="n">
        <v>1</v>
      </c>
      <c r="V28" s="341" t="s">
        <v>74</v>
      </c>
      <c r="W28" s="390">
        <f>COUNTIF(P28:V28,1)</f>
        <v/>
      </c>
      <c r="X28" s="356">
        <f>W28/O28</f>
        <v/>
      </c>
      <c r="Y28" s="344" t="n"/>
      <c r="Z28" s="284">
        <f>IF(OR(AND(E28&gt;0,X28&gt;0),AND(E28=0,X28=0)),"-","Что-то не так!")</f>
        <v/>
      </c>
      <c r="AB28" s="379" t="n"/>
    </row>
    <row customHeight="1" ht="12.75" r="29" s="265" spans="1:32">
      <c r="A29" s="284" t="n"/>
      <c r="B29" s="274" t="s">
        <v>288</v>
      </c>
      <c r="C29" s="316" t="s">
        <v>1</v>
      </c>
      <c r="D29" s="392" t="s">
        <v>320</v>
      </c>
      <c r="E29" s="432">
        <f>NETWORKDAYS(Итого!C$2,Отчёт!C$2,Итого!C$3)*3/5</f>
        <v/>
      </c>
      <c r="F29" s="419" t="n">
        <v>0.583333333333333</v>
      </c>
      <c r="G29" s="360" t="n">
        <v>1</v>
      </c>
      <c r="H29" s="361" t="n">
        <v>0.583333333333333</v>
      </c>
      <c r="I29" s="362" t="n">
        <v>5</v>
      </c>
      <c r="J29" s="363">
        <f>H29*E29</f>
        <v/>
      </c>
      <c r="K29" s="393" t="n">
        <v>130</v>
      </c>
      <c r="L29" s="394">
        <f>K29*J29</f>
        <v/>
      </c>
      <c r="M29" s="389" t="n">
        <v>43185</v>
      </c>
      <c r="N29" s="316" t="n"/>
      <c r="O29" s="434">
        <f>7-COUNTIF(P29:V29,"х")</f>
        <v/>
      </c>
      <c r="P29" s="341" t="n">
        <v>1</v>
      </c>
      <c r="Q29" s="341" t="n">
        <v>1</v>
      </c>
      <c r="R29" s="341" t="n">
        <v>1</v>
      </c>
      <c r="S29" s="341" t="n">
        <v>1</v>
      </c>
      <c r="T29" s="341" t="n">
        <v>1</v>
      </c>
      <c r="U29" s="341" t="n">
        <v>1</v>
      </c>
      <c r="V29" s="341" t="s">
        <v>74</v>
      </c>
      <c r="W29" s="390">
        <f>COUNTIF(P29:V29,1)</f>
        <v/>
      </c>
      <c r="X29" s="356">
        <f>W29/O29</f>
        <v/>
      </c>
      <c r="Y29" s="344" t="n"/>
      <c r="Z29" s="284">
        <f>IF(OR(AND(E29&gt;0,X29&gt;0),AND(E29=0,X29=0)),"-","Что-то не так!")</f>
        <v/>
      </c>
      <c r="AB29" s="379" t="n"/>
    </row>
    <row customHeight="1" ht="12.75" r="30" s="265" spans="1:32">
      <c r="A30" s="284" t="n"/>
      <c r="B30" s="274" t="s">
        <v>288</v>
      </c>
      <c r="C30" s="316" t="s">
        <v>1</v>
      </c>
      <c r="D30" s="392" t="s">
        <v>321</v>
      </c>
      <c r="E30" s="432">
        <f>NETWORKDAYS(Итого!C$2,Отчёт!C$2,Итого!C$3)*3/5</f>
        <v/>
      </c>
      <c r="F30" s="419" t="n">
        <v>0.583333333333333</v>
      </c>
      <c r="G30" s="360" t="n">
        <v>1</v>
      </c>
      <c r="H30" s="361" t="n">
        <v>0.583333333333333</v>
      </c>
      <c r="I30" s="362" t="n">
        <v>5</v>
      </c>
      <c r="J30" s="363">
        <f>H30*E30</f>
        <v/>
      </c>
      <c r="K30" s="393" t="n">
        <v>130</v>
      </c>
      <c r="L30" s="394">
        <f>K30*J30</f>
        <v/>
      </c>
      <c r="M30" s="389" t="n">
        <v>43185</v>
      </c>
      <c r="N30" s="316" t="n"/>
      <c r="O30" s="434">
        <f>7-COUNTIF(P30:V30,"х")</f>
        <v/>
      </c>
      <c r="P30" s="341" t="n">
        <v>1</v>
      </c>
      <c r="Q30" s="341" t="n">
        <v>1</v>
      </c>
      <c r="R30" s="341" t="n">
        <v>1</v>
      </c>
      <c r="S30" s="341" t="s">
        <v>74</v>
      </c>
      <c r="T30" s="341" t="s">
        <v>74</v>
      </c>
      <c r="U30" s="341" t="n">
        <v>1</v>
      </c>
      <c r="V30" s="341" t="s">
        <v>74</v>
      </c>
      <c r="W30" s="390">
        <f>COUNTIF(P30:V30,1)</f>
        <v/>
      </c>
      <c r="X30" s="356">
        <f>W30/O30</f>
        <v/>
      </c>
      <c r="Y30" s="344" t="n"/>
      <c r="Z30" s="284">
        <f>IF(OR(AND(E30&gt;0,X30&gt;0),AND(E30=0,X30=0)),"-","Что-то не так!")</f>
        <v/>
      </c>
      <c r="AB30" s="379" t="n"/>
    </row>
    <row customHeight="1" ht="12.75" r="31" s="265" spans="1:32">
      <c r="A31" s="284" t="n"/>
      <c r="B31" s="274" t="s">
        <v>288</v>
      </c>
      <c r="C31" s="316" t="s">
        <v>1</v>
      </c>
      <c r="D31" s="392" t="s">
        <v>322</v>
      </c>
      <c r="E31" s="432">
        <f>NETWORKDAYS(Итого!C$2,Отчёт!C$2,Итого!C$3)*3/5</f>
        <v/>
      </c>
      <c r="F31" s="419" t="n">
        <v>0.583333333333333</v>
      </c>
      <c r="G31" s="360" t="n">
        <v>1</v>
      </c>
      <c r="H31" s="361" t="n">
        <v>0.583333333333333</v>
      </c>
      <c r="I31" s="362" t="n">
        <v>5</v>
      </c>
      <c r="J31" s="363">
        <f>H31*E31</f>
        <v/>
      </c>
      <c r="K31" s="393" t="n">
        <v>130</v>
      </c>
      <c r="L31" s="394">
        <f>K31*J31</f>
        <v/>
      </c>
      <c r="M31" s="389" t="n">
        <v>43185</v>
      </c>
      <c r="N31" s="316" t="n"/>
      <c r="O31" s="434">
        <f>7-COUNTIF(P31:V31,"х")</f>
        <v/>
      </c>
      <c r="P31" s="341" t="n">
        <v>1</v>
      </c>
      <c r="Q31" s="341" t="n">
        <v>1</v>
      </c>
      <c r="R31" s="341" t="n">
        <v>1</v>
      </c>
      <c r="S31" s="341" t="n">
        <v>1</v>
      </c>
      <c r="T31" s="341" t="n">
        <v>1</v>
      </c>
      <c r="U31" s="341" t="s">
        <v>74</v>
      </c>
      <c r="V31" s="341" t="s">
        <v>74</v>
      </c>
      <c r="W31" s="390">
        <f>COUNTIF(P31:V31,1)</f>
        <v/>
      </c>
      <c r="X31" s="356">
        <f>W31/O31</f>
        <v/>
      </c>
      <c r="Y31" s="344" t="n"/>
      <c r="Z31" s="284">
        <f>IF(OR(AND(E31&gt;0,X31&gt;0),AND(E31=0,X31=0)),"-","Что-то не так!")</f>
        <v/>
      </c>
      <c r="AB31" s="379" t="n"/>
    </row>
    <row customHeight="1" ht="12.75" r="32" s="265" spans="1:32">
      <c r="A32" s="284" t="n"/>
      <c r="B32" s="274" t="s">
        <v>288</v>
      </c>
      <c r="C32" s="316" t="s">
        <v>1</v>
      </c>
      <c r="D32" s="392" t="s">
        <v>323</v>
      </c>
      <c r="E32" s="432">
        <f>NETWORKDAYS(Итого!C$2,Отчёт!C$2,Итого!C$3)*3/5</f>
        <v/>
      </c>
      <c r="F32" s="419" t="n">
        <v>0.583333333333333</v>
      </c>
      <c r="G32" s="360" t="n">
        <v>1</v>
      </c>
      <c r="H32" s="361" t="n">
        <v>0.583333333333333</v>
      </c>
      <c r="I32" s="362" t="n">
        <v>5</v>
      </c>
      <c r="J32" s="363">
        <f>H32*E32</f>
        <v/>
      </c>
      <c r="K32" s="393" t="n">
        <v>130</v>
      </c>
      <c r="L32" s="394">
        <f>K32*J32</f>
        <v/>
      </c>
      <c r="M32" s="389" t="n">
        <v>43185</v>
      </c>
      <c r="N32" s="316" t="n"/>
      <c r="O32" s="434">
        <f>7-COUNTIF(P32:V32,"х")</f>
        <v/>
      </c>
      <c r="P32" s="341" t="n">
        <v>0</v>
      </c>
      <c r="Q32" s="341" t="n">
        <v>1</v>
      </c>
      <c r="R32" s="341" t="n">
        <v>1</v>
      </c>
      <c r="S32" s="341" t="s">
        <v>74</v>
      </c>
      <c r="T32" s="341" t="s">
        <v>74</v>
      </c>
      <c r="U32" s="341" t="s">
        <v>74</v>
      </c>
      <c r="V32" s="341" t="s">
        <v>74</v>
      </c>
      <c r="W32" s="390">
        <f>COUNTIF(P32:V32,1)</f>
        <v/>
      </c>
      <c r="X32" s="356">
        <f>W32/O32</f>
        <v/>
      </c>
      <c r="Y32" s="344" t="s">
        <v>324</v>
      </c>
      <c r="Z32" s="284">
        <f>IF(OR(AND(E32&gt;0,X32&gt;0),AND(E32=0,X32=0)),"-","Что-то не так!")</f>
        <v/>
      </c>
      <c r="AB32" s="379" t="n"/>
    </row>
    <row customHeight="1" ht="12.75" r="33" s="265" spans="1:32">
      <c r="A33" s="284" t="n"/>
      <c r="B33" s="274" t="s">
        <v>288</v>
      </c>
      <c r="C33" s="316" t="s">
        <v>1</v>
      </c>
      <c r="D33" s="392" t="s">
        <v>325</v>
      </c>
      <c r="E33" s="432">
        <f>NETWORKDAYS(Итого!C$2,Отчёт!C$2,Итого!C$3)*3/5</f>
        <v/>
      </c>
      <c r="F33" s="419" t="n">
        <v>0.583333333333333</v>
      </c>
      <c r="G33" s="360" t="n">
        <v>1</v>
      </c>
      <c r="H33" s="361" t="n">
        <v>0.583333333333333</v>
      </c>
      <c r="I33" s="362" t="n">
        <v>5</v>
      </c>
      <c r="J33" s="363">
        <f>H33*E33</f>
        <v/>
      </c>
      <c r="K33" s="393" t="n">
        <v>130</v>
      </c>
      <c r="L33" s="394">
        <f>K33*J33</f>
        <v/>
      </c>
      <c r="M33" s="389" t="n">
        <v>43185</v>
      </c>
      <c r="N33" s="316" t="n"/>
      <c r="O33" s="434">
        <f>7-COUNTIF(P33:V33,"х")</f>
        <v/>
      </c>
      <c r="P33" s="341" t="n">
        <v>1</v>
      </c>
      <c r="Q33" s="341" t="n">
        <v>1</v>
      </c>
      <c r="R33" s="341" t="n">
        <v>1</v>
      </c>
      <c r="S33" s="341" t="s">
        <v>74</v>
      </c>
      <c r="T33" s="341" t="s">
        <v>74</v>
      </c>
      <c r="U33" s="341" t="n">
        <v>1</v>
      </c>
      <c r="V33" s="341" t="s">
        <v>74</v>
      </c>
      <c r="W33" s="390">
        <f>COUNTIF(P33:V33,1)</f>
        <v/>
      </c>
      <c r="X33" s="356">
        <f>W33/O33</f>
        <v/>
      </c>
      <c r="Y33" s="344" t="n"/>
      <c r="Z33" s="284">
        <f>IF(OR(AND(E33&gt;0,X33&gt;0),AND(E33=0,X33=0)),"-","Что-то не так!")</f>
        <v/>
      </c>
      <c r="AB33" s="379" t="n"/>
    </row>
    <row customHeight="1" ht="12.75" r="34" s="265" spans="1:32">
      <c r="A34" s="266" t="n"/>
      <c r="B34" s="281" t="n"/>
      <c r="C34" s="266" t="n"/>
      <c r="D34" s="370" t="n"/>
      <c r="E34" s="266" t="n"/>
      <c r="F34" s="266" t="n"/>
      <c r="G34" s="266" t="n"/>
      <c r="H34" s="266" t="n"/>
      <c r="I34" s="266" t="n"/>
      <c r="J34" s="436" t="n"/>
      <c r="K34" s="266" t="n"/>
      <c r="L34" s="311">
        <f>SUM(L3:L33)</f>
        <v/>
      </c>
      <c r="M34" s="266" t="n"/>
      <c r="N34" s="266" t="n"/>
      <c r="O34" s="266" t="n"/>
      <c r="P34" s="266" t="n"/>
      <c r="Q34" s="266" t="n"/>
      <c r="R34" s="266" t="n"/>
      <c r="S34" s="266" t="n"/>
      <c r="T34" s="266" t="n"/>
      <c r="U34" s="266" t="n"/>
      <c r="V34" s="266" t="n"/>
      <c r="W34" s="266">
        <f>COUNT(M3:M33)</f>
        <v/>
      </c>
      <c r="X34" s="266" t="n"/>
      <c r="Y34" s="314" t="n"/>
    </row>
    <row customHeight="1" ht="12.75" r="35" s="265" spans="1:32">
      <c r="D35" s="310" t="n"/>
      <c r="J35" s="436" t="n"/>
      <c r="V35" s="284" t="s">
        <v>206</v>
      </c>
      <c r="W35" s="295">
        <f>COUNTIF(M3:M33,"=26.03.18")</f>
        <v/>
      </c>
      <c r="Y35" s="314" t="n"/>
    </row>
  </sheetData>
  <autoFilter ref="A2:Y35"/>
  <mergeCells count="1">
    <mergeCell ref="AC1:AF1"/>
  </mergeCells>
  <conditionalFormatting sqref="K43:L43">
    <cfRule aboveAverage="0" bottom="0" dxfId="0" equalAverage="0" percent="0" priority="2" rank="0" text="" type="expression">
      <formula>AND(MONTH(K43)=MONTH(EDATE(TODAY(),0-1)),YEAR(K43)=YEAR(EDATE(TODAY(),0-1)))</formula>
    </cfRule>
    <cfRule aboveAverage="0" bottom="0" dxfId="1" equalAverage="0" percent="0" priority="3" rank="0" text="" type="expression">
      <formula>AND(TODAY()-ROUNDDOWN(K43,0)&gt;=(WEEKDAY(TODAY())),TODAY()-ROUNDDOWN(K43,0)&lt;(WEEKDAY(TODAY())+7))</formula>
    </cfRule>
  </conditionalFormatting>
  <conditionalFormatting sqref="X3:X33">
    <cfRule aboveAverage="0" bottom="0" dxfId="1" equalAverage="0" operator="greaterThan" percent="0" priority="4" rank="0" text="" type="cellIs">
      <formula>1</formula>
    </cfRule>
  </conditionalFormatting>
  <conditionalFormatting sqref="M2:N2">
    <cfRule aboveAverage="0" bottom="0" dxfId="1" equalAverage="0" percent="0" priority="5" rank="0" text="" type="expression">
      <formula>AND(MONTH(M2)=MONTH(EDATE(TODAY(),0-1)),YEAR(M2)=YEAR(EDATE(TODAY(),0-1)))</formula>
    </cfRule>
    <cfRule aboveAverage="0" bottom="0" dxfId="1" equalAverage="0" percent="0" priority="6" rank="0" text="" type="expression">
      <formula>AND(TODAY()-ROUNDDOWN(M2,0)&gt;=(WEEKDAY(TODAY())),TODAY()-ROUNDDOWN(M2,0)&lt;(WEEKDAY(TODAY())+7))</formula>
    </cfRule>
  </conditionalFormatting>
  <conditionalFormatting sqref="P3:P13">
    <cfRule aboveAverage="0" bottom="0" dxfId="1" equalAverage="0" operator="equal" percent="0" priority="7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AF280"/>
  <sheetViews>
    <sheetView colorId="64" defaultGridColor="1" rightToLeft="0" showFormulas="0" showGridLines="1" showOutlineSymbols="1" showRowColHeaders="1" showZeros="1" tabSelected="0" topLeftCell="A1" view="normal" windowProtection="1" workbookViewId="0" zoomScale="55" zoomScaleNormal="55" zoomScalePageLayoutView="100">
      <pane activePane="bottomRight" state="frozen" topLeftCell="E39" xSplit="4" ySplit="2"/>
      <selection activeCell="A1" activeCellId="0" pane="topLeft" sqref="A1"/>
      <selection activeCell="E1" activeCellId="0" pane="topRight" sqref="E1"/>
      <selection activeCell="A39" activeCellId="0" pane="bottomLeft" sqref="A39"/>
      <selection activeCell="W79" activeCellId="1" pane="bottomRight" sqref="O3:O62 W79"/>
    </sheetView>
  </sheetViews>
  <sheetFormatPr baseColWidth="8" defaultRowHeight="15" outlineLevelCol="0"/>
  <cols>
    <col customWidth="1" max="3" min="1" style="264" width="4.32142857142857"/>
    <col customWidth="1" max="4" min="4" style="264" width="34.9642857142857"/>
    <col customWidth="1" max="11" min="5" style="264" width="8.36734693877551"/>
    <col customWidth="1" max="12" min="12" style="264" width="9.045918367346941"/>
    <col customWidth="1" max="13" min="13" style="264" width="8.102040816326531"/>
    <col customWidth="1" max="14" min="14" style="264" width="11.0714285714286"/>
    <col customWidth="1" max="23" min="15" style="264" width="8.36734693877551"/>
    <col customWidth="1" max="24" min="24" style="264" width="8.102040816326531"/>
    <col customWidth="1" max="25" min="25" style="264" width="31.5867346938776"/>
    <col customWidth="1" max="26" min="26" style="264" width="8.102040816326531"/>
    <col customWidth="1" hidden="1" max="27" min="27" style="264"/>
    <col customWidth="1" max="28" min="28" style="264" width="3.51020408163265"/>
    <col customWidth="1" max="1025" min="29" style="264" width="13.3622448979592"/>
  </cols>
  <sheetData>
    <row customHeight="1" ht="12.75" r="1" s="265" spans="1:32">
      <c r="A1" s="266" t="n"/>
      <c r="B1" s="281" t="n"/>
      <c r="C1" s="266" t="n"/>
      <c r="D1" s="370" t="n"/>
      <c r="E1" s="266" t="n"/>
      <c r="F1" s="266" t="n"/>
      <c r="G1" s="266" t="n"/>
      <c r="H1" s="266" t="n"/>
      <c r="I1" s="266" t="n"/>
      <c r="J1" s="266" t="n"/>
      <c r="K1" s="266" t="n"/>
      <c r="L1" s="311">
        <f>SUM(L3:L77)</f>
        <v/>
      </c>
      <c r="M1" s="371" t="n"/>
      <c r="N1" s="371" t="n"/>
      <c r="O1" s="281" t="n"/>
      <c r="P1" s="266" t="n"/>
      <c r="Q1" s="266" t="n"/>
      <c r="R1" s="266" t="n"/>
      <c r="S1" s="266" t="n"/>
      <c r="T1" s="266" t="n"/>
      <c r="U1" s="266" t="n"/>
      <c r="V1" s="266" t="n"/>
      <c r="W1" s="266" t="n"/>
      <c r="X1" s="431" t="n"/>
      <c r="Y1" s="314" t="n"/>
      <c r="AC1" s="315" t="s">
        <v>35</v>
      </c>
    </row>
    <row customHeight="1" ht="74.25" r="2" s="265" spans="1:32">
      <c r="A2" s="316" t="s">
        <v>36</v>
      </c>
      <c r="B2" s="274" t="s">
        <v>37</v>
      </c>
      <c r="C2" s="374" t="s">
        <v>38</v>
      </c>
      <c r="D2" s="317" t="s">
        <v>39</v>
      </c>
      <c r="E2" s="375" t="s">
        <v>40</v>
      </c>
      <c r="F2" s="376" t="s">
        <v>41</v>
      </c>
      <c r="G2" s="375" t="s">
        <v>42</v>
      </c>
      <c r="H2" s="375" t="s">
        <v>43</v>
      </c>
      <c r="I2" s="376" t="s">
        <v>44</v>
      </c>
      <c r="J2" s="377" t="s">
        <v>45</v>
      </c>
      <c r="K2" s="375" t="s">
        <v>46</v>
      </c>
      <c r="L2" s="375" t="s">
        <v>47</v>
      </c>
      <c r="M2" s="378" t="s">
        <v>48</v>
      </c>
      <c r="N2" s="378" t="s">
        <v>31</v>
      </c>
      <c r="O2" s="321" t="s">
        <v>49</v>
      </c>
      <c r="P2" s="324" t="s">
        <v>53</v>
      </c>
      <c r="Q2" s="324" t="s">
        <v>54</v>
      </c>
      <c r="R2" s="324" t="s">
        <v>326</v>
      </c>
      <c r="S2" s="324" t="s">
        <v>56</v>
      </c>
      <c r="T2" s="324" t="s">
        <v>57</v>
      </c>
      <c r="U2" s="324" t="s">
        <v>327</v>
      </c>
      <c r="V2" s="324" t="s">
        <v>211</v>
      </c>
      <c r="W2" s="321" t="s">
        <v>64</v>
      </c>
      <c r="X2" s="324" t="s">
        <v>5</v>
      </c>
      <c r="Y2" s="324" t="s">
        <v>65</v>
      </c>
      <c r="Z2" s="310" t="s">
        <v>66</v>
      </c>
      <c r="AB2" s="379" t="n"/>
      <c r="AC2" s="380" t="s">
        <v>67</v>
      </c>
      <c r="AD2" s="381" t="s">
        <v>68</v>
      </c>
      <c r="AE2" s="380" t="s">
        <v>69</v>
      </c>
      <c r="AF2" s="382" t="s">
        <v>70</v>
      </c>
    </row>
    <row customHeight="1" ht="12.75" r="3" s="265" spans="1:32">
      <c r="A3" s="316" t="n">
        <v>164</v>
      </c>
      <c r="B3" s="274" t="s">
        <v>123</v>
      </c>
      <c r="C3" s="316" t="s">
        <v>1</v>
      </c>
      <c r="D3" s="392" t="s">
        <v>328</v>
      </c>
      <c r="E3" s="437">
        <f>NETWORKDAYS(Итого!C$2,Отчёт!C$2,Итого!C$3)*3/5</f>
        <v/>
      </c>
      <c r="F3" s="433" t="n">
        <v>0.583333333333333</v>
      </c>
      <c r="G3" s="350" t="n">
        <v>1</v>
      </c>
      <c r="H3" s="351">
        <f>G3*F3</f>
        <v/>
      </c>
      <c r="I3" s="362" t="n">
        <v>9</v>
      </c>
      <c r="J3" s="363">
        <f>H3*E3</f>
        <v/>
      </c>
      <c r="K3" s="393" t="n">
        <v>130</v>
      </c>
      <c r="L3" s="394">
        <f>K3*J3</f>
        <v/>
      </c>
      <c r="M3" s="316" t="n"/>
      <c r="N3" s="438" t="n">
        <v>43185</v>
      </c>
      <c r="O3" s="439">
        <f>7-COUNTIF(P3:V3,"х")</f>
        <v/>
      </c>
      <c r="P3" s="341" t="n">
        <v>0</v>
      </c>
      <c r="Q3" s="341" t="n">
        <v>1</v>
      </c>
      <c r="R3" s="341" t="n">
        <v>0</v>
      </c>
      <c r="S3" s="341" t="n">
        <v>1</v>
      </c>
      <c r="T3" s="341" t="n">
        <v>1</v>
      </c>
      <c r="U3" s="341" t="s">
        <v>74</v>
      </c>
      <c r="V3" s="341" t="n">
        <v>1</v>
      </c>
      <c r="W3" s="390">
        <f>COUNTIF(P3:V3,1)</f>
        <v/>
      </c>
      <c r="X3" s="356">
        <f>W3/O3</f>
        <v/>
      </c>
      <c r="Y3" s="440" t="s">
        <v>329</v>
      </c>
      <c r="Z3" s="284">
        <f>IF(OR(AND(E3&gt;0,X3&gt;0),AND(E3=0,X3=0)),"-","Что-то не так!")</f>
        <v/>
      </c>
      <c r="AA3" s="284" t="s">
        <v>330</v>
      </c>
      <c r="AB3" s="379" t="n"/>
    </row>
    <row customHeight="1" ht="12.75" r="4" s="265" spans="1:32">
      <c r="A4" s="316" t="n">
        <v>165</v>
      </c>
      <c r="B4" s="274" t="s">
        <v>123</v>
      </c>
      <c r="C4" s="316" t="s">
        <v>1</v>
      </c>
      <c r="D4" s="392" t="s">
        <v>331</v>
      </c>
      <c r="E4" s="437">
        <f>NETWORKDAYS(Итого!C$2,Отчёт!C$2,Итого!C$3)*3/5</f>
        <v/>
      </c>
      <c r="F4" s="433" t="n">
        <v>0.583333333333333</v>
      </c>
      <c r="G4" s="350" t="n">
        <v>1</v>
      </c>
      <c r="H4" s="351">
        <f>G4*F4</f>
        <v/>
      </c>
      <c r="I4" s="362" t="n">
        <v>8</v>
      </c>
      <c r="J4" s="363">
        <f>H4*E4</f>
        <v/>
      </c>
      <c r="K4" s="393" t="n">
        <v>130</v>
      </c>
      <c r="L4" s="394">
        <f>K4*J4</f>
        <v/>
      </c>
      <c r="M4" s="316" t="n"/>
      <c r="N4" s="438" t="n">
        <v>43185</v>
      </c>
      <c r="O4" s="439">
        <f>7-COUNTIF(P4:V4,"х")</f>
        <v/>
      </c>
      <c r="P4" s="341" t="n">
        <v>1</v>
      </c>
      <c r="Q4" s="341" t="n">
        <v>0</v>
      </c>
      <c r="R4" s="341" t="n">
        <v>1</v>
      </c>
      <c r="S4" s="341" t="n">
        <v>1</v>
      </c>
      <c r="T4" s="341" t="n">
        <v>1</v>
      </c>
      <c r="U4" s="341" t="n">
        <v>1</v>
      </c>
      <c r="V4" s="341" t="n">
        <v>1</v>
      </c>
      <c r="W4" s="390">
        <f>COUNTIF(P4:V4,1)</f>
        <v/>
      </c>
      <c r="X4" s="356">
        <f>W4/O4</f>
        <v/>
      </c>
      <c r="Y4" s="391" t="s">
        <v>222</v>
      </c>
      <c r="Z4" s="284">
        <f>IF(OR(AND(E4&gt;0,X4&gt;0),AND(E4=0,X4=0)),"-","Что-то не так!")</f>
        <v/>
      </c>
      <c r="AB4" s="379" t="n"/>
    </row>
    <row customHeight="1" ht="12.75" r="5" s="265" spans="1:32">
      <c r="A5" s="316" t="n">
        <v>166</v>
      </c>
      <c r="B5" s="274" t="s">
        <v>123</v>
      </c>
      <c r="C5" s="316" t="s">
        <v>1</v>
      </c>
      <c r="D5" s="392" t="s">
        <v>332</v>
      </c>
      <c r="E5" s="437">
        <f>NETWORKDAYS(Итого!C$2,Отчёт!C$2,Итого!C$3)*3/5</f>
        <v/>
      </c>
      <c r="F5" s="433" t="n">
        <v>0.583333333333333</v>
      </c>
      <c r="G5" s="350" t="n">
        <v>1</v>
      </c>
      <c r="H5" s="351">
        <f>G5*F5</f>
        <v/>
      </c>
      <c r="I5" s="362" t="n">
        <v>6</v>
      </c>
      <c r="J5" s="363">
        <f>H5*E5</f>
        <v/>
      </c>
      <c r="K5" s="393" t="n">
        <v>130</v>
      </c>
      <c r="L5" s="394">
        <f>K5*J5</f>
        <v/>
      </c>
      <c r="M5" s="316" t="n"/>
      <c r="N5" s="438" t="n">
        <v>43185</v>
      </c>
      <c r="O5" s="439">
        <f>7-COUNTIF(P5:V5,"х")</f>
        <v/>
      </c>
      <c r="P5" s="341" t="n">
        <v>1</v>
      </c>
      <c r="Q5" s="341" t="n">
        <v>1</v>
      </c>
      <c r="R5" s="341" t="n">
        <v>1</v>
      </c>
      <c r="S5" s="341" t="n">
        <v>1</v>
      </c>
      <c r="T5" s="341" t="n">
        <v>1</v>
      </c>
      <c r="U5" s="341" t="s">
        <v>74</v>
      </c>
      <c r="V5" s="341" t="n">
        <v>1</v>
      </c>
      <c r="W5" s="390">
        <f>COUNTIF(P5:V5,1)</f>
        <v/>
      </c>
      <c r="X5" s="356">
        <f>W5/O5</f>
        <v/>
      </c>
      <c r="Y5" s="344" t="n"/>
      <c r="Z5" s="284">
        <f>IF(OR(AND(E5&gt;0,X5&gt;0),AND(E5=0,X5=0)),"-","Что-то не так!")</f>
        <v/>
      </c>
      <c r="AB5" s="379" t="n"/>
    </row>
    <row customHeight="1" ht="12.75" r="6" s="265" spans="1:32">
      <c r="A6" s="316" t="n">
        <v>167</v>
      </c>
      <c r="B6" s="274" t="s">
        <v>123</v>
      </c>
      <c r="C6" s="316" t="s">
        <v>1</v>
      </c>
      <c r="D6" s="392" t="s">
        <v>333</v>
      </c>
      <c r="E6" s="437">
        <f>NETWORKDAYS(Итого!C$2,Отчёт!C$2,Итого!C$3)*3/5</f>
        <v/>
      </c>
      <c r="F6" s="433" t="n">
        <v>0.583333333333333</v>
      </c>
      <c r="G6" s="350" t="n">
        <v>1</v>
      </c>
      <c r="H6" s="351">
        <f>G6*F6</f>
        <v/>
      </c>
      <c r="I6" s="362" t="n">
        <v>6</v>
      </c>
      <c r="J6" s="363">
        <f>H6*E6</f>
        <v/>
      </c>
      <c r="K6" s="393" t="n">
        <v>130</v>
      </c>
      <c r="L6" s="394">
        <f>K6*J6</f>
        <v/>
      </c>
      <c r="M6" s="316" t="n"/>
      <c r="N6" s="438" t="n">
        <v>43185</v>
      </c>
      <c r="O6" s="439">
        <f>7-COUNTIF(P6:V6,"х")</f>
        <v/>
      </c>
      <c r="P6" s="341" t="n">
        <v>1</v>
      </c>
      <c r="Q6" s="341" t="n">
        <v>1</v>
      </c>
      <c r="R6" s="341" t="n">
        <v>0</v>
      </c>
      <c r="S6" s="341" t="n">
        <v>0</v>
      </c>
      <c r="T6" s="341" t="n">
        <v>1</v>
      </c>
      <c r="U6" s="341" t="s">
        <v>74</v>
      </c>
      <c r="V6" s="341" t="n">
        <v>1</v>
      </c>
      <c r="W6" s="390">
        <f>COUNTIF(P6:V6,1)</f>
        <v/>
      </c>
      <c r="X6" s="356">
        <f>W6/O6</f>
        <v/>
      </c>
      <c r="Y6" s="344" t="s">
        <v>334</v>
      </c>
      <c r="Z6" s="284">
        <f>IF(OR(AND(E6&gt;0,X6&gt;0),AND(E6=0,X6=0)),"-","Что-то не так!")</f>
        <v/>
      </c>
      <c r="AB6" s="379" t="n"/>
    </row>
    <row customHeight="1" ht="12.75" r="7" s="265" spans="1:32">
      <c r="A7" s="316" t="n">
        <v>168</v>
      </c>
      <c r="B7" s="274" t="s">
        <v>123</v>
      </c>
      <c r="C7" s="316" t="s">
        <v>1</v>
      </c>
      <c r="D7" s="392" t="s">
        <v>335</v>
      </c>
      <c r="E7" s="437">
        <f>NETWORKDAYS(Итого!C$2,Отчёт!C$2,Итого!C$3)*3/5</f>
        <v/>
      </c>
      <c r="F7" s="433" t="n">
        <v>0.583333333333333</v>
      </c>
      <c r="G7" s="350" t="n">
        <v>1</v>
      </c>
      <c r="H7" s="351">
        <f>G7*F7</f>
        <v/>
      </c>
      <c r="I7" s="362" t="n">
        <v>6</v>
      </c>
      <c r="J7" s="363">
        <f>H7*E7</f>
        <v/>
      </c>
      <c r="K7" s="393" t="n">
        <v>130</v>
      </c>
      <c r="L7" s="394">
        <f>K7*J7</f>
        <v/>
      </c>
      <c r="M7" s="316" t="n"/>
      <c r="N7" s="438" t="n">
        <v>43185</v>
      </c>
      <c r="O7" s="439">
        <f>7-COUNTIF(P7:V7,"х")</f>
        <v/>
      </c>
      <c r="P7" s="341" t="n">
        <v>1</v>
      </c>
      <c r="Q7" s="341" t="n">
        <v>1</v>
      </c>
      <c r="R7" s="341" t="n">
        <v>1</v>
      </c>
      <c r="S7" s="341" t="n">
        <v>1</v>
      </c>
      <c r="T7" s="341" t="n">
        <v>1</v>
      </c>
      <c r="U7" s="341" t="s">
        <v>74</v>
      </c>
      <c r="V7" s="341" t="n">
        <v>1</v>
      </c>
      <c r="W7" s="390">
        <f>COUNTIF(P7:V7,1)</f>
        <v/>
      </c>
      <c r="X7" s="356">
        <f>W7/O7</f>
        <v/>
      </c>
      <c r="Y7" s="344" t="n"/>
      <c r="Z7" s="284">
        <f>IF(OR(AND(E7&gt;0,X7&gt;0),AND(E7=0,X7=0)),"-","Что-то не так!")</f>
        <v/>
      </c>
      <c r="AB7" s="379" t="n"/>
    </row>
    <row customHeight="1" ht="12.75" r="8" s="265" spans="1:32">
      <c r="A8" s="316" t="n">
        <v>169</v>
      </c>
      <c r="B8" s="274" t="s">
        <v>123</v>
      </c>
      <c r="C8" s="316" t="s">
        <v>1</v>
      </c>
      <c r="D8" s="392" t="s">
        <v>336</v>
      </c>
      <c r="E8" s="437">
        <f>NETWORKDAYS(Итого!C$2,Отчёт!C$2,Итого!C$3)*3/5</f>
        <v/>
      </c>
      <c r="F8" s="433" t="n">
        <v>0.583333333333333</v>
      </c>
      <c r="G8" s="350" t="n">
        <v>1</v>
      </c>
      <c r="H8" s="351">
        <f>G8*F8</f>
        <v/>
      </c>
      <c r="I8" s="362" t="n">
        <v>8</v>
      </c>
      <c r="J8" s="363">
        <f>H8*E8</f>
        <v/>
      </c>
      <c r="K8" s="393" t="n">
        <v>130</v>
      </c>
      <c r="L8" s="394">
        <f>K8*J8</f>
        <v/>
      </c>
      <c r="M8" s="316" t="n"/>
      <c r="N8" s="438" t="n">
        <v>43185</v>
      </c>
      <c r="O8" s="439">
        <f>7-COUNTIF(P8:V8,"х")</f>
        <v/>
      </c>
      <c r="P8" s="341" t="n">
        <v>1</v>
      </c>
      <c r="Q8" s="341" t="n">
        <v>1</v>
      </c>
      <c r="R8" s="341" t="n">
        <v>1</v>
      </c>
      <c r="S8" s="341" t="n">
        <v>1</v>
      </c>
      <c r="T8" s="341" t="n">
        <v>1</v>
      </c>
      <c r="U8" s="341" t="n">
        <v>1</v>
      </c>
      <c r="V8" s="341" t="n">
        <v>1</v>
      </c>
      <c r="W8" s="390">
        <f>COUNTIF(P8:V8,1)</f>
        <v/>
      </c>
      <c r="X8" s="356">
        <f>W8/O8</f>
        <v/>
      </c>
      <c r="Y8" s="344" t="n"/>
      <c r="Z8" s="284">
        <f>IF(OR(AND(E8&gt;0,X8&gt;0),AND(E8=0,X8=0)),"-","Что-то не так!")</f>
        <v/>
      </c>
      <c r="AB8" s="379" t="n"/>
    </row>
    <row customHeight="1" ht="12.75" r="9" s="265" spans="1:32">
      <c r="A9" s="316" t="n">
        <v>170</v>
      </c>
      <c r="B9" s="274" t="s">
        <v>123</v>
      </c>
      <c r="C9" s="316" t="s">
        <v>1</v>
      </c>
      <c r="D9" s="392" t="s">
        <v>337</v>
      </c>
      <c r="E9" s="437">
        <f>NETWORKDAYS(Итого!C$2,Отчёт!C$2,Итого!C$3)*3/5</f>
        <v/>
      </c>
      <c r="F9" s="433" t="n">
        <v>0.583333333333333</v>
      </c>
      <c r="G9" s="350" t="n">
        <v>1</v>
      </c>
      <c r="H9" s="351">
        <f>G9*F9</f>
        <v/>
      </c>
      <c r="I9" s="362" t="n">
        <v>6</v>
      </c>
      <c r="J9" s="363">
        <f>H9*E9</f>
        <v/>
      </c>
      <c r="K9" s="393" t="n">
        <v>130</v>
      </c>
      <c r="L9" s="394">
        <f>K9*J9</f>
        <v/>
      </c>
      <c r="M9" s="316" t="n"/>
      <c r="N9" s="438" t="n">
        <v>43185</v>
      </c>
      <c r="O9" s="439">
        <f>7-COUNTIF(P9:V9,"х")</f>
        <v/>
      </c>
      <c r="P9" s="341" t="n">
        <v>1</v>
      </c>
      <c r="Q9" s="341" t="n">
        <v>1</v>
      </c>
      <c r="R9" s="341" t="n">
        <v>1</v>
      </c>
      <c r="S9" s="341" t="n">
        <v>1</v>
      </c>
      <c r="T9" s="341" t="n">
        <v>1</v>
      </c>
      <c r="U9" s="341" t="s">
        <v>74</v>
      </c>
      <c r="V9" s="341" t="n">
        <v>1</v>
      </c>
      <c r="W9" s="390">
        <f>COUNTIF(P9:V9,1)</f>
        <v/>
      </c>
      <c r="X9" s="356">
        <f>W9/O9</f>
        <v/>
      </c>
      <c r="Y9" s="391" t="n"/>
      <c r="Z9" s="284">
        <f>IF(OR(AND(E9&gt;0,X9&gt;0),AND(E9=0,X9=0)),"-","Что-то не так!")</f>
        <v/>
      </c>
      <c r="AA9" s="284" t="s">
        <v>165</v>
      </c>
      <c r="AB9" s="379" t="n"/>
    </row>
    <row customHeight="1" ht="12.75" r="10" s="265" spans="1:32">
      <c r="A10" s="316" t="n">
        <v>171</v>
      </c>
      <c r="B10" s="274" t="s">
        <v>123</v>
      </c>
      <c r="C10" s="316" t="s">
        <v>1</v>
      </c>
      <c r="D10" s="392" t="s">
        <v>338</v>
      </c>
      <c r="E10" s="437">
        <f>NETWORKDAYS(Итого!C$2,Отчёт!C$2,Итого!C$3)*3/5</f>
        <v/>
      </c>
      <c r="F10" s="433" t="n">
        <v>0.583333333333333</v>
      </c>
      <c r="G10" s="350" t="n">
        <v>1</v>
      </c>
      <c r="H10" s="351">
        <f>G10*F10</f>
        <v/>
      </c>
      <c r="I10" s="362" t="n">
        <v>6</v>
      </c>
      <c r="J10" s="363">
        <f>H10*E10</f>
        <v/>
      </c>
      <c r="K10" s="393" t="n">
        <v>130</v>
      </c>
      <c r="L10" s="394">
        <f>K10*J10</f>
        <v/>
      </c>
      <c r="M10" s="316" t="n"/>
      <c r="N10" s="438" t="n">
        <v>43185</v>
      </c>
      <c r="O10" s="439">
        <f>7-COUNTIF(P10:V10,"х")</f>
        <v/>
      </c>
      <c r="P10" s="341" t="n">
        <v>1</v>
      </c>
      <c r="Q10" s="341" t="n">
        <v>1</v>
      </c>
      <c r="R10" s="341" t="n">
        <v>1</v>
      </c>
      <c r="S10" s="341" t="n">
        <v>1</v>
      </c>
      <c r="T10" s="341" t="n">
        <v>1</v>
      </c>
      <c r="U10" s="341" t="s">
        <v>74</v>
      </c>
      <c r="V10" s="341" t="n">
        <v>1</v>
      </c>
      <c r="W10" s="390">
        <f>COUNTIF(P10:V10,1)</f>
        <v/>
      </c>
      <c r="X10" s="356">
        <f>W10/O10</f>
        <v/>
      </c>
      <c r="Y10" s="344" t="n"/>
      <c r="Z10" s="284">
        <f>IF(OR(AND(E10&gt;0,X10&gt;0),AND(E10=0,X10=0)),"-","Что-то не так!")</f>
        <v/>
      </c>
      <c r="AB10" s="379" t="n"/>
    </row>
    <row customHeight="1" ht="12.75" r="11" s="265" spans="1:32">
      <c r="A11" s="316" t="n">
        <v>172</v>
      </c>
      <c r="B11" s="274" t="s">
        <v>123</v>
      </c>
      <c r="C11" s="316" t="s">
        <v>1</v>
      </c>
      <c r="D11" s="392" t="s">
        <v>339</v>
      </c>
      <c r="E11" s="437">
        <f>NETWORKDAYS(Итого!C$2,Отчёт!C$2,Итого!C$3)*3/5</f>
        <v/>
      </c>
      <c r="F11" s="433" t="n">
        <v>0.583333333333333</v>
      </c>
      <c r="G11" s="350" t="n">
        <v>1</v>
      </c>
      <c r="H11" s="351">
        <f>G11*F11</f>
        <v/>
      </c>
      <c r="I11" s="362" t="n">
        <v>6</v>
      </c>
      <c r="J11" s="363">
        <f>H11*E11</f>
        <v/>
      </c>
      <c r="K11" s="393" t="n">
        <v>130</v>
      </c>
      <c r="L11" s="394">
        <f>K11*J11</f>
        <v/>
      </c>
      <c r="M11" s="316" t="n"/>
      <c r="N11" s="438" t="n">
        <v>43185</v>
      </c>
      <c r="O11" s="439">
        <f>7-COUNTIF(P11:V11,"х")</f>
        <v/>
      </c>
      <c r="P11" s="341" t="n">
        <v>1</v>
      </c>
      <c r="Q11" s="341" t="n">
        <v>1</v>
      </c>
      <c r="R11" s="341" t="n">
        <v>1</v>
      </c>
      <c r="S11" s="341" t="n">
        <v>1</v>
      </c>
      <c r="T11" s="341" t="n">
        <v>1</v>
      </c>
      <c r="U11" s="341" t="s">
        <v>74</v>
      </c>
      <c r="V11" s="341" t="n">
        <v>1</v>
      </c>
      <c r="W11" s="390">
        <f>COUNTIF(P11:V11,1)</f>
        <v/>
      </c>
      <c r="X11" s="356">
        <f>W11/O11</f>
        <v/>
      </c>
      <c r="Y11" s="344" t="n"/>
      <c r="Z11" s="284">
        <f>IF(OR(AND(E11&gt;0,X11&gt;0),AND(E11=0,X11=0)),"-","Что-то не так!")</f>
        <v/>
      </c>
      <c r="AB11" s="379" t="n"/>
    </row>
    <row customHeight="1" ht="12.75" r="12" s="265" spans="1:32">
      <c r="A12" s="316" t="n">
        <v>173</v>
      </c>
      <c r="B12" s="274" t="s">
        <v>123</v>
      </c>
      <c r="C12" s="316" t="s">
        <v>1</v>
      </c>
      <c r="D12" s="392" t="s">
        <v>340</v>
      </c>
      <c r="E12" s="437">
        <f>NETWORKDAYS(Итого!C$2,Отчёт!C$2,Итого!C$3)*3/5</f>
        <v/>
      </c>
      <c r="F12" s="433" t="n">
        <v>0.583333333333333</v>
      </c>
      <c r="G12" s="350" t="n">
        <v>1</v>
      </c>
      <c r="H12" s="351">
        <f>G12*F12</f>
        <v/>
      </c>
      <c r="I12" s="362" t="n">
        <v>6</v>
      </c>
      <c r="J12" s="363">
        <f>H12*E12</f>
        <v/>
      </c>
      <c r="K12" s="393" t="n">
        <v>130</v>
      </c>
      <c r="L12" s="394">
        <f>K12*J12</f>
        <v/>
      </c>
      <c r="M12" s="316" t="n"/>
      <c r="N12" s="438" t="n">
        <v>43185</v>
      </c>
      <c r="O12" s="439">
        <f>7-COUNTIF(P12:V12,"х")</f>
        <v/>
      </c>
      <c r="P12" s="341" t="n">
        <v>1</v>
      </c>
      <c r="Q12" s="341" t="n">
        <v>1</v>
      </c>
      <c r="R12" s="341" t="n">
        <v>0</v>
      </c>
      <c r="S12" s="341" t="n">
        <v>1</v>
      </c>
      <c r="T12" s="341" t="n">
        <v>1</v>
      </c>
      <c r="U12" s="341" t="s">
        <v>74</v>
      </c>
      <c r="V12" s="341" t="n">
        <v>1</v>
      </c>
      <c r="W12" s="390">
        <f>COUNTIF(P12:V12,1)</f>
        <v/>
      </c>
      <c r="X12" s="356">
        <f>W12/O12</f>
        <v/>
      </c>
      <c r="Y12" s="391" t="s">
        <v>222</v>
      </c>
      <c r="Z12" s="284">
        <f>IF(OR(AND(E12&gt;0,X12&gt;0),AND(E12=0,X12=0)),"-","Что-то не так!")</f>
        <v/>
      </c>
      <c r="AB12" s="379" t="n"/>
    </row>
    <row customHeight="1" ht="12.75" r="13" s="265" spans="1:32">
      <c r="A13" s="316" t="n">
        <v>174</v>
      </c>
      <c r="B13" s="274" t="s">
        <v>123</v>
      </c>
      <c r="C13" s="316" t="s">
        <v>1</v>
      </c>
      <c r="D13" s="392" t="s">
        <v>341</v>
      </c>
      <c r="E13" s="437">
        <f>NETWORKDAYS(Итого!C$2,Отчёт!C$2,Итого!C$3)*3/5</f>
        <v/>
      </c>
      <c r="F13" s="433" t="n">
        <v>0.583333333333333</v>
      </c>
      <c r="G13" s="350" t="n">
        <v>1</v>
      </c>
      <c r="H13" s="351">
        <f>G13*F13</f>
        <v/>
      </c>
      <c r="I13" s="362" t="n">
        <v>9</v>
      </c>
      <c r="J13" s="363">
        <f>H13*E13</f>
        <v/>
      </c>
      <c r="K13" s="393" t="n">
        <v>130</v>
      </c>
      <c r="L13" s="394">
        <f>K13*J13</f>
        <v/>
      </c>
      <c r="M13" s="316" t="n"/>
      <c r="N13" s="438" t="n">
        <v>43185</v>
      </c>
      <c r="O13" s="439">
        <f>7-COUNTIF(P13:V13,"х")</f>
        <v/>
      </c>
      <c r="P13" s="341" t="n">
        <v>1</v>
      </c>
      <c r="Q13" s="341" t="n">
        <v>0</v>
      </c>
      <c r="R13" s="341" t="n">
        <v>1</v>
      </c>
      <c r="S13" s="341" t="n">
        <v>1</v>
      </c>
      <c r="T13" s="341" t="n">
        <v>0</v>
      </c>
      <c r="U13" s="341" t="n">
        <v>1</v>
      </c>
      <c r="V13" s="341" t="n">
        <v>1</v>
      </c>
      <c r="W13" s="390">
        <f>COUNTIF(P13:V13,1)</f>
        <v/>
      </c>
      <c r="X13" s="356">
        <f>W13/O13</f>
        <v/>
      </c>
      <c r="Y13" s="368" t="s">
        <v>342</v>
      </c>
      <c r="Z13" s="284">
        <f>IF(OR(AND(E13&gt;0,X13&gt;0),AND(E13=0,X13=0)),"-","Что-то не так!")</f>
        <v/>
      </c>
      <c r="AB13" s="379" t="n"/>
    </row>
    <row customHeight="1" ht="12.75" r="14" s="265" spans="1:32">
      <c r="A14" s="316" t="n">
        <v>175</v>
      </c>
      <c r="B14" s="274" t="s">
        <v>123</v>
      </c>
      <c r="C14" s="316" t="s">
        <v>1</v>
      </c>
      <c r="D14" s="392" t="s">
        <v>343</v>
      </c>
      <c r="E14" s="437">
        <f>NETWORKDAYS(Итого!C$2,Отчёт!C$2,Итого!C$3)*3/5</f>
        <v/>
      </c>
      <c r="F14" s="433" t="n">
        <v>0.583333333333333</v>
      </c>
      <c r="G14" s="350" t="n">
        <v>1</v>
      </c>
      <c r="H14" s="351">
        <f>G14*F14</f>
        <v/>
      </c>
      <c r="I14" s="362" t="n">
        <v>6</v>
      </c>
      <c r="J14" s="363">
        <f>H14*E14</f>
        <v/>
      </c>
      <c r="K14" s="393" t="n">
        <v>130</v>
      </c>
      <c r="L14" s="394">
        <f>K14*J14</f>
        <v/>
      </c>
      <c r="M14" s="316" t="n"/>
      <c r="N14" s="438" t="n">
        <v>43185</v>
      </c>
      <c r="O14" s="439">
        <f>7-COUNTIF(P14:V14,"х")</f>
        <v/>
      </c>
      <c r="P14" s="341" t="n">
        <v>1</v>
      </c>
      <c r="Q14" s="341" t="n">
        <v>1</v>
      </c>
      <c r="R14" s="341" t="n">
        <v>1</v>
      </c>
      <c r="S14" s="341" t="n">
        <v>1</v>
      </c>
      <c r="T14" s="341" t="n">
        <v>1</v>
      </c>
      <c r="U14" s="341" t="n">
        <v>1</v>
      </c>
      <c r="V14" s="341" t="n">
        <v>1</v>
      </c>
      <c r="W14" s="390">
        <f>COUNTIF(P14:V14,1)</f>
        <v/>
      </c>
      <c r="X14" s="356">
        <f>W14/O14</f>
        <v/>
      </c>
      <c r="Y14" s="368" t="n"/>
      <c r="Z14" s="284">
        <f>IF(OR(AND(E14&gt;0,X14&gt;0),AND(E14=0,X14=0)),"-","Что-то не так!")</f>
        <v/>
      </c>
      <c r="AA14" s="284" t="s">
        <v>330</v>
      </c>
      <c r="AB14" s="379" t="n"/>
    </row>
    <row customHeight="1" ht="12.75" r="15" s="265" spans="1:32">
      <c r="A15" s="316" t="n">
        <v>176</v>
      </c>
      <c r="B15" s="274" t="s">
        <v>123</v>
      </c>
      <c r="C15" s="316" t="s">
        <v>1</v>
      </c>
      <c r="D15" s="392" t="s">
        <v>344</v>
      </c>
      <c r="E15" s="437">
        <f>NETWORKDAYS(Итого!C$2,Отчёт!C$2,Итого!C$3)*3/5</f>
        <v/>
      </c>
      <c r="F15" s="433" t="n">
        <v>0.583333333333333</v>
      </c>
      <c r="G15" s="350" t="n">
        <v>1</v>
      </c>
      <c r="H15" s="351">
        <f>G15*F15</f>
        <v/>
      </c>
      <c r="I15" s="362" t="n">
        <v>6</v>
      </c>
      <c r="J15" s="363">
        <f>H15*E15</f>
        <v/>
      </c>
      <c r="K15" s="393" t="n">
        <v>130</v>
      </c>
      <c r="L15" s="394">
        <f>K15*J15</f>
        <v/>
      </c>
      <c r="M15" s="316" t="n"/>
      <c r="N15" s="438" t="n">
        <v>43185</v>
      </c>
      <c r="O15" s="439">
        <f>7-COUNTIF(P15:V15,"х")</f>
        <v/>
      </c>
      <c r="P15" s="341" t="n">
        <v>0</v>
      </c>
      <c r="Q15" s="341" t="n">
        <v>1</v>
      </c>
      <c r="R15" s="341" t="n">
        <v>1</v>
      </c>
      <c r="S15" s="341" t="n">
        <v>1</v>
      </c>
      <c r="T15" s="341" t="n">
        <v>1</v>
      </c>
      <c r="U15" s="341" t="s">
        <v>74</v>
      </c>
      <c r="V15" s="341" t="n">
        <v>0</v>
      </c>
      <c r="W15" s="390">
        <f>COUNTIF(P15:V15,1)</f>
        <v/>
      </c>
      <c r="X15" s="356">
        <f>W15/O15</f>
        <v/>
      </c>
      <c r="Y15" s="368" t="s">
        <v>104</v>
      </c>
      <c r="Z15" s="284">
        <f>IF(OR(AND(E15&gt;0,X15&gt;0),AND(E15=0,X15=0)),"-","Что-то не так!")</f>
        <v/>
      </c>
      <c r="AB15" s="379" t="n"/>
    </row>
    <row customHeight="1" ht="12.75" r="16" s="265" spans="1:32">
      <c r="A16" s="316" t="n">
        <v>177</v>
      </c>
      <c r="B16" s="274" t="s">
        <v>123</v>
      </c>
      <c r="C16" s="316" t="s">
        <v>1</v>
      </c>
      <c r="D16" s="392" t="s">
        <v>345</v>
      </c>
      <c r="E16" s="437">
        <f>NETWORKDAYS(Итого!C$2,Отчёт!C$2,Итого!C$3)*3/5</f>
        <v/>
      </c>
      <c r="F16" s="433" t="n">
        <v>0.583333333333333</v>
      </c>
      <c r="G16" s="350" t="n">
        <v>1</v>
      </c>
      <c r="H16" s="351">
        <f>G16*F16</f>
        <v/>
      </c>
      <c r="I16" s="362" t="n">
        <v>6</v>
      </c>
      <c r="J16" s="363">
        <f>H16*E16</f>
        <v/>
      </c>
      <c r="K16" s="393" t="n">
        <v>130</v>
      </c>
      <c r="L16" s="394">
        <f>K16*J16</f>
        <v/>
      </c>
      <c r="M16" s="316" t="n"/>
      <c r="N16" s="438" t="n">
        <v>43185</v>
      </c>
      <c r="O16" s="439">
        <f>7-COUNTIF(P16:V16,"х")</f>
        <v/>
      </c>
      <c r="P16" s="341" t="n">
        <v>1</v>
      </c>
      <c r="Q16" s="341" t="n">
        <v>1</v>
      </c>
      <c r="R16" s="341" t="n">
        <v>1</v>
      </c>
      <c r="S16" s="341" t="n">
        <v>1</v>
      </c>
      <c r="T16" s="341" t="n">
        <v>1</v>
      </c>
      <c r="U16" s="341" t="s">
        <v>74</v>
      </c>
      <c r="V16" s="341" t="n">
        <v>1</v>
      </c>
      <c r="W16" s="390">
        <f>COUNTIF(P16:V16,1)</f>
        <v/>
      </c>
      <c r="X16" s="356">
        <f>W16/O16</f>
        <v/>
      </c>
      <c r="Y16" s="344" t="n"/>
      <c r="Z16" s="284">
        <f>IF(OR(AND(E16&gt;0,X16&gt;0),AND(E16=0,X16=0)),"-","Что-то не так!")</f>
        <v/>
      </c>
      <c r="AB16" s="379" t="n"/>
    </row>
    <row customHeight="1" ht="12.75" r="17" s="265" spans="1:32">
      <c r="A17" s="316" t="n">
        <v>178</v>
      </c>
      <c r="B17" s="274" t="s">
        <v>123</v>
      </c>
      <c r="C17" s="316" t="s">
        <v>1</v>
      </c>
      <c r="D17" s="392" t="s">
        <v>346</v>
      </c>
      <c r="E17" s="437">
        <f>NETWORKDAYS(Итого!C$2,Отчёт!C$2,Итого!C$3)*3/5</f>
        <v/>
      </c>
      <c r="F17" s="433" t="n">
        <v>0.583333333333333</v>
      </c>
      <c r="G17" s="350" t="n">
        <v>1</v>
      </c>
      <c r="H17" s="351">
        <f>G17*F17</f>
        <v/>
      </c>
      <c r="I17" s="362" t="n">
        <v>8</v>
      </c>
      <c r="J17" s="363">
        <f>H17*E17</f>
        <v/>
      </c>
      <c r="K17" s="393" t="n">
        <v>130</v>
      </c>
      <c r="L17" s="394">
        <f>K17*J17</f>
        <v/>
      </c>
      <c r="M17" s="316" t="n"/>
      <c r="N17" s="438" t="n">
        <v>43185</v>
      </c>
      <c r="O17" s="439">
        <f>7-COUNTIF(P17:V17,"х")</f>
        <v/>
      </c>
      <c r="P17" s="341" t="n">
        <v>1</v>
      </c>
      <c r="Q17" s="341" t="n">
        <v>0</v>
      </c>
      <c r="R17" s="341" t="n">
        <v>0</v>
      </c>
      <c r="S17" s="341" t="n">
        <v>1</v>
      </c>
      <c r="T17" s="341" t="n">
        <v>1</v>
      </c>
      <c r="U17" s="341" t="n">
        <v>1</v>
      </c>
      <c r="V17" s="341" t="n">
        <v>0</v>
      </c>
      <c r="W17" s="390">
        <f>COUNTIF(P17:V17,1)</f>
        <v/>
      </c>
      <c r="X17" s="356">
        <f>W17/O17</f>
        <v/>
      </c>
      <c r="Y17" s="368" t="s">
        <v>347</v>
      </c>
      <c r="Z17" s="284">
        <f>IF(OR(AND(E17&gt;0,X17&gt;0),AND(E17=0,X17=0)),"-","Что-то не так!")</f>
        <v/>
      </c>
      <c r="AB17" s="379" t="n"/>
    </row>
    <row customHeight="1" ht="12.75" r="18" s="265" spans="1:32">
      <c r="A18" s="316" t="n">
        <v>179</v>
      </c>
      <c r="B18" s="274" t="s">
        <v>123</v>
      </c>
      <c r="C18" s="316" t="s">
        <v>1</v>
      </c>
      <c r="D18" s="392" t="s">
        <v>348</v>
      </c>
      <c r="E18" s="437">
        <f>NETWORKDAYS(Итого!C$2,Отчёт!C$2,Итого!C$3)*3/5</f>
        <v/>
      </c>
      <c r="F18" s="433" t="n">
        <v>0.583333333333333</v>
      </c>
      <c r="G18" s="350" t="n">
        <v>1</v>
      </c>
      <c r="H18" s="351">
        <f>G18*F18</f>
        <v/>
      </c>
      <c r="I18" s="362" t="n">
        <v>6</v>
      </c>
      <c r="J18" s="363">
        <f>H18*E18</f>
        <v/>
      </c>
      <c r="K18" s="393" t="n">
        <v>130</v>
      </c>
      <c r="L18" s="394">
        <f>K18*J18</f>
        <v/>
      </c>
      <c r="M18" s="316" t="n"/>
      <c r="N18" s="438" t="n">
        <v>43185</v>
      </c>
      <c r="O18" s="439">
        <f>7-COUNTIF(P18:V18,"х")</f>
        <v/>
      </c>
      <c r="P18" s="341" t="n">
        <v>1</v>
      </c>
      <c r="Q18" s="341" t="n">
        <v>0</v>
      </c>
      <c r="R18" s="341" t="n">
        <v>1</v>
      </c>
      <c r="S18" s="341" t="n">
        <v>1</v>
      </c>
      <c r="T18" s="341" t="n">
        <v>1</v>
      </c>
      <c r="U18" s="341" t="s">
        <v>74</v>
      </c>
      <c r="V18" s="341" t="n">
        <v>1</v>
      </c>
      <c r="W18" s="390">
        <f>COUNTIF(P18:V18,1)</f>
        <v/>
      </c>
      <c r="X18" s="356">
        <f>W18/O18</f>
        <v/>
      </c>
      <c r="Y18" s="344" t="s">
        <v>349</v>
      </c>
      <c r="Z18" s="284">
        <f>IF(OR(AND(E18&gt;0,X18&gt;0),AND(E18=0,X18=0)),"-","Что-то не так!")</f>
        <v/>
      </c>
      <c r="AB18" s="379" t="n"/>
    </row>
    <row customHeight="1" ht="12.75" r="19" s="265" spans="1:32">
      <c r="A19" s="316" t="n">
        <v>180</v>
      </c>
      <c r="B19" s="274" t="s">
        <v>123</v>
      </c>
      <c r="C19" s="316" t="s">
        <v>1</v>
      </c>
      <c r="D19" s="392" t="s">
        <v>350</v>
      </c>
      <c r="E19" s="437">
        <f>NETWORKDAYS(Итого!C$2,Отчёт!C$2,Итого!C$3)*3/5</f>
        <v/>
      </c>
      <c r="F19" s="433" t="n">
        <v>0.583333333333333</v>
      </c>
      <c r="G19" s="350" t="n">
        <v>1</v>
      </c>
      <c r="H19" s="351">
        <f>G19*F19</f>
        <v/>
      </c>
      <c r="I19" s="362" t="n">
        <v>6</v>
      </c>
      <c r="J19" s="363">
        <f>H19*E19</f>
        <v/>
      </c>
      <c r="K19" s="393" t="n">
        <v>130</v>
      </c>
      <c r="L19" s="394">
        <f>K19*J19</f>
        <v/>
      </c>
      <c r="M19" s="316" t="n"/>
      <c r="N19" s="438" t="n">
        <v>43185</v>
      </c>
      <c r="O19" s="439">
        <f>7-COUNTIF(P19:V19,"х")</f>
        <v/>
      </c>
      <c r="P19" s="341" t="n">
        <v>1</v>
      </c>
      <c r="Q19" s="341" t="n">
        <v>1</v>
      </c>
      <c r="R19" s="341" t="n">
        <v>1</v>
      </c>
      <c r="S19" s="341" t="n">
        <v>1</v>
      </c>
      <c r="T19" s="341" t="n">
        <v>1</v>
      </c>
      <c r="U19" s="341" t="n">
        <v>1</v>
      </c>
      <c r="V19" s="341" t="n">
        <v>0</v>
      </c>
      <c r="W19" s="390">
        <f>COUNTIF(P19:V19,1)</f>
        <v/>
      </c>
      <c r="X19" s="356">
        <f>W19/O19</f>
        <v/>
      </c>
      <c r="Y19" s="406" t="s">
        <v>334</v>
      </c>
      <c r="Z19" s="284">
        <f>IF(OR(AND(E19&gt;0,X19&gt;0),AND(E19=0,X19=0)),"-","Что-то не так!")</f>
        <v/>
      </c>
      <c r="AB19" s="379" t="n"/>
    </row>
    <row customHeight="1" ht="12.75" r="20" s="265" spans="1:32">
      <c r="A20" s="316" t="n">
        <v>181</v>
      </c>
      <c r="B20" s="274" t="s">
        <v>123</v>
      </c>
      <c r="C20" s="316" t="s">
        <v>1</v>
      </c>
      <c r="D20" s="392" t="s">
        <v>351</v>
      </c>
      <c r="E20" s="437">
        <f>NETWORKDAYS(Итого!C$2,Отчёт!C$2,Итого!C$3)*3/5</f>
        <v/>
      </c>
      <c r="F20" s="433" t="n">
        <v>0.583333333333333</v>
      </c>
      <c r="G20" s="350" t="n">
        <v>1</v>
      </c>
      <c r="H20" s="351">
        <f>G20*F20</f>
        <v/>
      </c>
      <c r="I20" s="362" t="n">
        <v>8</v>
      </c>
      <c r="J20" s="363">
        <f>H20*E20</f>
        <v/>
      </c>
      <c r="K20" s="393" t="n">
        <v>130</v>
      </c>
      <c r="L20" s="394">
        <f>K20*J20</f>
        <v/>
      </c>
      <c r="M20" s="316" t="n"/>
      <c r="N20" s="438" t="n">
        <v>43185</v>
      </c>
      <c r="O20" s="439">
        <f>7-COUNTIF(P20:V20,"х")</f>
        <v/>
      </c>
      <c r="P20" s="341" t="n">
        <v>1</v>
      </c>
      <c r="Q20" s="341" t="n">
        <v>1</v>
      </c>
      <c r="R20" s="341" t="n">
        <v>1</v>
      </c>
      <c r="S20" s="341" t="n">
        <v>0</v>
      </c>
      <c r="T20" s="341" t="n">
        <v>1</v>
      </c>
      <c r="U20" s="341" t="n">
        <v>1</v>
      </c>
      <c r="V20" s="341" t="n">
        <v>1</v>
      </c>
      <c r="W20" s="390">
        <f>COUNTIF(P20:V20,1)</f>
        <v/>
      </c>
      <c r="X20" s="356">
        <f>W20/O20</f>
        <v/>
      </c>
      <c r="Y20" s="406" t="s">
        <v>334</v>
      </c>
      <c r="Z20" s="284">
        <f>IF(OR(AND(E20&gt;0,X20&gt;0),AND(E20=0,X20=0)),"-","Что-то не так!")</f>
        <v/>
      </c>
      <c r="AB20" s="379" t="n"/>
    </row>
    <row customHeight="1" ht="12.75" r="21" s="265" spans="1:32">
      <c r="A21" s="316" t="n">
        <v>182</v>
      </c>
      <c r="B21" s="274" t="s">
        <v>123</v>
      </c>
      <c r="C21" s="316" t="s">
        <v>1</v>
      </c>
      <c r="D21" s="392" t="s">
        <v>352</v>
      </c>
      <c r="E21" s="437">
        <f>NETWORKDAYS(Итого!C$2,Отчёт!C$2,Итого!C$3)*3/5</f>
        <v/>
      </c>
      <c r="F21" s="433" t="n">
        <v>0.583333333333333</v>
      </c>
      <c r="G21" s="350" t="n">
        <v>1</v>
      </c>
      <c r="H21" s="351">
        <f>G21*F21</f>
        <v/>
      </c>
      <c r="I21" s="362" t="n">
        <v>6</v>
      </c>
      <c r="J21" s="363">
        <f>H21*E21</f>
        <v/>
      </c>
      <c r="K21" s="393" t="n">
        <v>130</v>
      </c>
      <c r="L21" s="394">
        <f>K21*J21</f>
        <v/>
      </c>
      <c r="M21" s="316" t="n"/>
      <c r="N21" s="438" t="n">
        <v>43185</v>
      </c>
      <c r="O21" s="439">
        <f>7-COUNTIF(P21:V21,"х")</f>
        <v/>
      </c>
      <c r="P21" s="341" t="n">
        <v>1</v>
      </c>
      <c r="Q21" s="341" t="n">
        <v>0</v>
      </c>
      <c r="R21" s="341" t="n">
        <v>1</v>
      </c>
      <c r="S21" s="341" t="n">
        <v>1</v>
      </c>
      <c r="T21" s="341" t="n">
        <v>1</v>
      </c>
      <c r="U21" s="341" t="s">
        <v>74</v>
      </c>
      <c r="V21" s="341" t="n">
        <v>1</v>
      </c>
      <c r="W21" s="390">
        <f>COUNTIF(P21:V21,1)</f>
        <v/>
      </c>
      <c r="X21" s="356">
        <f>W21/O21</f>
        <v/>
      </c>
      <c r="Y21" s="344" t="s">
        <v>316</v>
      </c>
      <c r="Z21" s="284">
        <f>IF(OR(AND(E21&gt;0,X21&gt;0),AND(E21=0,X21=0)),"-","Что-то не так!")</f>
        <v/>
      </c>
      <c r="AB21" s="379" t="n"/>
    </row>
    <row customHeight="1" ht="12.75" r="22" s="265" spans="1:32">
      <c r="A22" s="316" t="n">
        <v>183</v>
      </c>
      <c r="B22" s="274" t="s">
        <v>123</v>
      </c>
      <c r="C22" s="316" t="s">
        <v>1</v>
      </c>
      <c r="D22" s="392" t="s">
        <v>353</v>
      </c>
      <c r="E22" s="437">
        <f>NETWORKDAYS(Итого!C$2,Отчёт!C$2,Итого!C$3)*3/5</f>
        <v/>
      </c>
      <c r="F22" s="433" t="n">
        <v>0.583333333333333</v>
      </c>
      <c r="G22" s="350" t="n">
        <v>1</v>
      </c>
      <c r="H22" s="351">
        <f>G22*F22</f>
        <v/>
      </c>
      <c r="I22" s="362" t="n">
        <v>8</v>
      </c>
      <c r="J22" s="363">
        <f>H22*E22</f>
        <v/>
      </c>
      <c r="K22" s="393" t="n">
        <v>130</v>
      </c>
      <c r="L22" s="394">
        <f>K22*J22</f>
        <v/>
      </c>
      <c r="M22" s="316" t="n"/>
      <c r="N22" s="438" t="n">
        <v>43185</v>
      </c>
      <c r="O22" s="439">
        <f>7-COUNTIF(P22:V22,"х")</f>
        <v/>
      </c>
      <c r="P22" s="341" t="n">
        <v>1</v>
      </c>
      <c r="Q22" s="341" t="n">
        <v>1</v>
      </c>
      <c r="R22" s="341" t="n">
        <v>1</v>
      </c>
      <c r="S22" s="341" t="n">
        <v>1</v>
      </c>
      <c r="T22" s="341" t="n">
        <v>1</v>
      </c>
      <c r="U22" s="341" t="n">
        <v>1</v>
      </c>
      <c r="V22" s="341" t="n">
        <v>1</v>
      </c>
      <c r="W22" s="390">
        <f>COUNTIF(P22:V22,1)</f>
        <v/>
      </c>
      <c r="X22" s="356">
        <f>W22/O22</f>
        <v/>
      </c>
      <c r="Y22" s="344" t="n"/>
      <c r="Z22" s="284">
        <f>IF(OR(AND(E22&gt;0,X22&gt;0),AND(E22=0,X22=0)),"-","Что-то не так!")</f>
        <v/>
      </c>
      <c r="AB22" s="379" t="n"/>
    </row>
    <row customHeight="1" ht="12.75" r="23" s="265" spans="1:32">
      <c r="A23" s="316" t="n">
        <v>184</v>
      </c>
      <c r="B23" s="274" t="s">
        <v>123</v>
      </c>
      <c r="C23" s="316" t="s">
        <v>1</v>
      </c>
      <c r="D23" s="392" t="s">
        <v>354</v>
      </c>
      <c r="E23" s="437">
        <f>NETWORKDAYS(Итого!C$2,Отчёт!C$2,Итого!C$3)*3/5</f>
        <v/>
      </c>
      <c r="F23" s="433" t="n">
        <v>0.583333333333333</v>
      </c>
      <c r="G23" s="350" t="n">
        <v>1</v>
      </c>
      <c r="H23" s="351">
        <f>G23*F23</f>
        <v/>
      </c>
      <c r="I23" s="362" t="n">
        <v>8</v>
      </c>
      <c r="J23" s="363">
        <f>H23*E23</f>
        <v/>
      </c>
      <c r="K23" s="393" t="n">
        <v>130</v>
      </c>
      <c r="L23" s="394">
        <f>K23*J23</f>
        <v/>
      </c>
      <c r="M23" s="316" t="n"/>
      <c r="N23" s="438" t="n">
        <v>43185</v>
      </c>
      <c r="O23" s="439">
        <f>7-COUNTIF(P23:V23,"х")</f>
        <v/>
      </c>
      <c r="P23" s="341" t="n">
        <v>1</v>
      </c>
      <c r="Q23" s="341" t="n">
        <v>1</v>
      </c>
      <c r="R23" s="341" t="n">
        <v>1</v>
      </c>
      <c r="S23" s="341" t="n">
        <v>1</v>
      </c>
      <c r="T23" s="341" t="n">
        <v>1</v>
      </c>
      <c r="U23" s="341" t="n">
        <v>1</v>
      </c>
      <c r="V23" s="341" t="n">
        <v>1</v>
      </c>
      <c r="W23" s="390">
        <f>COUNTIF(P23:V23,1)</f>
        <v/>
      </c>
      <c r="X23" s="356">
        <f>W23/O23</f>
        <v/>
      </c>
      <c r="Y23" s="344" t="n"/>
      <c r="Z23" s="284">
        <f>IF(OR(AND(E23&gt;0,X23&gt;0),AND(E23=0,X23=0)),"-","Что-то не так!")</f>
        <v/>
      </c>
      <c r="AB23" s="379" t="n"/>
    </row>
    <row customHeight="1" ht="12.75" r="24" s="265" spans="1:32">
      <c r="A24" s="316" t="n">
        <v>186</v>
      </c>
      <c r="B24" s="274" t="s">
        <v>123</v>
      </c>
      <c r="C24" s="316" t="s">
        <v>1</v>
      </c>
      <c r="D24" s="392" t="s">
        <v>355</v>
      </c>
      <c r="E24" s="437">
        <f>NETWORKDAYS(Итого!C$2,Отчёт!C$2,Итого!C$3)*3/5</f>
        <v/>
      </c>
      <c r="F24" s="433" t="n">
        <v>0.583333333333333</v>
      </c>
      <c r="G24" s="350" t="n">
        <v>1</v>
      </c>
      <c r="H24" s="351">
        <f>G24*F24</f>
        <v/>
      </c>
      <c r="I24" s="362" t="n">
        <v>6</v>
      </c>
      <c r="J24" s="363">
        <f>H24*E24</f>
        <v/>
      </c>
      <c r="K24" s="393" t="n">
        <v>130</v>
      </c>
      <c r="L24" s="394">
        <f>K24*J24</f>
        <v/>
      </c>
      <c r="M24" s="316" t="n"/>
      <c r="N24" s="438" t="n">
        <v>43185</v>
      </c>
      <c r="O24" s="439">
        <f>7-COUNTIF(P24:V24,"х")</f>
        <v/>
      </c>
      <c r="P24" s="341" t="n">
        <v>1</v>
      </c>
      <c r="Q24" s="341" t="n">
        <v>0</v>
      </c>
      <c r="R24" s="341" t="n">
        <v>1</v>
      </c>
      <c r="S24" s="341" t="n">
        <v>1</v>
      </c>
      <c r="T24" s="341" t="n">
        <v>1</v>
      </c>
      <c r="U24" s="341" t="s">
        <v>74</v>
      </c>
      <c r="V24" s="341" t="n">
        <v>1</v>
      </c>
      <c r="W24" s="390">
        <f>COUNTIF(P24:V24,1)</f>
        <v/>
      </c>
      <c r="X24" s="356">
        <f>W24/O24</f>
        <v/>
      </c>
      <c r="Y24" s="344" t="s">
        <v>144</v>
      </c>
      <c r="Z24" s="284">
        <f>IF(OR(AND(E24&gt;0,X24&gt;0),AND(E24=0,X24=0)),"-","Что-то не так!")</f>
        <v/>
      </c>
      <c r="AB24" s="379" t="n"/>
    </row>
    <row customHeight="1" ht="12.75" r="25" s="265" spans="1:32">
      <c r="A25" s="316" t="n">
        <v>187</v>
      </c>
      <c r="B25" s="274" t="s">
        <v>123</v>
      </c>
      <c r="C25" s="316" t="s">
        <v>1</v>
      </c>
      <c r="D25" s="392" t="s">
        <v>356</v>
      </c>
      <c r="E25" s="437">
        <f>NETWORKDAYS(Итого!C$2,Отчёт!C$2,Итого!C$3)*3/5</f>
        <v/>
      </c>
      <c r="F25" s="433" t="n">
        <v>0.583333333333333</v>
      </c>
      <c r="G25" s="350" t="n">
        <v>1</v>
      </c>
      <c r="H25" s="351">
        <f>G25*F25</f>
        <v/>
      </c>
      <c r="I25" s="362" t="n">
        <v>6</v>
      </c>
      <c r="J25" s="363">
        <f>H25*E25</f>
        <v/>
      </c>
      <c r="K25" s="393" t="n">
        <v>130</v>
      </c>
      <c r="L25" s="394">
        <f>K25*J25</f>
        <v/>
      </c>
      <c r="M25" s="316" t="n"/>
      <c r="N25" s="438" t="n">
        <v>43185</v>
      </c>
      <c r="O25" s="439">
        <f>7-COUNTIF(P25:V25,"х")</f>
        <v/>
      </c>
      <c r="P25" s="341" t="n">
        <v>0</v>
      </c>
      <c r="Q25" s="341" t="n">
        <v>0</v>
      </c>
      <c r="R25" s="341" t="n">
        <v>1</v>
      </c>
      <c r="S25" s="341" t="n">
        <v>1</v>
      </c>
      <c r="T25" s="341" t="n">
        <v>0</v>
      </c>
      <c r="U25" s="341" t="s">
        <v>74</v>
      </c>
      <c r="V25" s="341" t="n">
        <v>1</v>
      </c>
      <c r="W25" s="390">
        <f>COUNTIF(P25:V25,1)</f>
        <v/>
      </c>
      <c r="X25" s="356">
        <f>W25/O25</f>
        <v/>
      </c>
      <c r="Y25" s="344" t="s">
        <v>222</v>
      </c>
      <c r="Z25" s="284">
        <f>IF(OR(AND(E25&gt;0,X25&gt;0),AND(E25=0,X25=0)),"-","Что-то не так!")</f>
        <v/>
      </c>
      <c r="AB25" s="379" t="n"/>
    </row>
    <row customHeight="1" ht="12.75" r="26" s="265" spans="1:32">
      <c r="A26" s="316" t="n">
        <v>188</v>
      </c>
      <c r="B26" s="274" t="s">
        <v>123</v>
      </c>
      <c r="C26" s="316" t="s">
        <v>1</v>
      </c>
      <c r="D26" s="392" t="s">
        <v>357</v>
      </c>
      <c r="E26" s="437">
        <f>NETWORKDAYS(Итого!C$2,Отчёт!C$2,Итого!C$3)*3/5</f>
        <v/>
      </c>
      <c r="F26" s="433" t="n">
        <v>0.583333333333333</v>
      </c>
      <c r="G26" s="350" t="n">
        <v>1</v>
      </c>
      <c r="H26" s="351">
        <f>G26*F26</f>
        <v/>
      </c>
      <c r="I26" s="362" t="n">
        <v>8</v>
      </c>
      <c r="J26" s="363">
        <f>H26*E26</f>
        <v/>
      </c>
      <c r="K26" s="393" t="n">
        <v>130</v>
      </c>
      <c r="L26" s="394">
        <f>K26*J26</f>
        <v/>
      </c>
      <c r="M26" s="316" t="n"/>
      <c r="N26" s="438" t="n">
        <v>43185</v>
      </c>
      <c r="O26" s="439">
        <f>7-COUNTIF(P26:V26,"х")</f>
        <v/>
      </c>
      <c r="P26" s="341" t="n">
        <v>0</v>
      </c>
      <c r="Q26" s="341" t="n">
        <v>1</v>
      </c>
      <c r="R26" s="341" t="n">
        <v>1</v>
      </c>
      <c r="S26" s="341" t="n">
        <v>1</v>
      </c>
      <c r="T26" s="341" t="n">
        <v>1</v>
      </c>
      <c r="U26" s="341" t="n">
        <v>1</v>
      </c>
      <c r="V26" s="341" t="n">
        <v>1</v>
      </c>
      <c r="W26" s="390">
        <f>COUNTIF(P26:V26,1)</f>
        <v/>
      </c>
      <c r="X26" s="356">
        <f>W26/O26</f>
        <v/>
      </c>
      <c r="Y26" s="344" t="s">
        <v>144</v>
      </c>
      <c r="Z26" s="284">
        <f>IF(OR(AND(E26&gt;0,X26&gt;0),AND(E26=0,X26=0)),"-","Что-то не так!")</f>
        <v/>
      </c>
      <c r="AA26" s="284" t="s">
        <v>165</v>
      </c>
      <c r="AB26" s="379" t="n"/>
    </row>
    <row customHeight="1" ht="12.75" r="27" s="265" spans="1:32">
      <c r="A27" s="316" t="n">
        <v>189</v>
      </c>
      <c r="B27" s="274" t="s">
        <v>123</v>
      </c>
      <c r="C27" s="316" t="s">
        <v>1</v>
      </c>
      <c r="D27" s="392" t="s">
        <v>358</v>
      </c>
      <c r="E27" s="437">
        <f>NETWORKDAYS(Итого!C$2,Отчёт!C$2,Итого!C$3)*3/5</f>
        <v/>
      </c>
      <c r="F27" s="433" t="n">
        <v>0.583333333333333</v>
      </c>
      <c r="G27" s="350" t="n">
        <v>1</v>
      </c>
      <c r="H27" s="351">
        <f>G27*F27</f>
        <v/>
      </c>
      <c r="I27" s="362" t="n">
        <v>8</v>
      </c>
      <c r="J27" s="363">
        <f>H27*E27</f>
        <v/>
      </c>
      <c r="K27" s="393" t="n">
        <v>130</v>
      </c>
      <c r="L27" s="394">
        <f>K27*J27</f>
        <v/>
      </c>
      <c r="M27" s="316" t="n"/>
      <c r="N27" s="438" t="n">
        <v>43185</v>
      </c>
      <c r="O27" s="439">
        <f>7-COUNTIF(P27:V27,"х")</f>
        <v/>
      </c>
      <c r="P27" s="341" t="n">
        <v>1</v>
      </c>
      <c r="Q27" s="341" t="n">
        <v>1</v>
      </c>
      <c r="R27" s="341" t="n">
        <v>1</v>
      </c>
      <c r="S27" s="341" t="n">
        <v>1</v>
      </c>
      <c r="T27" s="341" t="n">
        <v>0</v>
      </c>
      <c r="U27" s="341" t="n">
        <v>1</v>
      </c>
      <c r="V27" s="341" t="n">
        <v>1</v>
      </c>
      <c r="W27" s="390">
        <f>COUNTIF(P27:V27,1)</f>
        <v/>
      </c>
      <c r="X27" s="356">
        <f>W27/O27</f>
        <v/>
      </c>
      <c r="Y27" s="358" t="s">
        <v>359</v>
      </c>
      <c r="Z27" s="284">
        <f>IF(OR(AND(E27&gt;0,X27&gt;0),AND(E27=0,X27=0)),"-","Что-то не так!")</f>
        <v/>
      </c>
      <c r="AB27" s="379" t="n"/>
    </row>
    <row customHeight="1" ht="12.75" r="28" s="265" spans="1:32">
      <c r="A28" s="316" t="n">
        <v>190</v>
      </c>
      <c r="B28" s="274" t="s">
        <v>123</v>
      </c>
      <c r="C28" s="316" t="s">
        <v>1</v>
      </c>
      <c r="D28" s="392" t="s">
        <v>360</v>
      </c>
      <c r="E28" s="437">
        <f>NETWORKDAYS(Итого!C$2,Отчёт!C$2,Итого!C$3)*3/5</f>
        <v/>
      </c>
      <c r="F28" s="433" t="n">
        <v>0.583333333333333</v>
      </c>
      <c r="G28" s="350" t="n">
        <v>1</v>
      </c>
      <c r="H28" s="351">
        <f>G28*F28</f>
        <v/>
      </c>
      <c r="I28" s="362" t="n">
        <v>9</v>
      </c>
      <c r="J28" s="363">
        <f>H28*E28</f>
        <v/>
      </c>
      <c r="K28" s="393" t="n">
        <v>130</v>
      </c>
      <c r="L28" s="394">
        <f>K28*J28</f>
        <v/>
      </c>
      <c r="M28" s="316" t="n"/>
      <c r="N28" s="438" t="n">
        <v>43185</v>
      </c>
      <c r="O28" s="439">
        <f>7-COUNTIF(P28:V28,"х")</f>
        <v/>
      </c>
      <c r="P28" s="341" t="n">
        <v>1</v>
      </c>
      <c r="Q28" s="341" t="n">
        <v>0</v>
      </c>
      <c r="R28" s="341" t="n">
        <v>0</v>
      </c>
      <c r="S28" s="341" t="n">
        <v>0</v>
      </c>
      <c r="T28" s="341" t="n">
        <v>1</v>
      </c>
      <c r="U28" s="341" t="n">
        <v>1</v>
      </c>
      <c r="V28" s="341" t="n">
        <v>1</v>
      </c>
      <c r="W28" s="390">
        <f>COUNTIF(P28:V28,1)</f>
        <v/>
      </c>
      <c r="X28" s="356">
        <f>W28/O28</f>
        <v/>
      </c>
      <c r="Y28" s="344" t="s">
        <v>342</v>
      </c>
      <c r="Z28" s="284">
        <f>IF(OR(AND(E28&gt;0,X28&gt;0),AND(E28=0,X28=0)),"-","Что-то не так!")</f>
        <v/>
      </c>
      <c r="AA28" s="284" t="s">
        <v>330</v>
      </c>
      <c r="AB28" s="379" t="n"/>
    </row>
    <row customHeight="1" ht="12.75" r="29" s="265" spans="1:32">
      <c r="A29" s="316" t="n">
        <v>191</v>
      </c>
      <c r="B29" s="274" t="s">
        <v>123</v>
      </c>
      <c r="C29" s="316" t="s">
        <v>1</v>
      </c>
      <c r="D29" s="392" t="s">
        <v>361</v>
      </c>
      <c r="E29" s="437">
        <f>NETWORKDAYS(Итого!C$2,Отчёт!C$2,Итого!C$3)*3/5</f>
        <v/>
      </c>
      <c r="F29" s="433" t="n">
        <v>0.583333333333333</v>
      </c>
      <c r="G29" s="350" t="n">
        <v>1</v>
      </c>
      <c r="H29" s="351">
        <f>G29*F29</f>
        <v/>
      </c>
      <c r="I29" s="362" t="n">
        <v>9</v>
      </c>
      <c r="J29" s="363">
        <f>H29*E29</f>
        <v/>
      </c>
      <c r="K29" s="393" t="n">
        <v>130</v>
      </c>
      <c r="L29" s="394">
        <f>K29*J29</f>
        <v/>
      </c>
      <c r="M29" s="316" t="n"/>
      <c r="N29" s="438" t="n">
        <v>43185</v>
      </c>
      <c r="O29" s="439">
        <f>7-COUNTIF(P29:V29,"х")</f>
        <v/>
      </c>
      <c r="P29" s="341" t="n">
        <v>1</v>
      </c>
      <c r="Q29" s="341" t="n">
        <v>1</v>
      </c>
      <c r="R29" s="341" t="n">
        <v>1</v>
      </c>
      <c r="S29" s="341" t="n">
        <v>1</v>
      </c>
      <c r="T29" s="341" t="n">
        <v>1</v>
      </c>
      <c r="U29" s="341" t="s">
        <v>74</v>
      </c>
      <c r="V29" s="341" t="n">
        <v>1</v>
      </c>
      <c r="W29" s="390">
        <f>COUNTIF(P29:V29,1)</f>
        <v/>
      </c>
      <c r="X29" s="356">
        <f>W29/O29</f>
        <v/>
      </c>
      <c r="Y29" s="344" t="n"/>
      <c r="Z29" s="284">
        <f>IF(OR(AND(E29&gt;0,X29&gt;0),AND(E29=0,X29=0)),"-","Что-то не так!")</f>
        <v/>
      </c>
      <c r="AB29" s="379" t="n"/>
    </row>
    <row customHeight="1" ht="12.75" r="30" s="265" spans="1:32">
      <c r="A30" s="316" t="n">
        <v>192</v>
      </c>
      <c r="B30" s="274" t="s">
        <v>123</v>
      </c>
      <c r="C30" s="316" t="s">
        <v>1</v>
      </c>
      <c r="D30" s="392" t="s">
        <v>362</v>
      </c>
      <c r="E30" s="437">
        <f>NETWORKDAYS(Итого!C$2,Отчёт!C$2,Итого!C$3)*3/5</f>
        <v/>
      </c>
      <c r="F30" s="433" t="n">
        <v>0.583333333333333</v>
      </c>
      <c r="G30" s="350" t="n">
        <v>1</v>
      </c>
      <c r="H30" s="351">
        <f>G30*F30</f>
        <v/>
      </c>
      <c r="I30" s="362" t="n">
        <v>6</v>
      </c>
      <c r="J30" s="363">
        <f>H30*E30</f>
        <v/>
      </c>
      <c r="K30" s="393" t="n">
        <v>130</v>
      </c>
      <c r="L30" s="394">
        <f>K30*J30</f>
        <v/>
      </c>
      <c r="M30" s="316" t="n"/>
      <c r="N30" s="438" t="n">
        <v>43185</v>
      </c>
      <c r="O30" s="439">
        <f>7-COUNTIF(P30:V30,"х")</f>
        <v/>
      </c>
      <c r="P30" s="341" t="n">
        <v>0</v>
      </c>
      <c r="Q30" s="341" t="n">
        <v>1</v>
      </c>
      <c r="R30" s="341" t="n">
        <v>1</v>
      </c>
      <c r="S30" s="341" t="n">
        <v>1</v>
      </c>
      <c r="T30" s="341" t="n">
        <v>1</v>
      </c>
      <c r="U30" s="341" t="s">
        <v>74</v>
      </c>
      <c r="V30" s="341" t="n">
        <v>1</v>
      </c>
      <c r="W30" s="390">
        <f>COUNTIF(P30:V30,1)</f>
        <v/>
      </c>
      <c r="X30" s="356">
        <f>W30/O30</f>
        <v/>
      </c>
      <c r="Y30" s="344" t="s">
        <v>363</v>
      </c>
      <c r="Z30" s="284">
        <f>IF(OR(AND(E30&gt;0,X30&gt;0),AND(E30=0,X30=0)),"-","Что-то не так!")</f>
        <v/>
      </c>
      <c r="AB30" s="379" t="n"/>
    </row>
    <row customHeight="1" ht="12.75" r="31" s="265" spans="1:32">
      <c r="A31" s="316" t="n">
        <v>193</v>
      </c>
      <c r="B31" s="274" t="s">
        <v>123</v>
      </c>
      <c r="C31" s="316" t="s">
        <v>1</v>
      </c>
      <c r="D31" s="392" t="s">
        <v>364</v>
      </c>
      <c r="E31" s="437">
        <f>NETWORKDAYS(Итого!C$2,Отчёт!C$2,Итого!C$3)*3/5</f>
        <v/>
      </c>
      <c r="F31" s="433" t="n">
        <v>0.583333333333333</v>
      </c>
      <c r="G31" s="350" t="n">
        <v>1</v>
      </c>
      <c r="H31" s="351">
        <f>G31*F31</f>
        <v/>
      </c>
      <c r="I31" s="362" t="n">
        <v>6</v>
      </c>
      <c r="J31" s="363">
        <f>H31*E31</f>
        <v/>
      </c>
      <c r="K31" s="393" t="n">
        <v>130</v>
      </c>
      <c r="L31" s="394">
        <f>K31*J31</f>
        <v/>
      </c>
      <c r="M31" s="316" t="n"/>
      <c r="N31" s="438" t="n">
        <v>43185</v>
      </c>
      <c r="O31" s="439">
        <f>7-COUNTIF(P31:V31,"х")</f>
        <v/>
      </c>
      <c r="P31" s="341" t="n">
        <v>1</v>
      </c>
      <c r="Q31" s="341" t="n">
        <v>1</v>
      </c>
      <c r="R31" s="341" t="n">
        <v>1</v>
      </c>
      <c r="S31" s="341" t="n">
        <v>1</v>
      </c>
      <c r="T31" s="341" t="n">
        <v>1</v>
      </c>
      <c r="U31" s="341" t="s">
        <v>74</v>
      </c>
      <c r="V31" s="341" t="n">
        <v>1</v>
      </c>
      <c r="W31" s="390">
        <f>COUNTIF(P31:V31,1)</f>
        <v/>
      </c>
      <c r="X31" s="356">
        <f>W31/O31</f>
        <v/>
      </c>
      <c r="Y31" s="344" t="n"/>
      <c r="Z31" s="284">
        <f>IF(OR(AND(E31&gt;0,X31&gt;0),AND(E31=0,X31=0)),"-","Что-то не так!")</f>
        <v/>
      </c>
      <c r="AB31" s="379" t="n"/>
    </row>
    <row customHeight="1" ht="12.75" r="32" s="265" spans="1:32">
      <c r="A32" s="316" t="n">
        <v>194</v>
      </c>
      <c r="B32" s="274" t="s">
        <v>123</v>
      </c>
      <c r="C32" s="316" t="s">
        <v>1</v>
      </c>
      <c r="D32" s="392" t="s">
        <v>365</v>
      </c>
      <c r="E32" s="437">
        <f>NETWORKDAYS(Итого!C$2,Отчёт!C$2,Итого!C$3)*3/5</f>
        <v/>
      </c>
      <c r="F32" s="433" t="n">
        <v>0.583333333333333</v>
      </c>
      <c r="G32" s="350" t="n">
        <v>1</v>
      </c>
      <c r="H32" s="351">
        <f>G32*F32</f>
        <v/>
      </c>
      <c r="I32" s="362" t="n">
        <v>6</v>
      </c>
      <c r="J32" s="363">
        <f>H32*E32</f>
        <v/>
      </c>
      <c r="K32" s="393" t="n">
        <v>130</v>
      </c>
      <c r="L32" s="394">
        <f>K32*J32</f>
        <v/>
      </c>
      <c r="M32" s="316" t="n"/>
      <c r="N32" s="438" t="n">
        <v>43185</v>
      </c>
      <c r="O32" s="439">
        <f>7-COUNTIF(P32:V32,"х")</f>
        <v/>
      </c>
      <c r="P32" s="341" t="n">
        <v>1</v>
      </c>
      <c r="Q32" s="341" t="n">
        <v>0</v>
      </c>
      <c r="R32" s="341" t="n">
        <v>1</v>
      </c>
      <c r="S32" s="341" t="n">
        <v>1</v>
      </c>
      <c r="T32" s="341" t="n">
        <v>1</v>
      </c>
      <c r="U32" s="341" t="s">
        <v>74</v>
      </c>
      <c r="V32" s="341" t="n">
        <v>1</v>
      </c>
      <c r="W32" s="390">
        <f>COUNTIF(P32:V32,1)</f>
        <v/>
      </c>
      <c r="X32" s="356">
        <f>W32/O32</f>
        <v/>
      </c>
      <c r="Y32" s="344" t="s">
        <v>366</v>
      </c>
      <c r="Z32" s="284">
        <f>IF(OR(AND(E32&gt;0,X32&gt;0),AND(E32=0,X32=0)),"-","Что-то не так!")</f>
        <v/>
      </c>
      <c r="AB32" s="379" t="n"/>
    </row>
    <row customHeight="1" ht="12.75" r="33" s="265" spans="1:32">
      <c r="A33" s="316" t="n">
        <v>195</v>
      </c>
      <c r="B33" s="274" t="s">
        <v>123</v>
      </c>
      <c r="C33" s="316" t="s">
        <v>1</v>
      </c>
      <c r="D33" s="392" t="s">
        <v>367</v>
      </c>
      <c r="E33" s="437">
        <f>NETWORKDAYS(Итого!C$2,Отчёт!C$2,Итого!C$3)*3/5</f>
        <v/>
      </c>
      <c r="F33" s="433" t="n">
        <v>0.583333333333333</v>
      </c>
      <c r="G33" s="350" t="n">
        <v>1</v>
      </c>
      <c r="H33" s="351">
        <f>G33*F33</f>
        <v/>
      </c>
      <c r="I33" s="362" t="n">
        <v>8</v>
      </c>
      <c r="J33" s="363">
        <f>H33*E33</f>
        <v/>
      </c>
      <c r="K33" s="393" t="n">
        <v>130</v>
      </c>
      <c r="L33" s="394">
        <f>K33*J33</f>
        <v/>
      </c>
      <c r="M33" s="316" t="n"/>
      <c r="N33" s="438" t="n">
        <v>43185</v>
      </c>
      <c r="O33" s="439">
        <f>7-COUNTIF(P33:V33,"х")</f>
        <v/>
      </c>
      <c r="P33" s="341" t="n">
        <v>1</v>
      </c>
      <c r="Q33" s="341" t="n">
        <v>1</v>
      </c>
      <c r="R33" s="341" t="n">
        <v>1</v>
      </c>
      <c r="S33" s="341" t="n">
        <v>1</v>
      </c>
      <c r="T33" s="341" t="n">
        <v>1</v>
      </c>
      <c r="U33" s="341" t="n">
        <v>1</v>
      </c>
      <c r="V33" s="341" t="n">
        <v>1</v>
      </c>
      <c r="W33" s="390">
        <f>COUNTIF(P33:V33,1)</f>
        <v/>
      </c>
      <c r="X33" s="356">
        <f>W33/O33</f>
        <v/>
      </c>
      <c r="Y33" s="358" t="n"/>
      <c r="Z33" s="284">
        <f>IF(OR(AND(E33&gt;0,X33&gt;0),AND(E33=0,X33=0)),"-","Что-то не так!")</f>
        <v/>
      </c>
      <c r="AB33" s="379" t="n"/>
    </row>
    <row customHeight="1" ht="12.75" r="34" s="265" spans="1:32">
      <c r="A34" s="316" t="n">
        <v>196</v>
      </c>
      <c r="B34" s="274" t="s">
        <v>123</v>
      </c>
      <c r="C34" s="316" t="s">
        <v>1</v>
      </c>
      <c r="D34" s="392" t="s">
        <v>368</v>
      </c>
      <c r="E34" s="437">
        <f>NETWORKDAYS(Итого!C$2,Отчёт!C$2,Итого!C$3)*3/5</f>
        <v/>
      </c>
      <c r="F34" s="433" t="n">
        <v>0.583333333333333</v>
      </c>
      <c r="G34" s="350" t="n">
        <v>1</v>
      </c>
      <c r="H34" s="351">
        <f>G34*F34</f>
        <v/>
      </c>
      <c r="I34" s="362" t="n">
        <v>6</v>
      </c>
      <c r="J34" s="363">
        <f>H34*E34</f>
        <v/>
      </c>
      <c r="K34" s="393" t="n">
        <v>130</v>
      </c>
      <c r="L34" s="394">
        <f>K34*J34</f>
        <v/>
      </c>
      <c r="M34" s="316" t="n"/>
      <c r="N34" s="438" t="n">
        <v>43185</v>
      </c>
      <c r="O34" s="439">
        <f>7-COUNTIF(P34:V34,"х")</f>
        <v/>
      </c>
      <c r="P34" s="341" t="n">
        <v>0</v>
      </c>
      <c r="Q34" s="341" t="n">
        <v>0</v>
      </c>
      <c r="R34" s="341" t="n">
        <v>0</v>
      </c>
      <c r="S34" s="341" t="n">
        <v>1</v>
      </c>
      <c r="T34" s="341" t="n">
        <v>1</v>
      </c>
      <c r="U34" s="341" t="n">
        <v>1</v>
      </c>
      <c r="V34" s="341" t="n">
        <v>1</v>
      </c>
      <c r="W34" s="390">
        <f>COUNTIF(P34:V34,1)</f>
        <v/>
      </c>
      <c r="X34" s="356">
        <f>W34/O34</f>
        <v/>
      </c>
      <c r="Y34" s="344" t="s">
        <v>369</v>
      </c>
      <c r="Z34" s="284">
        <f>IF(OR(AND(E34&gt;0,X34&gt;0),AND(E34=0,X34=0)),"-","Что-то не так!")</f>
        <v/>
      </c>
      <c r="AB34" s="379" t="n"/>
    </row>
    <row customHeight="1" ht="12.75" r="35" s="265" spans="1:32">
      <c r="A35" s="316" t="n">
        <v>197</v>
      </c>
      <c r="B35" s="274" t="s">
        <v>123</v>
      </c>
      <c r="C35" s="316" t="s">
        <v>1</v>
      </c>
      <c r="D35" s="392" t="s">
        <v>370</v>
      </c>
      <c r="E35" s="437">
        <f>NETWORKDAYS(Итого!C$2,Отчёт!C$2,Итого!C$3)*3/5</f>
        <v/>
      </c>
      <c r="F35" s="433" t="n">
        <v>0.583333333333333</v>
      </c>
      <c r="G35" s="350" t="n">
        <v>1</v>
      </c>
      <c r="H35" s="351">
        <f>G35*F35</f>
        <v/>
      </c>
      <c r="I35" s="362" t="n">
        <v>8</v>
      </c>
      <c r="J35" s="363">
        <f>H35*E35</f>
        <v/>
      </c>
      <c r="K35" s="393" t="n">
        <v>130</v>
      </c>
      <c r="L35" s="394">
        <f>K35*J35</f>
        <v/>
      </c>
      <c r="M35" s="316" t="n"/>
      <c r="N35" s="438" t="n">
        <v>43185</v>
      </c>
      <c r="O35" s="439">
        <f>7-COUNTIF(P35:V35,"х")</f>
        <v/>
      </c>
      <c r="P35" s="341" t="n">
        <v>1</v>
      </c>
      <c r="Q35" s="341" t="n">
        <v>1</v>
      </c>
      <c r="R35" s="341" t="n">
        <v>1</v>
      </c>
      <c r="S35" s="341" t="n">
        <v>1</v>
      </c>
      <c r="T35" s="341" t="n">
        <v>1</v>
      </c>
      <c r="U35" s="341" t="s">
        <v>74</v>
      </c>
      <c r="V35" s="341" t="n">
        <v>1</v>
      </c>
      <c r="W35" s="390">
        <f>COUNTIF(P35:V35,1)</f>
        <v/>
      </c>
      <c r="X35" s="356">
        <f>W35/O35</f>
        <v/>
      </c>
      <c r="Y35" s="344" t="n"/>
      <c r="Z35" s="284">
        <f>IF(OR(AND(E35&gt;0,X35&gt;0),AND(E35=0,X35=0)),"-","Что-то не так!")</f>
        <v/>
      </c>
      <c r="AB35" s="379" t="n"/>
    </row>
    <row customHeight="1" ht="12.75" r="36" s="265" spans="1:32">
      <c r="A36" s="316" t="n">
        <v>198</v>
      </c>
      <c r="B36" s="274" t="s">
        <v>123</v>
      </c>
      <c r="C36" s="316" t="s">
        <v>1</v>
      </c>
      <c r="D36" s="392" t="s">
        <v>371</v>
      </c>
      <c r="E36" s="437">
        <f>NETWORKDAYS(Итого!C$2,Отчёт!C$2,Итого!C$3)*3/5</f>
        <v/>
      </c>
      <c r="F36" s="433" t="n">
        <v>0.583333333333333</v>
      </c>
      <c r="G36" s="350" t="n">
        <v>1</v>
      </c>
      <c r="H36" s="351">
        <f>G36*F36</f>
        <v/>
      </c>
      <c r="I36" s="362" t="n">
        <v>8</v>
      </c>
      <c r="J36" s="363">
        <f>H36*E36</f>
        <v/>
      </c>
      <c r="K36" s="393" t="n">
        <v>130</v>
      </c>
      <c r="L36" s="394">
        <f>K36*J36</f>
        <v/>
      </c>
      <c r="M36" s="316" t="n"/>
      <c r="N36" s="438" t="n">
        <v>43185</v>
      </c>
      <c r="O36" s="439">
        <f>7-COUNTIF(P36:V36,"х")</f>
        <v/>
      </c>
      <c r="P36" s="341" t="n">
        <v>1</v>
      </c>
      <c r="Q36" s="341" t="n">
        <v>1</v>
      </c>
      <c r="R36" s="341" t="n">
        <v>1</v>
      </c>
      <c r="S36" s="341" t="n">
        <v>1</v>
      </c>
      <c r="T36" s="341" t="n">
        <v>1</v>
      </c>
      <c r="U36" s="341" t="s">
        <v>74</v>
      </c>
      <c r="V36" s="341" t="n">
        <v>1</v>
      </c>
      <c r="W36" s="390">
        <f>COUNTIF(P36:V36,1)</f>
        <v/>
      </c>
      <c r="X36" s="356">
        <f>W36/O36</f>
        <v/>
      </c>
      <c r="Y36" s="406" t="n"/>
      <c r="Z36" s="284">
        <f>IF(OR(AND(E36&gt;0,X36&gt;0),AND(E36=0,X36=0)),"-","Что-то не так!")</f>
        <v/>
      </c>
      <c r="AB36" s="379" t="n"/>
    </row>
    <row customHeight="1" ht="12.75" r="37" s="265" spans="1:32">
      <c r="A37" s="316" t="n">
        <v>199</v>
      </c>
      <c r="B37" s="274" t="s">
        <v>123</v>
      </c>
      <c r="C37" s="316" t="s">
        <v>1</v>
      </c>
      <c r="D37" s="316" t="s">
        <v>372</v>
      </c>
      <c r="E37" s="437">
        <f>NETWORKDAYS(Итого!C$2,Отчёт!C$2,Итого!C$3)*3/5</f>
        <v/>
      </c>
      <c r="F37" s="433" t="n">
        <v>0.583333333333333</v>
      </c>
      <c r="G37" s="350" t="n">
        <v>1</v>
      </c>
      <c r="H37" s="351">
        <f>G37*F37</f>
        <v/>
      </c>
      <c r="I37" s="362" t="n">
        <v>9</v>
      </c>
      <c r="J37" s="363">
        <f>H37*E37</f>
        <v/>
      </c>
      <c r="K37" s="393" t="n">
        <v>130</v>
      </c>
      <c r="L37" s="394">
        <f>K37*J37</f>
        <v/>
      </c>
      <c r="M37" s="316" t="n"/>
      <c r="N37" s="438" t="n">
        <v>43185</v>
      </c>
      <c r="O37" s="439">
        <f>7-COUNTIF(P37:V37,"х")</f>
        <v/>
      </c>
      <c r="P37" s="341" t="n">
        <v>1</v>
      </c>
      <c r="Q37" s="341" t="n">
        <v>1</v>
      </c>
      <c r="R37" s="341" t="n">
        <v>1</v>
      </c>
      <c r="S37" s="341" t="n">
        <v>1</v>
      </c>
      <c r="T37" s="341" t="n">
        <v>1</v>
      </c>
      <c r="U37" s="341" t="n">
        <v>1</v>
      </c>
      <c r="V37" s="341" t="n">
        <v>1</v>
      </c>
      <c r="W37" s="390">
        <f>COUNTIF(P37:V37,1)</f>
        <v/>
      </c>
      <c r="X37" s="356">
        <f>W37/O37</f>
        <v/>
      </c>
      <c r="Y37" s="344" t="n"/>
      <c r="AB37" s="379" t="n"/>
    </row>
    <row customHeight="1" ht="12.75" r="38" s="265" spans="1:32">
      <c r="A38" s="316" t="n">
        <v>200</v>
      </c>
      <c r="B38" s="274" t="s">
        <v>123</v>
      </c>
      <c r="C38" s="316" t="s">
        <v>1</v>
      </c>
      <c r="D38" s="392" t="s">
        <v>373</v>
      </c>
      <c r="E38" s="437">
        <f>NETWORKDAYS(Итого!C$2,Отчёт!C$2,Итого!C$3)*3/5</f>
        <v/>
      </c>
      <c r="F38" s="433" t="n">
        <v>0.583333333333333</v>
      </c>
      <c r="G38" s="350" t="n">
        <v>1</v>
      </c>
      <c r="H38" s="351">
        <f>G38*F38</f>
        <v/>
      </c>
      <c r="I38" s="362" t="n">
        <v>8</v>
      </c>
      <c r="J38" s="363">
        <f>H38*E38</f>
        <v/>
      </c>
      <c r="K38" s="393" t="n">
        <v>130</v>
      </c>
      <c r="L38" s="394">
        <f>K38*J38</f>
        <v/>
      </c>
      <c r="M38" s="316" t="n"/>
      <c r="N38" s="438" t="n">
        <v>43185</v>
      </c>
      <c r="O38" s="439">
        <f>7-COUNTIF(P38:V38,"х")</f>
        <v/>
      </c>
      <c r="P38" s="341" t="n">
        <v>0</v>
      </c>
      <c r="Q38" s="341" t="n">
        <v>1</v>
      </c>
      <c r="R38" s="341" t="n">
        <v>1</v>
      </c>
      <c r="S38" s="341" t="n">
        <v>1</v>
      </c>
      <c r="T38" s="341" t="n">
        <v>1</v>
      </c>
      <c r="U38" s="341" t="n">
        <v>1</v>
      </c>
      <c r="V38" s="341" t="n">
        <v>1</v>
      </c>
      <c r="W38" s="390">
        <f>COUNTIF(P38:V38,1)</f>
        <v/>
      </c>
      <c r="X38" s="356">
        <f>W38/O38</f>
        <v/>
      </c>
      <c r="Y38" s="344" t="s">
        <v>374</v>
      </c>
      <c r="Z38" s="284">
        <f>IF(OR(AND(E38&gt;0,X38&gt;0),AND(E38=0,X38=0)),"-","Что-то не так!")</f>
        <v/>
      </c>
      <c r="AB38" s="379" t="n"/>
    </row>
    <row customHeight="1" ht="12.75" r="39" s="265" spans="1:32">
      <c r="A39" s="316" t="n">
        <v>201</v>
      </c>
      <c r="B39" s="274" t="s">
        <v>123</v>
      </c>
      <c r="C39" s="316" t="s">
        <v>1</v>
      </c>
      <c r="D39" s="392" t="s">
        <v>375</v>
      </c>
      <c r="E39" s="437">
        <f>NETWORKDAYS(Итого!C$2,Отчёт!C$2,Итого!C$3)*3/5</f>
        <v/>
      </c>
      <c r="F39" s="433" t="n">
        <v>0.583333333333333</v>
      </c>
      <c r="G39" s="350" t="n">
        <v>1</v>
      </c>
      <c r="H39" s="351">
        <f>G39*F39</f>
        <v/>
      </c>
      <c r="I39" s="362" t="n">
        <v>9</v>
      </c>
      <c r="J39" s="363">
        <f>H39*E39</f>
        <v/>
      </c>
      <c r="K39" s="393" t="n">
        <v>130</v>
      </c>
      <c r="L39" s="394">
        <f>K39*J39</f>
        <v/>
      </c>
      <c r="M39" s="316" t="n"/>
      <c r="N39" s="438" t="n">
        <v>43185</v>
      </c>
      <c r="O39" s="439">
        <f>7-COUNTIF(P39:V39,"х")</f>
        <v/>
      </c>
      <c r="P39" s="341" t="n">
        <v>1</v>
      </c>
      <c r="Q39" s="341" t="n">
        <v>1</v>
      </c>
      <c r="R39" s="341" t="n">
        <v>1</v>
      </c>
      <c r="S39" s="341" t="n">
        <v>1</v>
      </c>
      <c r="T39" s="341" t="n">
        <v>1</v>
      </c>
      <c r="U39" s="341" t="s">
        <v>74</v>
      </c>
      <c r="V39" s="341" t="n">
        <v>1</v>
      </c>
      <c r="W39" s="390">
        <f>COUNTIF(P39:V39,1)</f>
        <v/>
      </c>
      <c r="X39" s="356">
        <f>W39/O39</f>
        <v/>
      </c>
      <c r="Y39" s="406" t="n"/>
      <c r="Z39" s="284">
        <f>IF(OR(AND(E39&gt;0,X39&gt;0),AND(E39=0,X39=0)),"-","Что-то не так!")</f>
        <v/>
      </c>
      <c r="AB39" s="379" t="n"/>
    </row>
    <row customHeight="1" ht="12.75" r="40" s="265" spans="1:32">
      <c r="A40" s="316" t="n">
        <v>202</v>
      </c>
      <c r="B40" s="274" t="s">
        <v>123</v>
      </c>
      <c r="C40" s="316" t="s">
        <v>1</v>
      </c>
      <c r="D40" s="392" t="s">
        <v>376</v>
      </c>
      <c r="E40" s="437">
        <f>NETWORKDAYS(Итого!C$2,Отчёт!C$2,Итого!C$3)*3/5</f>
        <v/>
      </c>
      <c r="F40" s="433" t="n">
        <v>0.583333333333333</v>
      </c>
      <c r="G40" s="350" t="n">
        <v>1</v>
      </c>
      <c r="H40" s="351">
        <f>G40*F40</f>
        <v/>
      </c>
      <c r="I40" s="362" t="n">
        <v>6</v>
      </c>
      <c r="J40" s="363">
        <f>H40*E40</f>
        <v/>
      </c>
      <c r="K40" s="393" t="n">
        <v>130</v>
      </c>
      <c r="L40" s="394">
        <f>K40*J40</f>
        <v/>
      </c>
      <c r="M40" s="316" t="n"/>
      <c r="N40" s="438" t="n">
        <v>43185</v>
      </c>
      <c r="O40" s="439">
        <f>7-COUNTIF(P40:V40,"х")</f>
        <v/>
      </c>
      <c r="P40" s="341" t="n">
        <v>1</v>
      </c>
      <c r="Q40" s="341" t="n">
        <v>0</v>
      </c>
      <c r="R40" s="341" t="n">
        <v>0</v>
      </c>
      <c r="S40" s="341" t="n">
        <v>1</v>
      </c>
      <c r="T40" s="341" t="n">
        <v>1</v>
      </c>
      <c r="U40" s="341" t="s">
        <v>74</v>
      </c>
      <c r="V40" s="341" t="n">
        <v>1</v>
      </c>
      <c r="W40" s="390">
        <f>COUNTIF(P40:V40,1)</f>
        <v/>
      </c>
      <c r="X40" s="356">
        <f>W40/O40</f>
        <v/>
      </c>
      <c r="Y40" s="344" t="s">
        <v>347</v>
      </c>
      <c r="Z40" s="284">
        <f>IF(OR(AND(E40&gt;0,X40&gt;0),AND(E40=0,X40=0)),"-","Что-то не так!")</f>
        <v/>
      </c>
      <c r="AB40" s="379" t="n"/>
    </row>
    <row customHeight="1" ht="12.75" r="41" s="265" spans="1:32">
      <c r="A41" s="316" t="n">
        <v>203</v>
      </c>
      <c r="B41" s="274" t="s">
        <v>123</v>
      </c>
      <c r="C41" s="316" t="s">
        <v>1</v>
      </c>
      <c r="D41" s="392" t="s">
        <v>377</v>
      </c>
      <c r="E41" s="437">
        <f>NETWORKDAYS(Итого!C$2,Отчёт!C$2,Итого!C$3)*3/5</f>
        <v/>
      </c>
      <c r="F41" s="433" t="n">
        <v>0.583333333333333</v>
      </c>
      <c r="G41" s="350" t="n">
        <v>1</v>
      </c>
      <c r="H41" s="351">
        <f>G41*F41</f>
        <v/>
      </c>
      <c r="I41" s="362" t="n">
        <v>8</v>
      </c>
      <c r="J41" s="363">
        <f>H41*E41</f>
        <v/>
      </c>
      <c r="K41" s="393" t="n">
        <v>130</v>
      </c>
      <c r="L41" s="394">
        <f>K41*J41</f>
        <v/>
      </c>
      <c r="M41" s="316" t="n"/>
      <c r="N41" s="438" t="n">
        <v>43185</v>
      </c>
      <c r="O41" s="439">
        <f>7-COUNTIF(P41:V41,"х")</f>
        <v/>
      </c>
      <c r="P41" s="341" t="n">
        <v>0</v>
      </c>
      <c r="Q41" s="341" t="n">
        <v>1</v>
      </c>
      <c r="R41" s="341" t="n">
        <v>1</v>
      </c>
      <c r="S41" s="341" t="n">
        <v>0</v>
      </c>
      <c r="T41" s="341" t="n">
        <v>1</v>
      </c>
      <c r="U41" s="341" t="s">
        <v>74</v>
      </c>
      <c r="V41" s="341" t="n">
        <v>1</v>
      </c>
      <c r="W41" s="390">
        <f>COUNTIF(P41:V41,1)</f>
        <v/>
      </c>
      <c r="X41" s="356">
        <f>W41/O41</f>
        <v/>
      </c>
      <c r="Y41" s="344" t="s">
        <v>347</v>
      </c>
      <c r="Z41" s="284">
        <f>IF(OR(AND(E41&gt;0,X41&gt;0),AND(E41=0,X41=0)),"-","Что-то не так!")</f>
        <v/>
      </c>
      <c r="AB41" s="379" t="n"/>
    </row>
    <row customHeight="1" ht="12.75" r="42" s="265" spans="1:32">
      <c r="A42" s="316" t="n">
        <v>204</v>
      </c>
      <c r="B42" s="274" t="s">
        <v>123</v>
      </c>
      <c r="C42" s="316" t="s">
        <v>1</v>
      </c>
      <c r="D42" s="392" t="s">
        <v>378</v>
      </c>
      <c r="E42" s="437">
        <f>NETWORKDAYS(Итого!C$2,Отчёт!C$2,Итого!C$3)*3/5</f>
        <v/>
      </c>
      <c r="F42" s="433" t="n">
        <v>0.583333333333333</v>
      </c>
      <c r="G42" s="350" t="n">
        <v>1</v>
      </c>
      <c r="H42" s="351">
        <f>G42*F42</f>
        <v/>
      </c>
      <c r="I42" s="362" t="n">
        <v>8</v>
      </c>
      <c r="J42" s="363">
        <f>H42*E42</f>
        <v/>
      </c>
      <c r="K42" s="393" t="n">
        <v>130</v>
      </c>
      <c r="L42" s="394">
        <f>K42*J42</f>
        <v/>
      </c>
      <c r="M42" s="316" t="n"/>
      <c r="N42" s="438" t="n">
        <v>43185</v>
      </c>
      <c r="O42" s="439">
        <f>7-COUNTIF(P42:V42,"х")</f>
        <v/>
      </c>
      <c r="P42" s="341" t="n">
        <v>1</v>
      </c>
      <c r="Q42" s="341" t="n">
        <v>1</v>
      </c>
      <c r="R42" s="341" t="n">
        <v>1</v>
      </c>
      <c r="S42" s="341" t="n">
        <v>1</v>
      </c>
      <c r="T42" s="341" t="n">
        <v>1</v>
      </c>
      <c r="U42" s="341" t="n">
        <v>1</v>
      </c>
      <c r="V42" s="341" t="n">
        <v>1</v>
      </c>
      <c r="W42" s="390">
        <f>COUNTIF(P42:V42,1)</f>
        <v/>
      </c>
      <c r="X42" s="356">
        <f>W42/O42</f>
        <v/>
      </c>
      <c r="Y42" s="344" t="n"/>
      <c r="Z42" s="284">
        <f>IF(OR(AND(E42&gt;0,X42&gt;0),AND(E42=0,X42=0)),"-","Что-то не так!")</f>
        <v/>
      </c>
      <c r="AB42" s="379" t="n"/>
    </row>
    <row customHeight="1" ht="12.75" r="43" s="265" spans="1:32">
      <c r="A43" s="316" t="n">
        <v>205</v>
      </c>
      <c r="B43" s="274" t="s">
        <v>123</v>
      </c>
      <c r="C43" s="316" t="s">
        <v>1</v>
      </c>
      <c r="D43" s="392" t="s">
        <v>379</v>
      </c>
      <c r="E43" s="437">
        <f>NETWORKDAYS(Итого!C$2,Отчёт!C$2,Итого!C$3)*3/5</f>
        <v/>
      </c>
      <c r="F43" s="433" t="n">
        <v>0.583333333333333</v>
      </c>
      <c r="G43" s="350" t="n">
        <v>1</v>
      </c>
      <c r="H43" s="351">
        <f>G43*F43</f>
        <v/>
      </c>
      <c r="I43" s="362" t="n">
        <v>6</v>
      </c>
      <c r="J43" s="363">
        <f>H43*E43</f>
        <v/>
      </c>
      <c r="K43" s="393" t="n">
        <v>130</v>
      </c>
      <c r="L43" s="394">
        <f>K43*J43</f>
        <v/>
      </c>
      <c r="M43" s="316" t="n"/>
      <c r="N43" s="438" t="n">
        <v>43185</v>
      </c>
      <c r="O43" s="439">
        <f>7-COUNTIF(P43:V43,"х")</f>
        <v/>
      </c>
      <c r="P43" s="341" t="n">
        <v>0</v>
      </c>
      <c r="Q43" s="341" t="n">
        <v>1</v>
      </c>
      <c r="R43" s="341" t="n">
        <v>1</v>
      </c>
      <c r="S43" s="341" t="n">
        <v>1</v>
      </c>
      <c r="T43" s="341" t="n">
        <v>0</v>
      </c>
      <c r="U43" s="341" t="s">
        <v>74</v>
      </c>
      <c r="V43" s="341" t="n">
        <v>1</v>
      </c>
      <c r="W43" s="390">
        <f>COUNTIF(P43:V43,1)</f>
        <v/>
      </c>
      <c r="X43" s="356">
        <f>W43/O43</f>
        <v/>
      </c>
      <c r="Y43" s="344" t="s">
        <v>380</v>
      </c>
      <c r="Z43" s="284">
        <f>IF(OR(AND(E43&gt;0,X43&gt;0),AND(E43=0,X43=0)),"-","Что-то не так!")</f>
        <v/>
      </c>
      <c r="AB43" s="379" t="n"/>
    </row>
    <row customHeight="1" ht="12.75" r="44" s="265" spans="1:32">
      <c r="A44" s="316" t="n">
        <v>206</v>
      </c>
      <c r="B44" s="274" t="s">
        <v>123</v>
      </c>
      <c r="C44" s="316" t="s">
        <v>1</v>
      </c>
      <c r="D44" s="392" t="s">
        <v>381</v>
      </c>
      <c r="E44" s="437">
        <f>NETWORKDAYS(Итого!C$2,Отчёт!C$2,Итого!C$3)*3/5</f>
        <v/>
      </c>
      <c r="F44" s="433" t="n">
        <v>0.583333333333333</v>
      </c>
      <c r="G44" s="350" t="n">
        <v>1</v>
      </c>
      <c r="H44" s="351">
        <f>G44*F44</f>
        <v/>
      </c>
      <c r="I44" s="362" t="n">
        <v>8</v>
      </c>
      <c r="J44" s="363">
        <f>H44*E44</f>
        <v/>
      </c>
      <c r="K44" s="393" t="n">
        <v>130</v>
      </c>
      <c r="L44" s="394">
        <f>K44*J44</f>
        <v/>
      </c>
      <c r="M44" s="316" t="n"/>
      <c r="N44" s="438" t="n">
        <v>43185</v>
      </c>
      <c r="O44" s="439">
        <f>7-COUNTIF(P44:V44,"х")</f>
        <v/>
      </c>
      <c r="P44" s="341" t="n">
        <v>1</v>
      </c>
      <c r="Q44" s="341" t="n">
        <v>1</v>
      </c>
      <c r="R44" s="341" t="n">
        <v>0</v>
      </c>
      <c r="S44" s="341" t="n">
        <v>1</v>
      </c>
      <c r="T44" s="341" t="n">
        <v>1</v>
      </c>
      <c r="U44" s="341" t="s">
        <v>74</v>
      </c>
      <c r="V44" s="341" t="n">
        <v>1</v>
      </c>
      <c r="W44" s="390">
        <f>COUNTIF(P44:V44,1)</f>
        <v/>
      </c>
      <c r="X44" s="356">
        <f>W44/O44</f>
        <v/>
      </c>
      <c r="Y44" s="344" t="s">
        <v>382</v>
      </c>
      <c r="Z44" s="284">
        <f>IF(OR(AND(E44&gt;0,X44&gt;0),AND(E44=0,X44=0)),"-","Что-то не так!")</f>
        <v/>
      </c>
      <c r="AB44" s="379" t="n"/>
    </row>
    <row customHeight="1" ht="12.75" r="45" s="265" spans="1:32">
      <c r="A45" s="316" t="n">
        <v>207</v>
      </c>
      <c r="B45" s="274" t="s">
        <v>123</v>
      </c>
      <c r="C45" s="316" t="s">
        <v>1</v>
      </c>
      <c r="D45" s="392" t="s">
        <v>383</v>
      </c>
      <c r="E45" s="437">
        <f>NETWORKDAYS(Итого!C$2,Отчёт!C$2,Итого!C$3)*3/5</f>
        <v/>
      </c>
      <c r="F45" s="433" t="n">
        <v>0.583333333333333</v>
      </c>
      <c r="G45" s="350" t="n">
        <v>1</v>
      </c>
      <c r="H45" s="351">
        <f>G45*F45</f>
        <v/>
      </c>
      <c r="I45" s="362" t="n">
        <v>6</v>
      </c>
      <c r="J45" s="363">
        <f>H45*E45</f>
        <v/>
      </c>
      <c r="K45" s="393" t="n">
        <v>130</v>
      </c>
      <c r="L45" s="394">
        <f>K45*J45</f>
        <v/>
      </c>
      <c r="M45" s="316" t="n"/>
      <c r="N45" s="438" t="n">
        <v>43185</v>
      </c>
      <c r="O45" s="439">
        <f>7-COUNTIF(P45:V45,"х")</f>
        <v/>
      </c>
      <c r="P45" s="341" t="n">
        <v>0</v>
      </c>
      <c r="Q45" s="341" t="n">
        <v>1</v>
      </c>
      <c r="R45" s="341" t="n">
        <v>0</v>
      </c>
      <c r="S45" s="341" t="n">
        <v>1</v>
      </c>
      <c r="T45" s="341" t="n">
        <v>1</v>
      </c>
      <c r="U45" s="341" t="n">
        <v>1</v>
      </c>
      <c r="V45" s="341" t="n">
        <v>1</v>
      </c>
      <c r="W45" s="390">
        <f>COUNTIF(P45:V45,1)</f>
        <v/>
      </c>
      <c r="X45" s="356">
        <f>W45/O45</f>
        <v/>
      </c>
      <c r="Y45" s="344" t="s">
        <v>342</v>
      </c>
      <c r="Z45" s="284">
        <f>IF(OR(AND(E45&gt;0,X45&gt;0),AND(E45=0,X45=0)),"-","Что-то не так!")</f>
        <v/>
      </c>
      <c r="AB45" s="379" t="n"/>
    </row>
    <row customHeight="1" ht="12.75" r="46" s="265" spans="1:32">
      <c r="A46" s="316" t="n">
        <v>208</v>
      </c>
      <c r="B46" s="274" t="s">
        <v>123</v>
      </c>
      <c r="C46" s="316" t="s">
        <v>1</v>
      </c>
      <c r="D46" s="392" t="s">
        <v>384</v>
      </c>
      <c r="E46" s="437">
        <f>NETWORKDAYS(Итого!C$2,Отчёт!C$2,Итого!C$3)*3/5</f>
        <v/>
      </c>
      <c r="F46" s="433" t="n">
        <v>0.583333333333333</v>
      </c>
      <c r="G46" s="350" t="n">
        <v>1</v>
      </c>
      <c r="H46" s="351">
        <f>G46*F46</f>
        <v/>
      </c>
      <c r="I46" s="362" t="n">
        <v>8</v>
      </c>
      <c r="J46" s="363">
        <f>H46*E46</f>
        <v/>
      </c>
      <c r="K46" s="393" t="n">
        <v>130</v>
      </c>
      <c r="L46" s="394">
        <f>K46*J46</f>
        <v/>
      </c>
      <c r="M46" s="316" t="n"/>
      <c r="N46" s="438" t="n">
        <v>43185</v>
      </c>
      <c r="O46" s="439">
        <f>7-COUNTIF(P46:V46,"х")</f>
        <v/>
      </c>
      <c r="P46" s="341" t="n">
        <v>1</v>
      </c>
      <c r="Q46" s="341" t="n">
        <v>1</v>
      </c>
      <c r="R46" s="341" t="n">
        <v>1</v>
      </c>
      <c r="S46" s="341" t="n">
        <v>1</v>
      </c>
      <c r="T46" s="341" t="n">
        <v>1</v>
      </c>
      <c r="U46" s="341" t="s">
        <v>74</v>
      </c>
      <c r="V46" s="341" t="n">
        <v>1</v>
      </c>
      <c r="W46" s="390">
        <f>COUNTIF(P46:V46,1)</f>
        <v/>
      </c>
      <c r="X46" s="356">
        <f>W46/O46</f>
        <v/>
      </c>
      <c r="Y46" s="344" t="n"/>
      <c r="Z46" s="284">
        <f>IF(OR(AND(E46&gt;0,X46&gt;0),AND(E46=0,X46=0)),"-","Что-то не так!")</f>
        <v/>
      </c>
      <c r="AB46" s="379" t="n"/>
    </row>
    <row customHeight="1" ht="12.75" r="47" s="265" spans="1:32">
      <c r="A47" s="316" t="n">
        <v>209</v>
      </c>
      <c r="B47" s="274" t="s">
        <v>123</v>
      </c>
      <c r="C47" s="316" t="s">
        <v>1</v>
      </c>
      <c r="D47" s="392" t="s">
        <v>385</v>
      </c>
      <c r="E47" s="437">
        <f>NETWORKDAYS(Итого!C$2,Отчёт!C$2,Итого!C$3)*3/5</f>
        <v/>
      </c>
      <c r="F47" s="433" t="n">
        <v>0.583333333333333</v>
      </c>
      <c r="G47" s="350" t="n">
        <v>1</v>
      </c>
      <c r="H47" s="351">
        <f>G47*F47</f>
        <v/>
      </c>
      <c r="I47" s="362" t="n">
        <v>8</v>
      </c>
      <c r="J47" s="363">
        <f>H47*E47</f>
        <v/>
      </c>
      <c r="K47" s="393" t="n">
        <v>130</v>
      </c>
      <c r="L47" s="394">
        <f>K47*J47</f>
        <v/>
      </c>
      <c r="M47" s="316" t="n"/>
      <c r="N47" s="438" t="n">
        <v>43185</v>
      </c>
      <c r="O47" s="439">
        <f>7-COUNTIF(P47:V47,"х")</f>
        <v/>
      </c>
      <c r="P47" s="341" t="n">
        <v>1</v>
      </c>
      <c r="Q47" s="341" t="n">
        <v>0</v>
      </c>
      <c r="R47" s="341" t="n">
        <v>1</v>
      </c>
      <c r="S47" s="341" t="n">
        <v>1</v>
      </c>
      <c r="T47" s="341" t="n">
        <v>1</v>
      </c>
      <c r="U47" s="341" t="n">
        <v>1</v>
      </c>
      <c r="V47" s="341" t="n">
        <v>1</v>
      </c>
      <c r="W47" s="390">
        <f>COUNTIF(P47:V47,1)</f>
        <v/>
      </c>
      <c r="X47" s="356">
        <f>W47/O47</f>
        <v/>
      </c>
      <c r="Y47" s="344" t="s">
        <v>386</v>
      </c>
      <c r="Z47" s="284">
        <f>IF(OR(AND(E47&gt;0,X47&gt;0),AND(E47=0,X47=0)),"-","Что-то не так!")</f>
        <v/>
      </c>
      <c r="AB47" s="379" t="n"/>
    </row>
    <row customHeight="1" ht="12.75" r="48" s="265" spans="1:32">
      <c r="A48" s="316" t="n">
        <v>210</v>
      </c>
      <c r="B48" s="274" t="s">
        <v>123</v>
      </c>
      <c r="C48" s="316" t="s">
        <v>1</v>
      </c>
      <c r="D48" s="392" t="s">
        <v>387</v>
      </c>
      <c r="E48" s="437">
        <f>NETWORKDAYS(Итого!C$2,Отчёт!C$2,Итого!C$3)*3/5</f>
        <v/>
      </c>
      <c r="F48" s="433" t="n">
        <v>0.583333333333333</v>
      </c>
      <c r="G48" s="350" t="n">
        <v>1</v>
      </c>
      <c r="H48" s="351">
        <f>G48*F48</f>
        <v/>
      </c>
      <c r="I48" s="362" t="n">
        <v>8</v>
      </c>
      <c r="J48" s="363">
        <f>H48*E48</f>
        <v/>
      </c>
      <c r="K48" s="393" t="n">
        <v>130</v>
      </c>
      <c r="L48" s="394">
        <f>K48*J48</f>
        <v/>
      </c>
      <c r="M48" s="316" t="n"/>
      <c r="N48" s="438" t="n">
        <v>43185</v>
      </c>
      <c r="O48" s="439">
        <f>7-COUNTIF(P48:V48,"х")</f>
        <v/>
      </c>
      <c r="P48" s="341" t="n">
        <v>1</v>
      </c>
      <c r="Q48" s="341" t="n">
        <v>1</v>
      </c>
      <c r="R48" s="341" t="n">
        <v>0</v>
      </c>
      <c r="S48" s="341" t="n">
        <v>1</v>
      </c>
      <c r="T48" s="341" t="n">
        <v>1</v>
      </c>
      <c r="U48" s="341" t="n">
        <v>1</v>
      </c>
      <c r="V48" s="341" t="n">
        <v>1</v>
      </c>
      <c r="W48" s="390">
        <f>COUNTIF(P48:V48,1)</f>
        <v/>
      </c>
      <c r="X48" s="356">
        <f>W48/O48</f>
        <v/>
      </c>
      <c r="Y48" s="358" t="s">
        <v>388</v>
      </c>
      <c r="Z48" s="284">
        <f>IF(OR(AND(E48&gt;0,X48&gt;0),AND(E48=0,X48=0)),"-","Что-то не так!")</f>
        <v/>
      </c>
      <c r="AA48" s="284" t="s">
        <v>165</v>
      </c>
      <c r="AB48" s="379" t="n"/>
    </row>
    <row customHeight="1" ht="12.75" r="49" s="265" spans="1:32">
      <c r="A49" s="316" t="n">
        <v>211</v>
      </c>
      <c r="B49" s="274" t="s">
        <v>123</v>
      </c>
      <c r="C49" s="316" t="s">
        <v>1</v>
      </c>
      <c r="D49" s="392" t="s">
        <v>389</v>
      </c>
      <c r="E49" s="437">
        <f>NETWORKDAYS(Итого!C$2,Отчёт!C$2,Итого!C$3)*3/5</f>
        <v/>
      </c>
      <c r="F49" s="433" t="n">
        <v>0.583333333333333</v>
      </c>
      <c r="G49" s="350" t="n">
        <v>1</v>
      </c>
      <c r="H49" s="351">
        <f>G49*F49</f>
        <v/>
      </c>
      <c r="I49" s="362" t="n">
        <v>8</v>
      </c>
      <c r="J49" s="363">
        <f>H49*E49</f>
        <v/>
      </c>
      <c r="K49" s="393" t="n">
        <v>130</v>
      </c>
      <c r="L49" s="394">
        <f>K49*J49</f>
        <v/>
      </c>
      <c r="M49" s="316" t="n"/>
      <c r="N49" s="438" t="n">
        <v>43185</v>
      </c>
      <c r="O49" s="439">
        <f>7-COUNTIF(P49:V49,"х")</f>
        <v/>
      </c>
      <c r="P49" s="341" t="n">
        <v>1</v>
      </c>
      <c r="Q49" s="341" t="n">
        <v>1</v>
      </c>
      <c r="R49" s="341" t="n">
        <v>0</v>
      </c>
      <c r="S49" s="341" t="n">
        <v>0</v>
      </c>
      <c r="T49" s="341" t="n">
        <v>1</v>
      </c>
      <c r="U49" s="341" t="n">
        <v>1</v>
      </c>
      <c r="V49" s="341" t="n">
        <v>1</v>
      </c>
      <c r="W49" s="390">
        <f>COUNTIF(P49:V49,1)</f>
        <v/>
      </c>
      <c r="X49" s="356">
        <f>W49/O49</f>
        <v/>
      </c>
      <c r="Y49" s="344" t="s">
        <v>144</v>
      </c>
      <c r="Z49" s="284">
        <f>IF(OR(AND(E49&gt;0,X49&gt;0),AND(E49=0,X49=0)),"-","Что-то не так!")</f>
        <v/>
      </c>
      <c r="AA49" s="284" t="s">
        <v>165</v>
      </c>
      <c r="AB49" s="379" t="n"/>
    </row>
    <row customHeight="1" ht="12.75" r="50" s="265" spans="1:32">
      <c r="A50" s="316" t="n">
        <v>212</v>
      </c>
      <c r="B50" s="274" t="s">
        <v>123</v>
      </c>
      <c r="C50" s="316" t="s">
        <v>1</v>
      </c>
      <c r="D50" s="392" t="s">
        <v>390</v>
      </c>
      <c r="E50" s="437">
        <f>NETWORKDAYS(Итого!C$2,Отчёт!C$2,Итого!C$3)*3/5</f>
        <v/>
      </c>
      <c r="F50" s="433" t="n">
        <v>0.583333333333333</v>
      </c>
      <c r="G50" s="350" t="n">
        <v>1</v>
      </c>
      <c r="H50" s="351">
        <f>G50*F50</f>
        <v/>
      </c>
      <c r="I50" s="362" t="n">
        <v>8</v>
      </c>
      <c r="J50" s="363">
        <f>H50*E50</f>
        <v/>
      </c>
      <c r="K50" s="393" t="n">
        <v>130</v>
      </c>
      <c r="L50" s="394">
        <f>K50*J50</f>
        <v/>
      </c>
      <c r="M50" s="316" t="n"/>
      <c r="N50" s="438" t="n">
        <v>43185</v>
      </c>
      <c r="O50" s="439">
        <f>7-COUNTIF(P50:V50,"х")</f>
        <v/>
      </c>
      <c r="P50" s="341" t="n">
        <v>1</v>
      </c>
      <c r="Q50" s="341" t="n">
        <v>0</v>
      </c>
      <c r="R50" s="341" t="n">
        <v>1</v>
      </c>
      <c r="S50" s="341" t="n">
        <v>1</v>
      </c>
      <c r="T50" s="341" t="n">
        <v>1</v>
      </c>
      <c r="U50" s="341" t="s">
        <v>74</v>
      </c>
      <c r="V50" s="341" t="n">
        <v>1</v>
      </c>
      <c r="W50" s="390">
        <f>COUNTIF(P50:V50,1)</f>
        <v/>
      </c>
      <c r="X50" s="356">
        <f>W50/O50</f>
        <v/>
      </c>
      <c r="Y50" s="406" t="s">
        <v>144</v>
      </c>
      <c r="Z50" s="284">
        <f>IF(OR(AND(E50&gt;0,X50&gt;0),AND(E50=0,X50=0)),"-","Что-то не так!")</f>
        <v/>
      </c>
      <c r="AB50" s="379" t="n"/>
    </row>
    <row customHeight="1" ht="12.75" r="51" s="265" spans="1:32">
      <c r="A51" s="316" t="n">
        <v>213</v>
      </c>
      <c r="B51" s="274" t="s">
        <v>123</v>
      </c>
      <c r="C51" s="316" t="s">
        <v>1</v>
      </c>
      <c r="D51" s="392" t="s">
        <v>391</v>
      </c>
      <c r="E51" s="437">
        <f>NETWORKDAYS(Итого!C$2,Отчёт!C$2,Итого!C$3)*3/5</f>
        <v/>
      </c>
      <c r="F51" s="433" t="n">
        <v>0.583333333333333</v>
      </c>
      <c r="G51" s="350" t="n">
        <v>1</v>
      </c>
      <c r="H51" s="351">
        <f>G51*F51</f>
        <v/>
      </c>
      <c r="I51" s="362" t="n">
        <v>9</v>
      </c>
      <c r="J51" s="363">
        <f>H51*E51</f>
        <v/>
      </c>
      <c r="K51" s="393" t="n">
        <v>130</v>
      </c>
      <c r="L51" s="394">
        <f>K51*J51</f>
        <v/>
      </c>
      <c r="M51" s="316" t="n"/>
      <c r="N51" s="438" t="n">
        <v>43185</v>
      </c>
      <c r="O51" s="439">
        <f>7-COUNTIF(P51:V51,"х")</f>
        <v/>
      </c>
      <c r="P51" s="341" t="n">
        <v>1</v>
      </c>
      <c r="Q51" s="341" t="n">
        <v>1</v>
      </c>
      <c r="R51" s="341" t="n">
        <v>1</v>
      </c>
      <c r="S51" s="341" t="n">
        <v>1</v>
      </c>
      <c r="T51" s="341" t="n">
        <v>1</v>
      </c>
      <c r="U51" s="341" t="n">
        <v>1</v>
      </c>
      <c r="V51" s="341" t="n">
        <v>1</v>
      </c>
      <c r="W51" s="390">
        <f>COUNTIF(P51:V51,1)</f>
        <v/>
      </c>
      <c r="X51" s="356">
        <f>W51/O51</f>
        <v/>
      </c>
      <c r="Y51" s="344" t="n"/>
      <c r="Z51" s="284">
        <f>IF(OR(AND(E51&gt;0,X51&gt;0),AND(E51=0,X51=0)),"-","Что-то не так!")</f>
        <v/>
      </c>
      <c r="AB51" s="379" t="n"/>
    </row>
    <row customHeight="1" ht="12.75" r="52" s="265" spans="1:32">
      <c r="A52" s="316" t="n">
        <v>214</v>
      </c>
      <c r="B52" s="274" t="s">
        <v>123</v>
      </c>
      <c r="C52" s="316" t="s">
        <v>1</v>
      </c>
      <c r="D52" s="392" t="s">
        <v>392</v>
      </c>
      <c r="E52" s="437">
        <f>NETWORKDAYS(Итого!C$2,Отчёт!C$2,Итого!C$3)*3/5</f>
        <v/>
      </c>
      <c r="F52" s="433" t="n">
        <v>0.583333333333333</v>
      </c>
      <c r="G52" s="350" t="n">
        <v>1</v>
      </c>
      <c r="H52" s="351">
        <f>G52*F52</f>
        <v/>
      </c>
      <c r="I52" s="362" t="n">
        <v>9</v>
      </c>
      <c r="J52" s="363">
        <f>H52*E52</f>
        <v/>
      </c>
      <c r="K52" s="393" t="n">
        <v>130</v>
      </c>
      <c r="L52" s="394">
        <f>K52*J52</f>
        <v/>
      </c>
      <c r="M52" s="316" t="n"/>
      <c r="N52" s="438" t="n">
        <v>43185</v>
      </c>
      <c r="O52" s="439">
        <f>7-COUNTIF(P52:V52,"х")</f>
        <v/>
      </c>
      <c r="P52" s="341" t="n">
        <v>0</v>
      </c>
      <c r="Q52" s="341" t="n">
        <v>0</v>
      </c>
      <c r="R52" s="341" t="n">
        <v>0</v>
      </c>
      <c r="S52" s="341" t="n">
        <v>1</v>
      </c>
      <c r="T52" s="341" t="n">
        <v>1</v>
      </c>
      <c r="U52" s="341" t="n">
        <v>1</v>
      </c>
      <c r="V52" s="341" t="n">
        <v>0</v>
      </c>
      <c r="W52" s="390">
        <f>COUNTIF(P52:V52,1)</f>
        <v/>
      </c>
      <c r="X52" s="356">
        <f>W52/O52</f>
        <v/>
      </c>
      <c r="Y52" s="358" t="s">
        <v>347</v>
      </c>
      <c r="Z52" s="284">
        <f>IF(OR(AND(E52&gt;0,X52&gt;0),AND(E52=0,X52=0)),"-","Что-то не так!")</f>
        <v/>
      </c>
      <c r="AB52" s="379" t="n"/>
    </row>
    <row customHeight="1" ht="12.75" r="53" s="265" spans="1:32">
      <c r="A53" s="316" t="n">
        <v>215</v>
      </c>
      <c r="B53" s="274" t="s">
        <v>123</v>
      </c>
      <c r="C53" s="316" t="s">
        <v>1</v>
      </c>
      <c r="D53" s="392" t="s">
        <v>393</v>
      </c>
      <c r="E53" s="437">
        <f>NETWORKDAYS(Итого!C$2,Отчёт!C$2,Итого!C$3)*3/5</f>
        <v/>
      </c>
      <c r="F53" s="433" t="n">
        <v>0.583333333333333</v>
      </c>
      <c r="G53" s="350" t="n">
        <v>1</v>
      </c>
      <c r="H53" s="351">
        <f>G53*F53</f>
        <v/>
      </c>
      <c r="I53" s="362" t="n">
        <v>9</v>
      </c>
      <c r="J53" s="363">
        <f>H53*E53</f>
        <v/>
      </c>
      <c r="K53" s="393" t="n">
        <v>130</v>
      </c>
      <c r="L53" s="394">
        <f>K53*J53</f>
        <v/>
      </c>
      <c r="M53" s="316" t="n"/>
      <c r="N53" s="438" t="n">
        <v>43185</v>
      </c>
      <c r="O53" s="439">
        <f>7-COUNTIF(P53:V53,"х")</f>
        <v/>
      </c>
      <c r="P53" s="341" t="n">
        <v>0</v>
      </c>
      <c r="Q53" s="341" t="n">
        <v>0</v>
      </c>
      <c r="R53" s="341" t="n">
        <v>1</v>
      </c>
      <c r="S53" s="341" t="n">
        <v>0</v>
      </c>
      <c r="T53" s="341" t="n">
        <v>0</v>
      </c>
      <c r="U53" s="341" t="s">
        <v>74</v>
      </c>
      <c r="V53" s="341" t="n">
        <v>1</v>
      </c>
      <c r="W53" s="390">
        <f>COUNTIF(P53:V53,1)</f>
        <v/>
      </c>
      <c r="X53" s="356">
        <f>W53/O53</f>
        <v/>
      </c>
      <c r="Y53" s="344" t="s">
        <v>394</v>
      </c>
      <c r="Z53" s="284">
        <f>IF(OR(AND(E53&gt;0,X53&gt;0),AND(E53=0,X53=0)),"-","Что-то не так!")</f>
        <v/>
      </c>
      <c r="AB53" s="379" t="n"/>
    </row>
    <row customHeight="1" ht="12.75" r="54" s="265" spans="1:32">
      <c r="A54" s="316" t="n">
        <v>216</v>
      </c>
      <c r="B54" s="274" t="s">
        <v>123</v>
      </c>
      <c r="C54" s="316" t="s">
        <v>1</v>
      </c>
      <c r="D54" s="392" t="s">
        <v>395</v>
      </c>
      <c r="E54" s="437">
        <f>NETWORKDAYS(Итого!C$2,Отчёт!C$2,Итого!C$3)*3/5</f>
        <v/>
      </c>
      <c r="F54" s="433" t="n">
        <v>0.583333333333333</v>
      </c>
      <c r="G54" s="350" t="n">
        <v>1</v>
      </c>
      <c r="H54" s="351">
        <f>G54*F54</f>
        <v/>
      </c>
      <c r="I54" s="362" t="n">
        <v>6</v>
      </c>
      <c r="J54" s="363">
        <f>H54*E54</f>
        <v/>
      </c>
      <c r="K54" s="393" t="n">
        <v>130</v>
      </c>
      <c r="L54" s="394">
        <f>K54*J54</f>
        <v/>
      </c>
      <c r="M54" s="316" t="n"/>
      <c r="N54" s="438" t="n">
        <v>43185</v>
      </c>
      <c r="O54" s="439">
        <f>7-COUNTIF(P54:V54,"х")</f>
        <v/>
      </c>
      <c r="P54" s="341" t="n">
        <v>1</v>
      </c>
      <c r="Q54" s="341" t="n">
        <v>1</v>
      </c>
      <c r="R54" s="341" t="n">
        <v>1</v>
      </c>
      <c r="S54" s="341" t="n">
        <v>1</v>
      </c>
      <c r="T54" s="341" t="n">
        <v>1</v>
      </c>
      <c r="U54" s="341" t="s">
        <v>74</v>
      </c>
      <c r="V54" s="341" t="n">
        <v>1</v>
      </c>
      <c r="W54" s="390">
        <f>COUNTIF(P54:V54,1)</f>
        <v/>
      </c>
      <c r="X54" s="356">
        <f>W54/O54</f>
        <v/>
      </c>
      <c r="Y54" s="406" t="n"/>
      <c r="Z54" s="284">
        <f>IF(OR(AND(E54&gt;0,X54&gt;0),AND(E54=0,X54=0)),"-","Что-то не так!")</f>
        <v/>
      </c>
      <c r="AB54" s="379" t="n"/>
    </row>
    <row customHeight="1" ht="12.75" r="55" s="265" spans="1:32">
      <c r="A55" s="316" t="n">
        <v>217</v>
      </c>
      <c r="B55" s="274" t="s">
        <v>123</v>
      </c>
      <c r="C55" s="316" t="s">
        <v>1</v>
      </c>
      <c r="D55" s="392" t="s">
        <v>396</v>
      </c>
      <c r="E55" s="437">
        <f>NETWORKDAYS(Итого!C$2,Отчёт!C$2,Итого!C$3)*3/5</f>
        <v/>
      </c>
      <c r="F55" s="433" t="n">
        <v>0.583333333333333</v>
      </c>
      <c r="G55" s="350" t="n">
        <v>1</v>
      </c>
      <c r="H55" s="351">
        <f>G55*F55</f>
        <v/>
      </c>
      <c r="I55" s="362" t="n">
        <v>6</v>
      </c>
      <c r="J55" s="363">
        <f>H55*E55</f>
        <v/>
      </c>
      <c r="K55" s="393" t="n">
        <v>130</v>
      </c>
      <c r="L55" s="394">
        <f>K55*J55</f>
        <v/>
      </c>
      <c r="M55" s="316" t="n"/>
      <c r="N55" s="438" t="n">
        <v>43185</v>
      </c>
      <c r="O55" s="439">
        <f>7-COUNTIF(P55:V55,"х")</f>
        <v/>
      </c>
      <c r="P55" s="341" t="n">
        <v>1</v>
      </c>
      <c r="Q55" s="341" t="n">
        <v>0</v>
      </c>
      <c r="R55" s="341" t="n">
        <v>1</v>
      </c>
      <c r="S55" s="341" t="n">
        <v>1</v>
      </c>
      <c r="T55" s="341" t="n">
        <v>1</v>
      </c>
      <c r="U55" s="341" t="s">
        <v>74</v>
      </c>
      <c r="V55" s="341" t="n">
        <v>0</v>
      </c>
      <c r="W55" s="390">
        <f>COUNTIF(P55:V55,1)</f>
        <v/>
      </c>
      <c r="X55" s="356">
        <f>W55/O55</f>
        <v/>
      </c>
      <c r="Y55" s="344" t="s">
        <v>397</v>
      </c>
      <c r="Z55" s="284">
        <f>IF(OR(AND(E55&gt;0,X55&gt;0),AND(E55=0,X55=0)),"-","Что-то не так!")</f>
        <v/>
      </c>
      <c r="AB55" s="379" t="n"/>
    </row>
    <row customHeight="1" ht="12.75" r="56" s="265" spans="1:32">
      <c r="A56" s="316" t="n">
        <v>218</v>
      </c>
      <c r="B56" s="274" t="s">
        <v>123</v>
      </c>
      <c r="C56" s="316" t="s">
        <v>1</v>
      </c>
      <c r="D56" s="392" t="s">
        <v>398</v>
      </c>
      <c r="E56" s="437">
        <f>NETWORKDAYS(Итого!C$2,Отчёт!C$2,Итого!C$3)*3/5</f>
        <v/>
      </c>
      <c r="F56" s="433" t="n">
        <v>0.583333333333333</v>
      </c>
      <c r="G56" s="350" t="n">
        <v>1</v>
      </c>
      <c r="H56" s="351">
        <f>G56*F56</f>
        <v/>
      </c>
      <c r="I56" s="362" t="n">
        <v>6</v>
      </c>
      <c r="J56" s="363">
        <f>H56*E56</f>
        <v/>
      </c>
      <c r="K56" s="393" t="n">
        <v>130</v>
      </c>
      <c r="L56" s="394">
        <f>K56*J56</f>
        <v/>
      </c>
      <c r="M56" s="316" t="n"/>
      <c r="N56" s="438" t="n">
        <v>43185</v>
      </c>
      <c r="O56" s="439">
        <f>7-COUNTIF(P56:V56,"х")</f>
        <v/>
      </c>
      <c r="P56" s="341" t="n">
        <v>0</v>
      </c>
      <c r="Q56" s="341" t="n">
        <v>1</v>
      </c>
      <c r="R56" s="341" t="n">
        <v>0</v>
      </c>
      <c r="S56" s="341" t="n">
        <v>0</v>
      </c>
      <c r="T56" s="341" t="n">
        <v>1</v>
      </c>
      <c r="U56" s="341" t="s">
        <v>74</v>
      </c>
      <c r="V56" s="341" t="n">
        <v>1</v>
      </c>
      <c r="W56" s="390">
        <f>COUNTIF(P56:V56,1)</f>
        <v/>
      </c>
      <c r="X56" s="356">
        <f>W56/O56</f>
        <v/>
      </c>
      <c r="Y56" s="344" t="s">
        <v>399</v>
      </c>
      <c r="Z56" s="284">
        <f>IF(OR(AND(E56&gt;0,X56&gt;0),AND(E56=0,X56=0)),"-","Что-то не так!")</f>
        <v/>
      </c>
      <c r="AB56" s="379" t="n"/>
    </row>
    <row customHeight="1" ht="12.75" r="57" s="265" spans="1:32">
      <c r="A57" s="316" t="n">
        <v>219</v>
      </c>
      <c r="B57" s="274" t="s">
        <v>123</v>
      </c>
      <c r="C57" s="316" t="s">
        <v>1</v>
      </c>
      <c r="D57" s="392" t="s">
        <v>400</v>
      </c>
      <c r="E57" s="437">
        <f>NETWORKDAYS(Итого!C$2,Отчёт!C$2,Итого!C$3)*3/5</f>
        <v/>
      </c>
      <c r="F57" s="433" t="n">
        <v>0.583333333333333</v>
      </c>
      <c r="G57" s="350" t="n">
        <v>1</v>
      </c>
      <c r="H57" s="351">
        <f>G57*F57</f>
        <v/>
      </c>
      <c r="I57" s="362" t="n">
        <v>6</v>
      </c>
      <c r="J57" s="363">
        <f>H57*E57</f>
        <v/>
      </c>
      <c r="K57" s="393" t="n">
        <v>130</v>
      </c>
      <c r="L57" s="394">
        <f>K57*J57</f>
        <v/>
      </c>
      <c r="M57" s="316" t="n"/>
      <c r="N57" s="438" t="n">
        <v>43185</v>
      </c>
      <c r="O57" s="439">
        <f>7-COUNTIF(P57:V57,"х")</f>
        <v/>
      </c>
      <c r="P57" s="341" t="n">
        <v>1</v>
      </c>
      <c r="Q57" s="341" t="n">
        <v>0</v>
      </c>
      <c r="R57" s="341" t="n">
        <v>1</v>
      </c>
      <c r="S57" s="341" t="n">
        <v>1</v>
      </c>
      <c r="T57" s="341" t="n">
        <v>1</v>
      </c>
      <c r="U57" s="341" t="s">
        <v>74</v>
      </c>
      <c r="V57" s="341" t="n">
        <v>1</v>
      </c>
      <c r="W57" s="390">
        <f>COUNTIF(P57:V57,1)</f>
        <v/>
      </c>
      <c r="X57" s="356">
        <f>W57/O57</f>
        <v/>
      </c>
      <c r="Y57" s="344" t="s">
        <v>401</v>
      </c>
      <c r="Z57" s="284">
        <f>IF(OR(AND(E57&gt;0,X57&gt;0),AND(E57=0,X57=0)),"-","Что-то не так!")</f>
        <v/>
      </c>
      <c r="AA57" s="284" t="s">
        <v>165</v>
      </c>
      <c r="AB57" s="379" t="n"/>
    </row>
    <row customHeight="1" ht="12.75" r="58" s="265" spans="1:32">
      <c r="A58" s="316" t="n">
        <v>220</v>
      </c>
      <c r="B58" s="274" t="s">
        <v>123</v>
      </c>
      <c r="C58" s="316" t="s">
        <v>1</v>
      </c>
      <c r="D58" s="392" t="s">
        <v>402</v>
      </c>
      <c r="E58" s="437">
        <f>NETWORKDAYS(Итого!C$2,Отчёт!C$2,Итого!C$3)*3/5</f>
        <v/>
      </c>
      <c r="F58" s="433" t="n">
        <v>0.583333333333333</v>
      </c>
      <c r="G58" s="350" t="n">
        <v>1</v>
      </c>
      <c r="H58" s="351">
        <f>G58*F58</f>
        <v/>
      </c>
      <c r="I58" s="362" t="n">
        <v>9</v>
      </c>
      <c r="J58" s="363">
        <f>H58*E58</f>
        <v/>
      </c>
      <c r="K58" s="393" t="n">
        <v>130</v>
      </c>
      <c r="L58" s="394">
        <f>K58*J58</f>
        <v/>
      </c>
      <c r="M58" s="316" t="n"/>
      <c r="N58" s="438" t="n">
        <v>43185</v>
      </c>
      <c r="O58" s="439">
        <f>7-COUNTIF(P58:V58,"х")</f>
        <v/>
      </c>
      <c r="P58" s="341" t="n">
        <v>1</v>
      </c>
      <c r="Q58" s="341" t="n">
        <v>1</v>
      </c>
      <c r="R58" s="341" t="n">
        <v>1</v>
      </c>
      <c r="S58" s="341" t="n">
        <v>1</v>
      </c>
      <c r="T58" s="341" t="n">
        <v>1</v>
      </c>
      <c r="U58" s="341" t="s">
        <v>74</v>
      </c>
      <c r="V58" s="341" t="n">
        <v>1</v>
      </c>
      <c r="W58" s="390">
        <f>COUNTIF(P58:V58,1)</f>
        <v/>
      </c>
      <c r="X58" s="356">
        <f>W58/O58</f>
        <v/>
      </c>
      <c r="Y58" s="344" t="n"/>
      <c r="Z58" s="284">
        <f>IF(OR(AND(E58&gt;0,X58&gt;0),AND(E58=0,X58=0)),"-","Что-то не так!")</f>
        <v/>
      </c>
      <c r="AA58" s="284" t="s">
        <v>165</v>
      </c>
      <c r="AB58" s="379" t="n"/>
    </row>
    <row customHeight="1" ht="12.75" r="59" s="265" spans="1:32">
      <c r="A59" s="316" t="n">
        <v>221</v>
      </c>
      <c r="B59" s="274" t="s">
        <v>123</v>
      </c>
      <c r="C59" s="316" t="s">
        <v>1</v>
      </c>
      <c r="D59" s="392" t="s">
        <v>403</v>
      </c>
      <c r="E59" s="437">
        <f>NETWORKDAYS(Итого!C$2,Отчёт!C$2,Итого!C$3)*3/5</f>
        <v/>
      </c>
      <c r="F59" s="433" t="n">
        <v>0.583333333333333</v>
      </c>
      <c r="G59" s="350" t="n">
        <v>1</v>
      </c>
      <c r="H59" s="351">
        <f>G59*F59</f>
        <v/>
      </c>
      <c r="I59" s="362" t="n">
        <v>9</v>
      </c>
      <c r="J59" s="363">
        <f>H59*E59</f>
        <v/>
      </c>
      <c r="K59" s="393" t="n">
        <v>130</v>
      </c>
      <c r="L59" s="394">
        <f>K59*J59</f>
        <v/>
      </c>
      <c r="M59" s="316" t="n"/>
      <c r="N59" s="438" t="n">
        <v>43185</v>
      </c>
      <c r="O59" s="439">
        <f>7-COUNTIF(P59:V59,"х")</f>
        <v/>
      </c>
      <c r="P59" s="341" t="n">
        <v>1</v>
      </c>
      <c r="Q59" s="341" t="n">
        <v>1</v>
      </c>
      <c r="R59" s="341" t="n">
        <v>0</v>
      </c>
      <c r="S59" s="341" t="n">
        <v>1</v>
      </c>
      <c r="T59" s="341" t="n">
        <v>1</v>
      </c>
      <c r="U59" s="341" t="s">
        <v>74</v>
      </c>
      <c r="V59" s="341" t="n">
        <v>1</v>
      </c>
      <c r="W59" s="390">
        <f>COUNTIF(P59:V59,1)</f>
        <v/>
      </c>
      <c r="X59" s="356">
        <f>W59/O59</f>
        <v/>
      </c>
      <c r="Y59" s="344" t="s">
        <v>374</v>
      </c>
      <c r="Z59" s="284">
        <f>IF(OR(AND(E59&gt;0,X59&gt;0),AND(E59=0,X59=0)),"-","Что-то не так!")</f>
        <v/>
      </c>
      <c r="AB59" s="379" t="n"/>
    </row>
    <row customHeight="1" ht="12.75" r="60" s="265" spans="1:32">
      <c r="A60" s="316" t="n">
        <v>222</v>
      </c>
      <c r="B60" s="274" t="s">
        <v>123</v>
      </c>
      <c r="C60" s="316" t="s">
        <v>1</v>
      </c>
      <c r="D60" s="392" t="s">
        <v>404</v>
      </c>
      <c r="E60" s="437">
        <f>NETWORKDAYS(Итого!C$2,Отчёт!C$2,Итого!C$3)*3/5</f>
        <v/>
      </c>
      <c r="F60" s="433" t="n">
        <v>0.583333333333333</v>
      </c>
      <c r="G60" s="350" t="n">
        <v>1</v>
      </c>
      <c r="H60" s="351">
        <f>G60*F60</f>
        <v/>
      </c>
      <c r="I60" s="362" t="n">
        <v>6</v>
      </c>
      <c r="J60" s="363">
        <f>H60*E60</f>
        <v/>
      </c>
      <c r="K60" s="393" t="n">
        <v>130</v>
      </c>
      <c r="L60" s="394">
        <f>K60*J60</f>
        <v/>
      </c>
      <c r="M60" s="316" t="n"/>
      <c r="N60" s="438" t="n">
        <v>43185</v>
      </c>
      <c r="O60" s="439">
        <f>7-COUNTIF(P60:V60,"х")</f>
        <v/>
      </c>
      <c r="P60" s="341" t="n">
        <v>1</v>
      </c>
      <c r="Q60" s="341" t="n">
        <v>1</v>
      </c>
      <c r="R60" s="341" t="n">
        <v>1</v>
      </c>
      <c r="S60" s="341" t="n">
        <v>1</v>
      </c>
      <c r="T60" s="341" t="n">
        <v>1</v>
      </c>
      <c r="U60" s="341" t="n">
        <v>1</v>
      </c>
      <c r="V60" s="341" t="n">
        <v>1</v>
      </c>
      <c r="W60" s="390">
        <f>COUNTIF(P60:V60,1)</f>
        <v/>
      </c>
      <c r="X60" s="356">
        <f>W60/O60</f>
        <v/>
      </c>
      <c r="Y60" s="344" t="n"/>
      <c r="Z60" s="284">
        <f>IF(OR(AND(E60&gt;0,X60&gt;0),AND(E60=0,X60=0)),"-","Что-то не так!")</f>
        <v/>
      </c>
      <c r="AB60" s="379" t="n"/>
    </row>
    <row customHeight="1" ht="12.75" r="61" s="265" spans="1:32">
      <c r="A61" s="316" t="n">
        <v>223</v>
      </c>
      <c r="B61" s="274" t="s">
        <v>123</v>
      </c>
      <c r="C61" s="316" t="s">
        <v>1</v>
      </c>
      <c r="D61" s="392" t="s">
        <v>405</v>
      </c>
      <c r="E61" s="437">
        <f>NETWORKDAYS(Итого!C$2,Отчёт!C$2,Итого!C$3)*3/5</f>
        <v/>
      </c>
      <c r="F61" s="433" t="n">
        <v>0.583333333333333</v>
      </c>
      <c r="G61" s="350" t="n">
        <v>1</v>
      </c>
      <c r="H61" s="351">
        <f>G61*F61</f>
        <v/>
      </c>
      <c r="I61" s="362" t="n">
        <v>6</v>
      </c>
      <c r="J61" s="363">
        <f>H61*E61</f>
        <v/>
      </c>
      <c r="K61" s="393" t="n">
        <v>130</v>
      </c>
      <c r="L61" s="394">
        <f>K61*J61</f>
        <v/>
      </c>
      <c r="M61" s="316" t="n"/>
      <c r="N61" s="438" t="n">
        <v>43185</v>
      </c>
      <c r="O61" s="439">
        <f>7-COUNTIF(P61:V61,"х")</f>
        <v/>
      </c>
      <c r="P61" s="341" t="n">
        <v>1</v>
      </c>
      <c r="Q61" s="341" t="n">
        <v>1</v>
      </c>
      <c r="R61" s="341" t="n">
        <v>1</v>
      </c>
      <c r="S61" s="341" t="n">
        <v>1</v>
      </c>
      <c r="T61" s="341" t="n">
        <v>1</v>
      </c>
      <c r="U61" s="341" t="s">
        <v>74</v>
      </c>
      <c r="V61" s="341" t="n">
        <v>1</v>
      </c>
      <c r="W61" s="390">
        <f>COUNTIF(P61:V61,1)</f>
        <v/>
      </c>
      <c r="X61" s="356">
        <f>W61/O61</f>
        <v/>
      </c>
      <c r="Y61" s="344" t="n"/>
      <c r="Z61" s="284">
        <f>IF(OR(AND(E61&gt;0,X61&gt;0),AND(E61=0,X61=0)),"-","Что-то не так!")</f>
        <v/>
      </c>
      <c r="AB61" s="379" t="n"/>
    </row>
    <row customHeight="1" ht="12.75" r="62" s="265" spans="1:32">
      <c r="A62" s="316" t="n">
        <v>224</v>
      </c>
      <c r="B62" s="274" t="s">
        <v>123</v>
      </c>
      <c r="C62" s="316" t="s">
        <v>1</v>
      </c>
      <c r="D62" s="392" t="s">
        <v>406</v>
      </c>
      <c r="E62" s="437">
        <f>NETWORKDAYS(Итого!C$2,Отчёт!C$2,Итого!C$3)*3/5</f>
        <v/>
      </c>
      <c r="F62" s="433" t="n">
        <v>0.583333333333333</v>
      </c>
      <c r="G62" s="350" t="n">
        <v>1</v>
      </c>
      <c r="H62" s="351">
        <f>G62*F62</f>
        <v/>
      </c>
      <c r="I62" s="362" t="n">
        <v>8</v>
      </c>
      <c r="J62" s="363">
        <f>H62*E62</f>
        <v/>
      </c>
      <c r="K62" s="393" t="n">
        <v>130</v>
      </c>
      <c r="L62" s="394">
        <f>K62*J62</f>
        <v/>
      </c>
      <c r="M62" s="316" t="n"/>
      <c r="N62" s="438" t="n">
        <v>43185</v>
      </c>
      <c r="O62" s="439">
        <f>7-COUNTIF(P62:V62,"х")</f>
        <v/>
      </c>
      <c r="P62" s="341" t="n">
        <v>1</v>
      </c>
      <c r="Q62" s="341" t="n">
        <v>1</v>
      </c>
      <c r="R62" s="341" t="n">
        <v>1</v>
      </c>
      <c r="S62" s="341" t="n">
        <v>1</v>
      </c>
      <c r="T62" s="341" t="n">
        <v>1</v>
      </c>
      <c r="U62" s="341" t="s">
        <v>74</v>
      </c>
      <c r="V62" s="341" t="n">
        <v>1</v>
      </c>
      <c r="W62" s="390">
        <f>COUNTIF(P62:V62,1)</f>
        <v/>
      </c>
      <c r="X62" s="356">
        <f>W62/O62</f>
        <v/>
      </c>
      <c r="Y62" s="344" t="n"/>
      <c r="Z62" s="284">
        <f>IF(OR(AND(E62&gt;0,X62&gt;0),AND(E62=0,X62=0)),"-","Что-то не так!")</f>
        <v/>
      </c>
      <c r="AB62" s="379" t="n"/>
    </row>
    <row customHeight="1" ht="12.75" r="63" s="265" spans="1:32">
      <c r="A63" s="316" t="n">
        <v>225</v>
      </c>
      <c r="B63" s="274" t="s">
        <v>123</v>
      </c>
      <c r="C63" s="316" t="s">
        <v>1</v>
      </c>
      <c r="D63" s="392" t="s">
        <v>407</v>
      </c>
      <c r="E63" s="437">
        <f>NETWORKDAYS(Итого!C$2,Отчёт!C$2,Итого!C$3)*3/5</f>
        <v/>
      </c>
      <c r="F63" s="433" t="n">
        <v>0.583333333333333</v>
      </c>
      <c r="G63" s="350" t="n">
        <v>1</v>
      </c>
      <c r="H63" s="351">
        <f>G63*F63</f>
        <v/>
      </c>
      <c r="I63" s="362" t="n">
        <v>8</v>
      </c>
      <c r="J63" s="363">
        <f>H63*E63</f>
        <v/>
      </c>
      <c r="K63" s="393" t="n">
        <v>130</v>
      </c>
      <c r="L63" s="394">
        <f>K63*J63</f>
        <v/>
      </c>
      <c r="M63" s="316" t="n"/>
      <c r="N63" s="438" t="n">
        <v>43185</v>
      </c>
      <c r="O63" s="439">
        <f>7-COUNTIF(P63:V63,"х")</f>
        <v/>
      </c>
      <c r="P63" s="341" t="n">
        <v>1</v>
      </c>
      <c r="Q63" s="341" t="n">
        <v>1</v>
      </c>
      <c r="R63" s="341" t="n">
        <v>1</v>
      </c>
      <c r="S63" s="341" t="n">
        <v>1</v>
      </c>
      <c r="T63" s="341" t="n">
        <v>1</v>
      </c>
      <c r="U63" s="341" t="n">
        <v>1</v>
      </c>
      <c r="V63" s="341" t="n">
        <v>1</v>
      </c>
      <c r="W63" s="390">
        <f>COUNTIF(P63:V63,1)</f>
        <v/>
      </c>
      <c r="X63" s="356">
        <f>W63/O63</f>
        <v/>
      </c>
      <c r="Y63" s="344" t="n"/>
      <c r="Z63" s="284">
        <f>IF(OR(AND(E63&gt;0,X63&gt;0),AND(E63=0,X63=0)),"-","Что-то не так!")</f>
        <v/>
      </c>
      <c r="AA63" s="284" t="s">
        <v>165</v>
      </c>
      <c r="AB63" s="379" t="n"/>
    </row>
    <row customHeight="1" ht="12.75" r="64" s="265" spans="1:32">
      <c r="A64" s="316" t="n">
        <v>226</v>
      </c>
      <c r="B64" s="274" t="s">
        <v>123</v>
      </c>
      <c r="C64" s="316" t="s">
        <v>1</v>
      </c>
      <c r="D64" s="392" t="s">
        <v>408</v>
      </c>
      <c r="E64" s="437">
        <f>NETWORKDAYS(Итого!C$2,Отчёт!C$2,Итого!C$3)*3/5</f>
        <v/>
      </c>
      <c r="F64" s="433" t="n">
        <v>0.583333333333333</v>
      </c>
      <c r="G64" s="350" t="n">
        <v>1</v>
      </c>
      <c r="H64" s="351">
        <f>G64*F64</f>
        <v/>
      </c>
      <c r="I64" s="362" t="n">
        <v>6</v>
      </c>
      <c r="J64" s="363">
        <f>H64*E64</f>
        <v/>
      </c>
      <c r="K64" s="393" t="n">
        <v>130</v>
      </c>
      <c r="L64" s="394">
        <f>K64*J64</f>
        <v/>
      </c>
      <c r="M64" s="316" t="n"/>
      <c r="N64" s="438" t="n">
        <v>43185</v>
      </c>
      <c r="O64" s="439">
        <f>7-COUNTIF(P64:V64,"х")</f>
        <v/>
      </c>
      <c r="P64" s="341" t="n">
        <v>1</v>
      </c>
      <c r="Q64" s="341" t="n">
        <v>1</v>
      </c>
      <c r="R64" s="341" t="n">
        <v>1</v>
      </c>
      <c r="S64" s="341" t="n">
        <v>1</v>
      </c>
      <c r="T64" s="341" t="n">
        <v>1</v>
      </c>
      <c r="U64" s="341" t="n">
        <v>1</v>
      </c>
      <c r="V64" s="341" t="n">
        <v>0</v>
      </c>
      <c r="W64" s="390">
        <f>COUNTIF(P64:V64,1)</f>
        <v/>
      </c>
      <c r="X64" s="356">
        <f>W64/O64</f>
        <v/>
      </c>
      <c r="Y64" s="344" t="s">
        <v>409</v>
      </c>
      <c r="Z64" s="284">
        <f>IF(OR(AND(E64&gt;0,X64&gt;0),AND(E64=0,X64=0)),"-","Что-то не так!")</f>
        <v/>
      </c>
      <c r="AB64" s="379" t="n"/>
    </row>
    <row customHeight="1" ht="12.75" r="65" s="265" spans="1:32">
      <c r="A65" s="316" t="n">
        <v>227</v>
      </c>
      <c r="B65" s="274" t="s">
        <v>123</v>
      </c>
      <c r="C65" s="316" t="s">
        <v>1</v>
      </c>
      <c r="D65" s="392" t="s">
        <v>410</v>
      </c>
      <c r="E65" s="437">
        <f>NETWORKDAYS(Итого!C$2,Отчёт!C$2,Итого!C$3)*3/5</f>
        <v/>
      </c>
      <c r="F65" s="433" t="n">
        <v>0.583333333333333</v>
      </c>
      <c r="G65" s="350" t="n">
        <v>1</v>
      </c>
      <c r="H65" s="351">
        <f>G65*F65</f>
        <v/>
      </c>
      <c r="I65" s="362" t="n">
        <v>6</v>
      </c>
      <c r="J65" s="363">
        <f>H65*E65</f>
        <v/>
      </c>
      <c r="K65" s="393" t="n">
        <v>130</v>
      </c>
      <c r="L65" s="394">
        <f>K65*J65</f>
        <v/>
      </c>
      <c r="M65" s="316" t="n"/>
      <c r="N65" s="438" t="n">
        <v>43185</v>
      </c>
      <c r="O65" s="439">
        <f>7-COUNTIF(P65:V65,"х")</f>
        <v/>
      </c>
      <c r="P65" s="341" t="n">
        <v>1</v>
      </c>
      <c r="Q65" s="341" t="n">
        <v>1</v>
      </c>
      <c r="R65" s="341" t="n">
        <v>1</v>
      </c>
      <c r="S65" s="341" t="n">
        <v>0</v>
      </c>
      <c r="T65" s="341" t="n">
        <v>1</v>
      </c>
      <c r="U65" s="341" t="s">
        <v>74</v>
      </c>
      <c r="V65" s="341" t="n">
        <v>1</v>
      </c>
      <c r="W65" s="390">
        <f>COUNTIF(P65:V65,1)</f>
        <v/>
      </c>
      <c r="X65" s="356">
        <f>W65/O65</f>
        <v/>
      </c>
      <c r="Y65" s="344" t="s">
        <v>411</v>
      </c>
      <c r="Z65" s="284">
        <f>IF(OR(AND(E65&gt;0,X65&gt;0),AND(E65=0,X65=0)),"-","Что-то не так!")</f>
        <v/>
      </c>
      <c r="AB65" s="379" t="n"/>
    </row>
    <row customHeight="1" ht="12.75" r="66" s="265" spans="1:32">
      <c r="A66" s="316" t="n">
        <v>228</v>
      </c>
      <c r="B66" s="274" t="s">
        <v>123</v>
      </c>
      <c r="C66" s="316" t="s">
        <v>1</v>
      </c>
      <c r="D66" s="392" t="s">
        <v>412</v>
      </c>
      <c r="E66" s="437">
        <f>NETWORKDAYS(Итого!C$2,Отчёт!C$2,Итого!C$3)*3/5</f>
        <v/>
      </c>
      <c r="F66" s="433" t="n">
        <v>0.583333333333333</v>
      </c>
      <c r="G66" s="350" t="n">
        <v>1</v>
      </c>
      <c r="H66" s="351">
        <f>G66*F66</f>
        <v/>
      </c>
      <c r="I66" s="362" t="n">
        <v>6</v>
      </c>
      <c r="J66" s="363">
        <f>H66*E66</f>
        <v/>
      </c>
      <c r="K66" s="393" t="n">
        <v>130</v>
      </c>
      <c r="L66" s="394">
        <f>K66*J66</f>
        <v/>
      </c>
      <c r="M66" s="316" t="n"/>
      <c r="N66" s="438" t="n">
        <v>43185</v>
      </c>
      <c r="O66" s="439">
        <f>7-COUNTIF(P66:V66,"х")</f>
        <v/>
      </c>
      <c r="P66" s="341" t="n">
        <v>1</v>
      </c>
      <c r="Q66" s="341" t="n">
        <v>1</v>
      </c>
      <c r="R66" s="341" t="n">
        <v>0</v>
      </c>
      <c r="S66" s="341" t="n">
        <v>1</v>
      </c>
      <c r="T66" s="341" t="n">
        <v>1</v>
      </c>
      <c r="U66" s="341" t="s">
        <v>74</v>
      </c>
      <c r="V66" s="341" t="n">
        <v>1</v>
      </c>
      <c r="W66" s="390">
        <f>COUNTIF(P66:V66,1)</f>
        <v/>
      </c>
      <c r="X66" s="356">
        <f>W66/O66</f>
        <v/>
      </c>
      <c r="Y66" s="344" t="s">
        <v>413</v>
      </c>
      <c r="Z66" s="284">
        <f>IF(OR(AND(E66&gt;0,X66&gt;0),AND(E66=0,X66=0)),"-","Что-то не так!")</f>
        <v/>
      </c>
      <c r="AB66" s="379" t="n"/>
    </row>
    <row customHeight="1" ht="12.75" r="67" s="265" spans="1:32">
      <c r="A67" s="316" t="n">
        <v>229</v>
      </c>
      <c r="B67" s="274" t="s">
        <v>123</v>
      </c>
      <c r="C67" s="316" t="s">
        <v>1</v>
      </c>
      <c r="D67" s="392" t="s">
        <v>414</v>
      </c>
      <c r="E67" s="437">
        <f>NETWORKDAYS(Итого!C$2,Отчёт!C$2,Итого!C$3)*3/5</f>
        <v/>
      </c>
      <c r="F67" s="433" t="n">
        <v>0.583333333333333</v>
      </c>
      <c r="G67" s="350" t="n">
        <v>1</v>
      </c>
      <c r="H67" s="351">
        <f>G67*F67</f>
        <v/>
      </c>
      <c r="I67" s="362" t="n">
        <v>8</v>
      </c>
      <c r="J67" s="363">
        <f>H67*E67</f>
        <v/>
      </c>
      <c r="K67" s="393" t="n">
        <v>130</v>
      </c>
      <c r="L67" s="394">
        <f>K67*J67</f>
        <v/>
      </c>
      <c r="M67" s="316" t="n"/>
      <c r="N67" s="438" t="n">
        <v>43185</v>
      </c>
      <c r="O67" s="439">
        <f>7-COUNTIF(P67:V67,"х")</f>
        <v/>
      </c>
      <c r="P67" s="341" t="n">
        <v>1</v>
      </c>
      <c r="Q67" s="341" t="n">
        <v>1</v>
      </c>
      <c r="R67" s="341" t="n">
        <v>1</v>
      </c>
      <c r="S67" s="341" t="n">
        <v>1</v>
      </c>
      <c r="T67" s="341" t="n">
        <v>1</v>
      </c>
      <c r="U67" s="341" t="s">
        <v>74</v>
      </c>
      <c r="V67" s="341" t="n">
        <v>1</v>
      </c>
      <c r="W67" s="390">
        <f>COUNTIF(P67:V67,1)</f>
        <v/>
      </c>
      <c r="X67" s="356">
        <f>W67/O67</f>
        <v/>
      </c>
      <c r="Y67" s="344" t="n"/>
      <c r="Z67" s="284">
        <f>IF(OR(AND(E67&gt;0,X67&gt;0),AND(E67=0,X67=0)),"-","Что-то не так!")</f>
        <v/>
      </c>
      <c r="AB67" s="379" t="n"/>
    </row>
    <row customHeight="1" ht="12.75" r="68" s="265" spans="1:32">
      <c r="A68" s="316" t="n">
        <v>230</v>
      </c>
      <c r="B68" s="274" t="s">
        <v>123</v>
      </c>
      <c r="C68" s="316" t="s">
        <v>1</v>
      </c>
      <c r="D68" s="392" t="s">
        <v>415</v>
      </c>
      <c r="E68" s="437">
        <f>NETWORKDAYS(Итого!C$2,Отчёт!C$2,Итого!C$3)*3/5</f>
        <v/>
      </c>
      <c r="F68" s="433" t="n">
        <v>0.583333333333333</v>
      </c>
      <c r="G68" s="350" t="n">
        <v>1</v>
      </c>
      <c r="H68" s="351">
        <f>G68*F68</f>
        <v/>
      </c>
      <c r="I68" s="362" t="n">
        <v>9</v>
      </c>
      <c r="J68" s="363">
        <f>H68*E68</f>
        <v/>
      </c>
      <c r="K68" s="393" t="n">
        <v>130</v>
      </c>
      <c r="L68" s="394">
        <f>K68*J68</f>
        <v/>
      </c>
      <c r="M68" s="316" t="n"/>
      <c r="N68" s="438" t="n">
        <v>43185</v>
      </c>
      <c r="O68" s="439">
        <f>7-COUNTIF(P68:V68,"х")</f>
        <v/>
      </c>
      <c r="P68" s="341" t="n">
        <v>0</v>
      </c>
      <c r="Q68" s="341" t="n">
        <v>1</v>
      </c>
      <c r="R68" s="341" t="n">
        <v>1</v>
      </c>
      <c r="S68" s="341" t="n">
        <v>1</v>
      </c>
      <c r="T68" s="341" t="n">
        <v>1</v>
      </c>
      <c r="U68" s="341" t="s">
        <v>74</v>
      </c>
      <c r="V68" s="341" t="n">
        <v>1</v>
      </c>
      <c r="W68" s="390">
        <f>COUNTIF(P68:V68,1)</f>
        <v/>
      </c>
      <c r="X68" s="356">
        <f>W68/O68</f>
        <v/>
      </c>
      <c r="Y68" s="358" t="s">
        <v>342</v>
      </c>
      <c r="Z68" s="284">
        <f>IF(OR(AND(E68&gt;0,X68&gt;0),AND(E68=0,X68=0)),"-","Что-то не так!")</f>
        <v/>
      </c>
      <c r="AB68" s="379" t="n"/>
    </row>
    <row customHeight="1" ht="12.75" r="69" s="265" spans="1:32">
      <c r="A69" s="316" t="n">
        <v>231</v>
      </c>
      <c r="B69" s="274" t="s">
        <v>123</v>
      </c>
      <c r="C69" s="316" t="s">
        <v>1</v>
      </c>
      <c r="D69" s="392" t="s">
        <v>416</v>
      </c>
      <c r="E69" s="437">
        <f>NETWORKDAYS(Итого!C$2,Отчёт!C$2,Итого!C$3)*3/5</f>
        <v/>
      </c>
      <c r="F69" s="433" t="n">
        <v>0.583333333333333</v>
      </c>
      <c r="G69" s="350" t="n">
        <v>1</v>
      </c>
      <c r="H69" s="351">
        <f>G69*F69</f>
        <v/>
      </c>
      <c r="I69" s="362" t="n">
        <v>6</v>
      </c>
      <c r="J69" s="363">
        <f>H69*E69</f>
        <v/>
      </c>
      <c r="K69" s="393" t="n">
        <v>130</v>
      </c>
      <c r="L69" s="394">
        <f>K69*J69</f>
        <v/>
      </c>
      <c r="M69" s="316" t="n"/>
      <c r="N69" s="438" t="n">
        <v>43185</v>
      </c>
      <c r="O69" s="439">
        <f>7-COUNTIF(P69:V69,"х")</f>
        <v/>
      </c>
      <c r="P69" s="341" t="n">
        <v>1</v>
      </c>
      <c r="Q69" s="341" t="n">
        <v>1</v>
      </c>
      <c r="R69" s="341" t="n">
        <v>1</v>
      </c>
      <c r="S69" s="341" t="n">
        <v>1</v>
      </c>
      <c r="T69" s="341" t="n">
        <v>1</v>
      </c>
      <c r="U69" s="341" t="s">
        <v>74</v>
      </c>
      <c r="V69" s="341" t="n">
        <v>1</v>
      </c>
      <c r="W69" s="390">
        <f>COUNTIF(P69:V69,1)</f>
        <v/>
      </c>
      <c r="X69" s="356">
        <f>W69/O69</f>
        <v/>
      </c>
      <c r="Y69" s="368" t="n"/>
      <c r="Z69" s="284">
        <f>IF(OR(AND(E69&gt;0,X69&gt;0),AND(E69=0,X69=0)),"-","Что-то не так!")</f>
        <v/>
      </c>
      <c r="AB69" s="379" t="n"/>
    </row>
    <row customHeight="1" ht="12.75" r="70" s="265" spans="1:32">
      <c r="A70" s="316" t="n">
        <v>232</v>
      </c>
      <c r="B70" s="274" t="s">
        <v>123</v>
      </c>
      <c r="C70" s="316" t="s">
        <v>1</v>
      </c>
      <c r="D70" s="392" t="s">
        <v>417</v>
      </c>
      <c r="E70" s="437">
        <f>NETWORKDAYS(Итого!C$2,Отчёт!C$2,Итого!C$3)*3/5</f>
        <v/>
      </c>
      <c r="F70" s="433" t="n">
        <v>0.583333333333333</v>
      </c>
      <c r="G70" s="350" t="n">
        <v>1</v>
      </c>
      <c r="H70" s="351">
        <f>G70*F70</f>
        <v/>
      </c>
      <c r="I70" s="362" t="n">
        <v>9</v>
      </c>
      <c r="J70" s="363">
        <f>H70*E70</f>
        <v/>
      </c>
      <c r="K70" s="393" t="n">
        <v>130</v>
      </c>
      <c r="L70" s="394">
        <f>K70*J70</f>
        <v/>
      </c>
      <c r="M70" s="316" t="n"/>
      <c r="N70" s="438" t="n">
        <v>43185</v>
      </c>
      <c r="O70" s="439">
        <f>7-COUNTIF(P70:V70,"х")</f>
        <v/>
      </c>
      <c r="P70" s="341" t="n">
        <v>1</v>
      </c>
      <c r="Q70" s="341" t="n">
        <v>1</v>
      </c>
      <c r="R70" s="341" t="n">
        <v>1</v>
      </c>
      <c r="S70" s="341" t="n">
        <v>1</v>
      </c>
      <c r="T70" s="341" t="n">
        <v>1</v>
      </c>
      <c r="U70" s="341" t="s">
        <v>74</v>
      </c>
      <c r="V70" s="341" t="n">
        <v>1</v>
      </c>
      <c r="W70" s="390">
        <f>COUNTIF(P70:V70,1)</f>
        <v/>
      </c>
      <c r="X70" s="356">
        <f>W70/O70</f>
        <v/>
      </c>
      <c r="Y70" s="344" t="n"/>
      <c r="Z70" s="284">
        <f>IF(OR(AND(E70&gt;0,X70&gt;0),AND(E70=0,X70=0)),"-","Что-то не так!")</f>
        <v/>
      </c>
      <c r="AB70" s="379" t="n"/>
    </row>
    <row customHeight="1" ht="12.75" r="71" s="265" spans="1:32">
      <c r="A71" s="316" t="n">
        <v>233</v>
      </c>
      <c r="B71" s="274" t="s">
        <v>123</v>
      </c>
      <c r="C71" s="316" t="s">
        <v>1</v>
      </c>
      <c r="D71" s="392" t="s">
        <v>418</v>
      </c>
      <c r="E71" s="437">
        <f>NETWORKDAYS(Итого!C$2,Отчёт!C$2,Итого!C$3)*3/5</f>
        <v/>
      </c>
      <c r="F71" s="433" t="n">
        <v>0.583333333333333</v>
      </c>
      <c r="G71" s="350" t="n">
        <v>1</v>
      </c>
      <c r="H71" s="351">
        <f>G71*F71</f>
        <v/>
      </c>
      <c r="I71" s="362" t="n">
        <v>9</v>
      </c>
      <c r="J71" s="363">
        <f>H71*E71</f>
        <v/>
      </c>
      <c r="K71" s="393" t="n">
        <v>130</v>
      </c>
      <c r="L71" s="394">
        <f>K71*J71</f>
        <v/>
      </c>
      <c r="M71" s="316" t="n"/>
      <c r="N71" s="438" t="n">
        <v>43185</v>
      </c>
      <c r="O71" s="439">
        <f>7-COUNTIF(P71:V71,"х")</f>
        <v/>
      </c>
      <c r="P71" s="341" t="n">
        <v>1</v>
      </c>
      <c r="Q71" s="341" t="n">
        <v>0</v>
      </c>
      <c r="R71" s="341" t="n">
        <v>1</v>
      </c>
      <c r="S71" s="341" t="n">
        <v>1</v>
      </c>
      <c r="T71" s="341" t="n">
        <v>1</v>
      </c>
      <c r="U71" s="341" t="n">
        <v>1</v>
      </c>
      <c r="V71" s="341" t="n">
        <v>1</v>
      </c>
      <c r="W71" s="390">
        <f>COUNTIF(P71:V71,1)</f>
        <v/>
      </c>
      <c r="X71" s="356">
        <f>W71/O71</f>
        <v/>
      </c>
      <c r="Y71" s="406" t="s">
        <v>369</v>
      </c>
      <c r="Z71" s="284">
        <f>IF(OR(AND(E71&gt;0,X71&gt;0),AND(E71=0,X71=0)),"-","Что-то не так!")</f>
        <v/>
      </c>
      <c r="AA71" s="284" t="s">
        <v>165</v>
      </c>
      <c r="AB71" s="379" t="n"/>
    </row>
    <row customHeight="1" ht="12.75" r="72" s="265" spans="1:32">
      <c r="A72" s="316" t="n">
        <v>234</v>
      </c>
      <c r="B72" s="274" t="s">
        <v>123</v>
      </c>
      <c r="C72" s="316" t="s">
        <v>1</v>
      </c>
      <c r="D72" s="392" t="s">
        <v>419</v>
      </c>
      <c r="E72" s="437">
        <f>NETWORKDAYS(Итого!C$2,Отчёт!C$2,Итого!C$3)*3/5</f>
        <v/>
      </c>
      <c r="F72" s="433" t="n">
        <v>0.583333333333333</v>
      </c>
      <c r="G72" s="350" t="n">
        <v>1</v>
      </c>
      <c r="H72" s="351">
        <f>G72*F72</f>
        <v/>
      </c>
      <c r="I72" s="362" t="n">
        <v>8</v>
      </c>
      <c r="J72" s="363">
        <f>H72*E72</f>
        <v/>
      </c>
      <c r="K72" s="393" t="n">
        <v>130</v>
      </c>
      <c r="L72" s="394">
        <f>K72*J72</f>
        <v/>
      </c>
      <c r="M72" s="316" t="n"/>
      <c r="N72" s="438" t="n">
        <v>43185</v>
      </c>
      <c r="O72" s="439">
        <f>7-COUNTIF(P72:V72,"х")</f>
        <v/>
      </c>
      <c r="P72" s="341" t="n">
        <v>1</v>
      </c>
      <c r="Q72" s="341" t="n">
        <v>1</v>
      </c>
      <c r="R72" s="341" t="n">
        <v>0</v>
      </c>
      <c r="S72" s="341" t="n">
        <v>1</v>
      </c>
      <c r="T72" s="341" t="n">
        <v>1</v>
      </c>
      <c r="U72" s="341" t="n">
        <v>1</v>
      </c>
      <c r="V72" s="341" t="n">
        <v>1</v>
      </c>
      <c r="W72" s="390">
        <f>COUNTIF(P72:V72,1)</f>
        <v/>
      </c>
      <c r="X72" s="356">
        <f>W72/O72</f>
        <v/>
      </c>
      <c r="Y72" s="406" t="s">
        <v>342</v>
      </c>
      <c r="Z72" s="284">
        <f>IF(OR(AND(E72&gt;0,X72&gt;0),AND(E72=0,X72=0)),"-","Что-то не так!")</f>
        <v/>
      </c>
      <c r="AB72" s="379" t="n"/>
    </row>
    <row customHeight="1" ht="12.75" r="73" s="265" spans="1:32">
      <c r="A73" s="316" t="n">
        <v>235</v>
      </c>
      <c r="B73" s="274" t="s">
        <v>123</v>
      </c>
      <c r="C73" s="316" t="s">
        <v>1</v>
      </c>
      <c r="D73" s="392" t="s">
        <v>420</v>
      </c>
      <c r="E73" s="437">
        <f>NETWORKDAYS(Итого!C$2,Отчёт!C$2,Итого!C$3)*3/5</f>
        <v/>
      </c>
      <c r="F73" s="433" t="n">
        <v>0.583333333333333</v>
      </c>
      <c r="G73" s="350" t="n">
        <v>1</v>
      </c>
      <c r="H73" s="351">
        <f>G73*F73</f>
        <v/>
      </c>
      <c r="I73" s="362" t="n">
        <v>8</v>
      </c>
      <c r="J73" s="363">
        <f>H73*E73</f>
        <v/>
      </c>
      <c r="K73" s="393" t="n">
        <v>130</v>
      </c>
      <c r="L73" s="394">
        <f>K73*J73</f>
        <v/>
      </c>
      <c r="M73" s="316" t="n"/>
      <c r="N73" s="438" t="n">
        <v>43185</v>
      </c>
      <c r="O73" s="439">
        <f>7-COUNTIF(P73:V73,"х")</f>
        <v/>
      </c>
      <c r="P73" s="341" t="n">
        <v>1</v>
      </c>
      <c r="Q73" s="341" t="n">
        <v>0</v>
      </c>
      <c r="R73" s="341" t="n">
        <v>1</v>
      </c>
      <c r="S73" s="341" t="n">
        <v>1</v>
      </c>
      <c r="T73" s="341" t="n">
        <v>1</v>
      </c>
      <c r="U73" s="341" t="n">
        <v>1</v>
      </c>
      <c r="V73" s="341" t="n">
        <v>1</v>
      </c>
      <c r="W73" s="390">
        <f>COUNTIF(P73:V73,1)</f>
        <v/>
      </c>
      <c r="X73" s="356">
        <f>W73/O73</f>
        <v/>
      </c>
      <c r="Y73" s="441" t="s">
        <v>411</v>
      </c>
      <c r="Z73" s="284">
        <f>IF(OR(AND(E73&gt;0,X73&gt;0),AND(E73=0,X73=0)),"-","Что-то не так!")</f>
        <v/>
      </c>
      <c r="AB73" s="379" t="n"/>
    </row>
    <row customHeight="1" ht="12.75" r="74" s="265" spans="1:32">
      <c r="A74" s="316" t="n">
        <v>236</v>
      </c>
      <c r="B74" s="274" t="s">
        <v>123</v>
      </c>
      <c r="C74" s="316" t="s">
        <v>1</v>
      </c>
      <c r="D74" s="392" t="s">
        <v>421</v>
      </c>
      <c r="E74" s="437">
        <f>NETWORKDAYS(Итого!C$2,Отчёт!C$2,Итого!C$3)*3/5</f>
        <v/>
      </c>
      <c r="F74" s="433" t="n">
        <v>0.583333333333333</v>
      </c>
      <c r="G74" s="350" t="n">
        <v>1</v>
      </c>
      <c r="H74" s="351">
        <f>G74*F74</f>
        <v/>
      </c>
      <c r="I74" s="362" t="n">
        <v>6</v>
      </c>
      <c r="J74" s="363">
        <f>H74*E74</f>
        <v/>
      </c>
      <c r="K74" s="393" t="n">
        <v>130</v>
      </c>
      <c r="L74" s="394">
        <f>K74*J74</f>
        <v/>
      </c>
      <c r="M74" s="316" t="n"/>
      <c r="N74" s="438" t="n">
        <v>43185</v>
      </c>
      <c r="O74" s="439">
        <f>7-COUNTIF(P74:V74,"х")</f>
        <v/>
      </c>
      <c r="P74" s="341" t="n">
        <v>1</v>
      </c>
      <c r="Q74" s="341" t="n">
        <v>1</v>
      </c>
      <c r="R74" s="341" t="n">
        <v>1</v>
      </c>
      <c r="S74" s="341" t="n">
        <v>1</v>
      </c>
      <c r="T74" s="341" t="n">
        <v>1</v>
      </c>
      <c r="U74" s="341" t="s">
        <v>74</v>
      </c>
      <c r="V74" s="341" t="n">
        <v>1</v>
      </c>
      <c r="W74" s="390">
        <f>COUNTIF(P74:V74,1)</f>
        <v/>
      </c>
      <c r="X74" s="356">
        <f>W74/O74</f>
        <v/>
      </c>
      <c r="Y74" s="344" t="n"/>
      <c r="Z74" s="284">
        <f>IF(OR(AND(E74&gt;0,X74&gt;0),AND(E74=0,X74=0)),"-","Что-то не так!")</f>
        <v/>
      </c>
      <c r="AA74" s="284" t="s">
        <v>330</v>
      </c>
      <c r="AB74" s="379" t="n"/>
    </row>
    <row customHeight="1" ht="12.75" r="75" s="265" spans="1:32">
      <c r="A75" s="316" t="n">
        <v>237</v>
      </c>
      <c r="B75" s="274" t="s">
        <v>123</v>
      </c>
      <c r="C75" s="316" t="s">
        <v>1</v>
      </c>
      <c r="D75" s="392" t="s">
        <v>422</v>
      </c>
      <c r="E75" s="437">
        <f>NETWORKDAYS(Итого!C$2,Отчёт!C$2,Итого!C$3)*3/5</f>
        <v/>
      </c>
      <c r="F75" s="433" t="n">
        <v>0.583333333333333</v>
      </c>
      <c r="G75" s="350" t="n">
        <v>1</v>
      </c>
      <c r="H75" s="351">
        <f>G75*F75</f>
        <v/>
      </c>
      <c r="I75" s="362" t="n">
        <v>7</v>
      </c>
      <c r="J75" s="363">
        <f>H75*E75</f>
        <v/>
      </c>
      <c r="K75" s="393" t="n">
        <v>130</v>
      </c>
      <c r="L75" s="394">
        <f>K75*J75</f>
        <v/>
      </c>
      <c r="M75" s="316" t="n"/>
      <c r="N75" s="438" t="n">
        <v>43185</v>
      </c>
      <c r="O75" s="439">
        <f>7-COUNTIF(P75:V75,"х")</f>
        <v/>
      </c>
      <c r="P75" s="341" t="n">
        <v>1</v>
      </c>
      <c r="Q75" s="341" t="n">
        <v>1</v>
      </c>
      <c r="R75" s="341" t="n">
        <v>1</v>
      </c>
      <c r="S75" s="341" t="n">
        <v>1</v>
      </c>
      <c r="T75" s="341" t="n">
        <v>1</v>
      </c>
      <c r="U75" s="341" t="s">
        <v>74</v>
      </c>
      <c r="V75" s="341" t="n">
        <v>1</v>
      </c>
      <c r="W75" s="390">
        <f>COUNTIF(P75:V75,1)</f>
        <v/>
      </c>
      <c r="X75" s="356">
        <f>W75/O75</f>
        <v/>
      </c>
      <c r="Y75" s="406" t="n"/>
      <c r="Z75" s="284">
        <f>IF(OR(AND(E75&gt;0,X75&gt;0),AND(E75=0,X75=0)),"-","Что-то не так!")</f>
        <v/>
      </c>
      <c r="AB75" s="379" t="n"/>
    </row>
    <row customHeight="1" ht="12.75" r="76" s="265" spans="1:32">
      <c r="A76" s="316" t="n">
        <v>238</v>
      </c>
      <c r="B76" s="274" t="s">
        <v>123</v>
      </c>
      <c r="C76" s="316" t="s">
        <v>1</v>
      </c>
      <c r="D76" s="316" t="s">
        <v>423</v>
      </c>
      <c r="E76" s="437">
        <f>NETWORKDAYS(Итого!C$2,Отчёт!C$2,Итого!C$3)*3/5</f>
        <v/>
      </c>
      <c r="F76" s="433" t="n">
        <v>0.583333333333333</v>
      </c>
      <c r="G76" s="350" t="n">
        <v>1</v>
      </c>
      <c r="H76" s="351">
        <f>G76*F76</f>
        <v/>
      </c>
      <c r="I76" s="362" t="n">
        <v>7</v>
      </c>
      <c r="J76" s="363">
        <f>H76*E76</f>
        <v/>
      </c>
      <c r="K76" s="393" t="n">
        <v>130</v>
      </c>
      <c r="L76" s="394">
        <f>K76*J76</f>
        <v/>
      </c>
      <c r="M76" s="316" t="n"/>
      <c r="N76" s="438" t="n">
        <v>43185</v>
      </c>
      <c r="O76" s="439">
        <f>7-COUNTIF(P76:V76,"х")</f>
        <v/>
      </c>
      <c r="P76" s="341" t="n">
        <v>0</v>
      </c>
      <c r="Q76" s="341" t="n">
        <v>1</v>
      </c>
      <c r="R76" s="341" t="n">
        <v>0</v>
      </c>
      <c r="S76" s="341" t="n">
        <v>1</v>
      </c>
      <c r="T76" s="341" t="n">
        <v>1</v>
      </c>
      <c r="U76" s="341" t="s">
        <v>74</v>
      </c>
      <c r="V76" s="341" t="n">
        <v>1</v>
      </c>
      <c r="W76" s="390">
        <f>COUNTIF(P76:V76,1)</f>
        <v/>
      </c>
      <c r="X76" s="356">
        <f>W76/O76</f>
        <v/>
      </c>
      <c r="Y76" s="344" t="s">
        <v>369</v>
      </c>
      <c r="Z76" s="284">
        <f>IF(OR(AND(E76&gt;0,X76&gt;0),AND(E76=0,X76=0)),"-","Что-то не так!")</f>
        <v/>
      </c>
      <c r="AB76" s="379" t="n"/>
    </row>
    <row customHeight="1" ht="12.75" r="77" s="265" spans="1:32">
      <c r="A77" s="316" t="n">
        <v>239</v>
      </c>
      <c r="B77" s="274" t="s">
        <v>123</v>
      </c>
      <c r="C77" s="316" t="s">
        <v>1</v>
      </c>
      <c r="D77" s="316" t="s">
        <v>424</v>
      </c>
      <c r="E77" s="437">
        <f>NETWORKDAYS(Итого!C$2,Отчёт!C$2,Итого!C$3)*3/5</f>
        <v/>
      </c>
      <c r="F77" s="433" t="n">
        <v>0.583333333333333</v>
      </c>
      <c r="G77" s="350" t="n">
        <v>1</v>
      </c>
      <c r="H77" s="351">
        <f>G77*F77</f>
        <v/>
      </c>
      <c r="I77" s="362" t="n">
        <v>8</v>
      </c>
      <c r="J77" s="363">
        <f>H77*E77</f>
        <v/>
      </c>
      <c r="K77" s="393" t="n">
        <v>131</v>
      </c>
      <c r="L77" s="394">
        <f>K77*J77</f>
        <v/>
      </c>
      <c r="M77" s="316" t="n"/>
      <c r="N77" s="438" t="n">
        <v>43185</v>
      </c>
      <c r="O77" s="439">
        <f>7-COUNTIF(P77:V77,"х")</f>
        <v/>
      </c>
      <c r="P77" s="341" t="n">
        <v>1</v>
      </c>
      <c r="Q77" s="341" t="n">
        <v>1</v>
      </c>
      <c r="R77" s="341" t="n">
        <v>1</v>
      </c>
      <c r="S77" s="341" t="n">
        <v>1</v>
      </c>
      <c r="T77" s="341" t="n">
        <v>1</v>
      </c>
      <c r="U77" s="341" t="n">
        <v>1</v>
      </c>
      <c r="V77" s="341" t="n">
        <v>1</v>
      </c>
      <c r="W77" s="390">
        <f>COUNTIF(P77:V77,1)</f>
        <v/>
      </c>
      <c r="X77" s="356">
        <f>W77/O77</f>
        <v/>
      </c>
      <c r="Y77" s="344" t="n"/>
      <c r="Z77" s="284">
        <f>IF(OR(AND(E77&gt;0,X77&gt;0),AND(E77=0,X77=0)),"-","Что-то не так!")</f>
        <v/>
      </c>
      <c r="AB77" s="379" t="n"/>
    </row>
    <row customHeight="1" ht="12.75" r="78" s="265" spans="1:32">
      <c r="A78" s="266" t="n"/>
      <c r="B78" s="281" t="n"/>
      <c r="C78" s="266" t="n"/>
      <c r="D78" s="370" t="n"/>
      <c r="E78" s="266" t="n"/>
      <c r="F78" s="266" t="n"/>
      <c r="G78" s="266" t="n"/>
      <c r="H78" s="266" t="n"/>
      <c r="I78" s="266" t="n"/>
      <c r="J78" s="266" t="n"/>
      <c r="K78" s="266" t="n"/>
      <c r="L78" s="311">
        <f>SUM(L3:L75)</f>
        <v/>
      </c>
      <c r="M78" s="398" t="n"/>
      <c r="N78" s="398" t="n"/>
      <c r="O78" s="281" t="n"/>
      <c r="P78" s="266" t="n"/>
      <c r="Q78" s="266" t="n"/>
      <c r="R78" s="266" t="n"/>
      <c r="S78" s="266" t="n"/>
      <c r="T78" s="266" t="n"/>
      <c r="U78" s="266" t="n"/>
      <c r="V78" s="266" t="n"/>
      <c r="W78" s="266">
        <f>COUNT(N3:N77)</f>
        <v/>
      </c>
      <c r="Y78" s="314" t="n"/>
    </row>
    <row customHeight="1" ht="12.75" r="79" s="265" spans="1:32">
      <c r="D79" s="310" t="n"/>
      <c r="V79" s="284" t="s">
        <v>206</v>
      </c>
      <c r="W79" s="295">
        <f>COUNTIF(N3:N77,"=26.03.18")</f>
        <v/>
      </c>
      <c r="Y79" s="314" t="n"/>
    </row>
    <row customHeight="1" ht="12.75" r="80" s="265" spans="1:32">
      <c r="D80" s="310" t="n"/>
      <c r="Y80" s="314" t="n"/>
    </row>
    <row customHeight="1" ht="12.75" r="81" s="265" spans="1:32">
      <c r="D81" s="310" t="n"/>
      <c r="Y81" s="314" t="n"/>
    </row>
    <row customHeight="1" ht="12.75" r="82" s="265" spans="1:32">
      <c r="D82" s="310" t="n"/>
      <c r="Y82" s="314" t="n"/>
    </row>
    <row customHeight="1" ht="12.75" r="83" s="265" spans="1:32">
      <c r="D83" s="310" t="n"/>
      <c r="Y83" s="314" t="n"/>
    </row>
    <row customHeight="1" ht="12.75" r="84" s="265" spans="1:32">
      <c r="D84" s="310" t="n"/>
      <c r="Y84" s="314" t="n"/>
    </row>
    <row customHeight="1" ht="12.75" r="85" s="265" spans="1:32">
      <c r="D85" s="310" t="n"/>
      <c r="Y85" s="314" t="n"/>
    </row>
    <row customHeight="1" ht="12.75" r="86" s="265" spans="1:32">
      <c r="D86" s="310" t="n"/>
      <c r="Y86" s="314" t="n"/>
    </row>
    <row customHeight="1" ht="12.75" r="87" s="265" spans="1:32">
      <c r="D87" s="310" t="n"/>
      <c r="Y87" s="314" t="n"/>
    </row>
    <row customHeight="1" ht="12.75" r="88" s="265" spans="1:32">
      <c r="D88" s="310" t="n"/>
      <c r="Y88" s="314" t="n"/>
    </row>
    <row customHeight="1" ht="12.75" r="89" s="265" spans="1:32">
      <c r="D89" s="310" t="n"/>
      <c r="Y89" s="314" t="n"/>
    </row>
    <row customHeight="1" ht="12.75" r="90" s="265" spans="1:32">
      <c r="D90" s="310" t="n"/>
      <c r="Y90" s="314" t="n"/>
    </row>
    <row customHeight="1" ht="12.75" r="91" s="265" spans="1:32">
      <c r="D91" s="310" t="n"/>
      <c r="Y91" s="314" t="n"/>
    </row>
    <row customHeight="1" ht="12.75" r="92" s="265" spans="1:32">
      <c r="D92" s="310" t="n"/>
      <c r="Y92" s="314" t="n"/>
    </row>
    <row customHeight="1" ht="12.75" r="93" s="265" spans="1:32">
      <c r="D93" s="310" t="n"/>
      <c r="Y93" s="314" t="n"/>
    </row>
    <row customHeight="1" ht="12.75" r="94" s="265" spans="1:32">
      <c r="D94" s="310" t="n"/>
      <c r="Y94" s="314" t="n"/>
    </row>
    <row customHeight="1" ht="12.75" r="95" s="265" spans="1:32">
      <c r="D95" s="310" t="n"/>
      <c r="Y95" s="314" t="n"/>
    </row>
    <row customHeight="1" ht="12.75" r="96" s="265" spans="1:32">
      <c r="D96" s="310" t="n"/>
      <c r="Y96" s="314" t="n"/>
    </row>
    <row customHeight="1" ht="12.75" r="97" s="265" spans="1:32">
      <c r="D97" s="310" t="n"/>
      <c r="Y97" s="314" t="n"/>
    </row>
    <row customHeight="1" ht="12.75" r="98" s="265" spans="1:32">
      <c r="D98" s="310" t="n"/>
      <c r="Y98" s="314" t="n"/>
    </row>
    <row customHeight="1" ht="12.75" r="99" s="265" spans="1:32">
      <c r="D99" s="310" t="n"/>
      <c r="Y99" s="314" t="n"/>
    </row>
    <row customHeight="1" ht="12.75" r="100" s="265" spans="1:32">
      <c r="D100" s="310" t="n"/>
      <c r="Y100" s="314" t="n"/>
    </row>
    <row customHeight="1" ht="12.75" r="101" s="265" spans="1:32">
      <c r="D101" s="310" t="n"/>
      <c r="Y101" s="314" t="n"/>
    </row>
    <row customHeight="1" ht="12.75" r="102" s="265" spans="1:32">
      <c r="D102" s="310" t="n"/>
      <c r="Y102" s="314" t="n"/>
    </row>
    <row customHeight="1" ht="12.75" r="103" s="265" spans="1:32">
      <c r="D103" s="310" t="n"/>
      <c r="Y103" s="314" t="n"/>
    </row>
    <row customHeight="1" ht="12.75" r="104" s="265" spans="1:32">
      <c r="D104" s="310" t="n"/>
      <c r="Y104" s="314" t="n"/>
    </row>
    <row customHeight="1" ht="12.75" r="105" s="265" spans="1:32">
      <c r="D105" s="310" t="n"/>
      <c r="Y105" s="314" t="n"/>
    </row>
    <row customHeight="1" ht="12.75" r="106" s="265" spans="1:32">
      <c r="D106" s="310" t="n"/>
      <c r="Y106" s="314" t="n"/>
    </row>
    <row customHeight="1" ht="12.75" r="107" s="265" spans="1:32">
      <c r="D107" s="310" t="n"/>
      <c r="Y107" s="314" t="n"/>
    </row>
    <row customHeight="1" ht="12.75" r="108" s="265" spans="1:32">
      <c r="D108" s="310" t="n"/>
      <c r="Y108" s="314" t="n"/>
    </row>
    <row customHeight="1" ht="12.75" r="109" s="265" spans="1:32">
      <c r="D109" s="310" t="n"/>
      <c r="Y109" s="314" t="n"/>
    </row>
    <row customHeight="1" ht="12.75" r="110" s="265" spans="1:32">
      <c r="D110" s="310" t="n"/>
      <c r="Y110" s="314" t="n"/>
    </row>
    <row customHeight="1" ht="12.75" r="111" s="265" spans="1:32">
      <c r="D111" s="310" t="n"/>
      <c r="Y111" s="314" t="n"/>
    </row>
    <row customHeight="1" ht="12.75" r="112" s="265" spans="1:32">
      <c r="D112" s="310" t="n"/>
      <c r="Y112" s="314" t="n"/>
    </row>
    <row customHeight="1" ht="12.75" r="113" s="265" spans="1:32">
      <c r="D113" s="310" t="n"/>
      <c r="Y113" s="314" t="n"/>
    </row>
    <row customHeight="1" ht="12.75" r="114" s="265" spans="1:32">
      <c r="D114" s="310" t="n"/>
      <c r="Y114" s="314" t="n"/>
    </row>
    <row customHeight="1" ht="12.75" r="115" s="265" spans="1:32">
      <c r="D115" s="310" t="n"/>
      <c r="Y115" s="314" t="n"/>
    </row>
    <row customHeight="1" ht="12.75" r="116" s="265" spans="1:32">
      <c r="D116" s="310" t="n"/>
      <c r="Y116" s="314" t="n"/>
    </row>
    <row customHeight="1" ht="12.75" r="117" s="265" spans="1:32">
      <c r="D117" s="310" t="n"/>
      <c r="Y117" s="314" t="n"/>
    </row>
    <row customHeight="1" ht="12.75" r="118" s="265" spans="1:32">
      <c r="D118" s="310" t="n"/>
      <c r="Y118" s="314" t="n"/>
    </row>
    <row customHeight="1" ht="12.75" r="119" s="265" spans="1:32">
      <c r="D119" s="310" t="n"/>
      <c r="Y119" s="314" t="n"/>
    </row>
    <row customHeight="1" ht="12.75" r="120" s="265" spans="1:32">
      <c r="D120" s="310" t="n"/>
      <c r="Y120" s="314" t="n"/>
    </row>
    <row customHeight="1" ht="12.75" r="121" s="265" spans="1:32">
      <c r="D121" s="310" t="n"/>
      <c r="Y121" s="314" t="n"/>
    </row>
    <row customHeight="1" ht="12.75" r="122" s="265" spans="1:32">
      <c r="D122" s="310" t="n"/>
      <c r="Y122" s="314" t="n"/>
    </row>
    <row customHeight="1" ht="12.75" r="123" s="265" spans="1:32">
      <c r="D123" s="310" t="n"/>
      <c r="Y123" s="314" t="n"/>
    </row>
    <row customHeight="1" ht="12.75" r="124" s="265" spans="1:32">
      <c r="D124" s="310" t="n"/>
      <c r="Y124" s="314" t="n"/>
    </row>
    <row customHeight="1" ht="12.75" r="125" s="265" spans="1:32">
      <c r="D125" s="310" t="n"/>
      <c r="Y125" s="314" t="n"/>
    </row>
    <row customHeight="1" ht="12.75" r="126" s="265" spans="1:32">
      <c r="D126" s="310" t="n"/>
      <c r="Y126" s="314" t="n"/>
    </row>
    <row customHeight="1" ht="12.75" r="127" s="265" spans="1:32">
      <c r="D127" s="310" t="n"/>
      <c r="Y127" s="314" t="n"/>
    </row>
    <row customHeight="1" ht="12.75" r="128" s="265" spans="1:32">
      <c r="D128" s="310" t="n"/>
      <c r="Y128" s="314" t="n"/>
    </row>
    <row customHeight="1" ht="12.75" r="129" s="265" spans="1:32">
      <c r="D129" s="310" t="n"/>
      <c r="Y129" s="314" t="n"/>
    </row>
    <row customHeight="1" ht="12.75" r="130" s="265" spans="1:32">
      <c r="D130" s="310" t="n"/>
      <c r="Y130" s="314" t="n"/>
    </row>
    <row customHeight="1" ht="12.75" r="131" s="265" spans="1:32">
      <c r="D131" s="310" t="n"/>
      <c r="Y131" s="314" t="n"/>
    </row>
    <row customHeight="1" ht="12.75" r="132" s="265" spans="1:32">
      <c r="D132" s="310" t="n"/>
      <c r="Y132" s="314" t="n"/>
    </row>
    <row customHeight="1" ht="12.75" r="133" s="265" spans="1:32">
      <c r="D133" s="310" t="n"/>
      <c r="Y133" s="314" t="n"/>
    </row>
    <row customHeight="1" ht="12.75" r="134" s="265" spans="1:32">
      <c r="D134" s="310" t="n"/>
      <c r="Y134" s="314" t="n"/>
    </row>
    <row customHeight="1" ht="12.75" r="135" s="265" spans="1:32">
      <c r="D135" s="310" t="n"/>
      <c r="Y135" s="314" t="n"/>
    </row>
    <row customHeight="1" ht="12.75" r="136" s="265" spans="1:32">
      <c r="D136" s="310" t="n"/>
      <c r="Y136" s="314" t="n"/>
    </row>
    <row customHeight="1" ht="12.75" r="137" s="265" spans="1:32">
      <c r="D137" s="310" t="n"/>
      <c r="Y137" s="314" t="n"/>
    </row>
    <row customHeight="1" ht="12.75" r="138" s="265" spans="1:32">
      <c r="D138" s="310" t="n"/>
      <c r="Y138" s="314" t="n"/>
    </row>
    <row customHeight="1" ht="12.75" r="139" s="265" spans="1:32">
      <c r="D139" s="310" t="n"/>
      <c r="Y139" s="314" t="n"/>
    </row>
    <row customHeight="1" ht="12.75" r="140" s="265" spans="1:32">
      <c r="D140" s="310" t="n"/>
      <c r="Y140" s="314" t="n"/>
    </row>
    <row customHeight="1" ht="12.75" r="141" s="265" spans="1:32">
      <c r="D141" s="310" t="n"/>
      <c r="Y141" s="314" t="n"/>
    </row>
    <row customHeight="1" ht="12.75" r="142" s="265" spans="1:32">
      <c r="D142" s="310" t="n"/>
      <c r="Y142" s="314" t="n"/>
    </row>
    <row customHeight="1" ht="12.75" r="143" s="265" spans="1:32">
      <c r="D143" s="310" t="n"/>
      <c r="Y143" s="314" t="n"/>
    </row>
    <row customHeight="1" ht="12.75" r="144" s="265" spans="1:32">
      <c r="D144" s="310" t="n"/>
      <c r="Y144" s="314" t="n"/>
    </row>
    <row customHeight="1" ht="12.75" r="145" s="265" spans="1:32">
      <c r="D145" s="310" t="n"/>
      <c r="Y145" s="314" t="n"/>
    </row>
    <row customHeight="1" ht="12.75" r="146" s="265" spans="1:32">
      <c r="D146" s="310" t="n"/>
      <c r="Y146" s="314" t="n"/>
    </row>
    <row customHeight="1" ht="12.75" r="147" s="265" spans="1:32">
      <c r="D147" s="310" t="n"/>
      <c r="Y147" s="314" t="n"/>
    </row>
    <row customHeight="1" ht="12.75" r="148" s="265" spans="1:32">
      <c r="D148" s="310" t="n"/>
      <c r="Y148" s="314" t="n"/>
    </row>
    <row customHeight="1" ht="12.75" r="149" s="265" spans="1:32">
      <c r="D149" s="310" t="n"/>
      <c r="Y149" s="314" t="n"/>
    </row>
    <row customHeight="1" ht="12.75" r="150" s="265" spans="1:32">
      <c r="D150" s="310" t="n"/>
      <c r="Y150" s="314" t="n"/>
    </row>
    <row customHeight="1" ht="12.75" r="151" s="265" spans="1:32">
      <c r="D151" s="310" t="n"/>
      <c r="Y151" s="314" t="n"/>
    </row>
    <row customHeight="1" ht="12.75" r="152" s="265" spans="1:32">
      <c r="D152" s="310" t="n"/>
      <c r="Y152" s="314" t="n"/>
    </row>
    <row customHeight="1" ht="12.75" r="153" s="265" spans="1:32">
      <c r="D153" s="310" t="n"/>
      <c r="Y153" s="314" t="n"/>
    </row>
    <row customHeight="1" ht="12.75" r="154" s="265" spans="1:32">
      <c r="D154" s="310" t="n"/>
      <c r="Y154" s="314" t="n"/>
    </row>
    <row customHeight="1" ht="12.75" r="155" s="265" spans="1:32">
      <c r="D155" s="310" t="n"/>
      <c r="Y155" s="314" t="n"/>
    </row>
    <row customHeight="1" ht="12.75" r="156" s="265" spans="1:32">
      <c r="D156" s="310" t="n"/>
      <c r="Y156" s="314" t="n"/>
    </row>
    <row customHeight="1" ht="12.75" r="157" s="265" spans="1:32">
      <c r="D157" s="310" t="n"/>
      <c r="Y157" s="314" t="n"/>
    </row>
    <row customHeight="1" ht="12.75" r="158" s="265" spans="1:32">
      <c r="D158" s="310" t="n"/>
      <c r="Y158" s="314" t="n"/>
    </row>
    <row customHeight="1" ht="12.75" r="159" s="265" spans="1:32">
      <c r="D159" s="310" t="n"/>
      <c r="Y159" s="314" t="n"/>
    </row>
    <row customHeight="1" ht="12.75" r="160" s="265" spans="1:32">
      <c r="D160" s="310" t="n"/>
      <c r="Y160" s="314" t="n"/>
    </row>
    <row customHeight="1" ht="12.75" r="161" s="265" spans="1:32">
      <c r="D161" s="310" t="n"/>
      <c r="Y161" s="314" t="n"/>
    </row>
    <row customHeight="1" ht="12.75" r="162" s="265" spans="1:32">
      <c r="D162" s="310" t="n"/>
      <c r="Y162" s="314" t="n"/>
    </row>
    <row customHeight="1" ht="12.75" r="163" s="265" spans="1:32">
      <c r="D163" s="310" t="n"/>
      <c r="Y163" s="314" t="n"/>
    </row>
    <row customHeight="1" ht="12.75" r="164" s="265" spans="1:32">
      <c r="D164" s="310" t="n"/>
      <c r="Y164" s="314" t="n"/>
    </row>
    <row customHeight="1" ht="12.75" r="165" s="265" spans="1:32">
      <c r="D165" s="310" t="n"/>
      <c r="Y165" s="314" t="n"/>
    </row>
    <row customHeight="1" ht="12.75" r="166" s="265" spans="1:32">
      <c r="D166" s="310" t="n"/>
      <c r="Y166" s="314" t="n"/>
    </row>
    <row customHeight="1" ht="12.75" r="167" s="265" spans="1:32">
      <c r="D167" s="310" t="n"/>
      <c r="Y167" s="314" t="n"/>
    </row>
    <row customHeight="1" ht="12.75" r="168" s="265" spans="1:32">
      <c r="D168" s="310" t="n"/>
      <c r="Y168" s="314" t="n"/>
    </row>
    <row customHeight="1" ht="12.75" r="169" s="265" spans="1:32">
      <c r="D169" s="310" t="n"/>
      <c r="Y169" s="314" t="n"/>
    </row>
    <row customHeight="1" ht="12.75" r="170" s="265" spans="1:32">
      <c r="D170" s="310" t="n"/>
      <c r="Y170" s="314" t="n"/>
    </row>
    <row customHeight="1" ht="12.75" r="171" s="265" spans="1:32">
      <c r="D171" s="310" t="n"/>
      <c r="Y171" s="314" t="n"/>
    </row>
    <row customHeight="1" ht="12.75" r="172" s="265" spans="1:32">
      <c r="D172" s="310" t="n"/>
      <c r="Y172" s="314" t="n"/>
    </row>
    <row customHeight="1" ht="12.75" r="173" s="265" spans="1:32">
      <c r="D173" s="310" t="n"/>
      <c r="Y173" s="314" t="n"/>
    </row>
    <row customHeight="1" ht="12.75" r="174" s="265" spans="1:32">
      <c r="D174" s="310" t="n"/>
      <c r="Y174" s="314" t="n"/>
    </row>
    <row customHeight="1" ht="12.75" r="175" s="265" spans="1:32">
      <c r="D175" s="310" t="n"/>
      <c r="Y175" s="314" t="n"/>
    </row>
    <row customHeight="1" ht="12.75" r="176" s="265" spans="1:32">
      <c r="D176" s="310" t="n"/>
      <c r="Y176" s="314" t="n"/>
    </row>
    <row customHeight="1" ht="12.75" r="177" s="265" spans="1:32">
      <c r="D177" s="310" t="n"/>
      <c r="Y177" s="314" t="n"/>
    </row>
    <row customHeight="1" ht="12.75" r="178" s="265" spans="1:32">
      <c r="D178" s="310" t="n"/>
      <c r="Y178" s="314" t="n"/>
    </row>
    <row customHeight="1" ht="12.75" r="179" s="265" spans="1:32">
      <c r="D179" s="310" t="n"/>
      <c r="Y179" s="314" t="n"/>
    </row>
    <row customHeight="1" ht="12.75" r="180" s="265" spans="1:32">
      <c r="D180" s="310" t="n"/>
      <c r="Y180" s="314" t="n"/>
    </row>
    <row customHeight="1" ht="12.75" r="181" s="265" spans="1:32">
      <c r="D181" s="310" t="n"/>
      <c r="Y181" s="314" t="n"/>
    </row>
    <row customHeight="1" ht="12.75" r="182" s="265" spans="1:32">
      <c r="D182" s="310" t="n"/>
      <c r="Y182" s="314" t="n"/>
    </row>
    <row customHeight="1" ht="12.75" r="183" s="265" spans="1:32">
      <c r="D183" s="310" t="n"/>
      <c r="Y183" s="314" t="n"/>
    </row>
    <row customHeight="1" ht="12.75" r="184" s="265" spans="1:32">
      <c r="D184" s="310" t="n"/>
      <c r="Y184" s="314" t="n"/>
    </row>
    <row customHeight="1" ht="12.75" r="185" s="265" spans="1:32">
      <c r="D185" s="310" t="n"/>
      <c r="Y185" s="314" t="n"/>
    </row>
    <row customHeight="1" ht="12.75" r="186" s="265" spans="1:32">
      <c r="D186" s="310" t="n"/>
      <c r="Y186" s="314" t="n"/>
    </row>
    <row customHeight="1" ht="12.75" r="187" s="265" spans="1:32">
      <c r="D187" s="310" t="n"/>
      <c r="Y187" s="314" t="n"/>
    </row>
    <row customHeight="1" ht="12.75" r="188" s="265" spans="1:32">
      <c r="D188" s="310" t="n"/>
      <c r="Y188" s="314" t="n"/>
    </row>
    <row customHeight="1" ht="12.75" r="189" s="265" spans="1:32">
      <c r="D189" s="310" t="n"/>
      <c r="Y189" s="314" t="n"/>
    </row>
    <row customHeight="1" ht="12.75" r="190" s="265" spans="1:32">
      <c r="D190" s="310" t="n"/>
      <c r="Y190" s="314" t="n"/>
    </row>
    <row customHeight="1" ht="12.75" r="191" s="265" spans="1:32">
      <c r="D191" s="310" t="n"/>
      <c r="Y191" s="314" t="n"/>
    </row>
    <row customHeight="1" ht="12.75" r="192" s="265" spans="1:32">
      <c r="D192" s="310" t="n"/>
      <c r="Y192" s="314" t="n"/>
    </row>
    <row customHeight="1" ht="12.75" r="193" s="265" spans="1:32">
      <c r="D193" s="310" t="n"/>
      <c r="Y193" s="314" t="n"/>
    </row>
    <row customHeight="1" ht="12.75" r="194" s="265" spans="1:32">
      <c r="D194" s="310" t="n"/>
      <c r="Y194" s="314" t="n"/>
    </row>
    <row customHeight="1" ht="12.75" r="195" s="265" spans="1:32">
      <c r="D195" s="310" t="n"/>
      <c r="Y195" s="314" t="n"/>
    </row>
    <row customHeight="1" ht="12.75" r="196" s="265" spans="1:32">
      <c r="D196" s="310" t="n"/>
      <c r="Y196" s="314" t="n"/>
    </row>
    <row customHeight="1" ht="12.75" r="197" s="265" spans="1:32">
      <c r="D197" s="310" t="n"/>
      <c r="Y197" s="314" t="n"/>
    </row>
    <row customHeight="1" ht="12.75" r="198" s="265" spans="1:32">
      <c r="D198" s="310" t="n"/>
      <c r="Y198" s="314" t="n"/>
    </row>
    <row customHeight="1" ht="12.75" r="199" s="265" spans="1:32">
      <c r="D199" s="310" t="n"/>
      <c r="Y199" s="314" t="n"/>
    </row>
    <row customHeight="1" ht="12.75" r="200" s="265" spans="1:32">
      <c r="D200" s="310" t="n"/>
      <c r="Y200" s="314" t="n"/>
    </row>
    <row customHeight="1" ht="12.75" r="201" s="265" spans="1:32">
      <c r="D201" s="310" t="n"/>
      <c r="Y201" s="314" t="n"/>
    </row>
    <row customHeight="1" ht="12.75" r="202" s="265" spans="1:32">
      <c r="D202" s="310" t="n"/>
      <c r="Y202" s="314" t="n"/>
    </row>
    <row customHeight="1" ht="12.75" r="203" s="265" spans="1:32">
      <c r="D203" s="310" t="n"/>
      <c r="Y203" s="314" t="n"/>
    </row>
    <row customHeight="1" ht="12.75" r="204" s="265" spans="1:32">
      <c r="D204" s="310" t="n"/>
      <c r="Y204" s="314" t="n"/>
    </row>
    <row customHeight="1" ht="12.75" r="205" s="265" spans="1:32">
      <c r="D205" s="310" t="n"/>
      <c r="Y205" s="314" t="n"/>
    </row>
    <row customHeight="1" ht="12.75" r="206" s="265" spans="1:32">
      <c r="D206" s="310" t="n"/>
      <c r="Y206" s="314" t="n"/>
    </row>
    <row customHeight="1" ht="12.75" r="207" s="265" spans="1:32">
      <c r="D207" s="310" t="n"/>
      <c r="Y207" s="314" t="n"/>
    </row>
    <row customHeight="1" ht="12.75" r="208" s="265" spans="1:32">
      <c r="D208" s="310" t="n"/>
      <c r="Y208" s="314" t="n"/>
    </row>
    <row customHeight="1" ht="12.75" r="209" s="265" spans="1:32">
      <c r="D209" s="310" t="n"/>
      <c r="Y209" s="314" t="n"/>
    </row>
    <row customHeight="1" ht="12.75" r="210" s="265" spans="1:32">
      <c r="D210" s="310" t="n"/>
      <c r="Y210" s="314" t="n"/>
    </row>
    <row customHeight="1" ht="12.75" r="211" s="265" spans="1:32">
      <c r="D211" s="310" t="n"/>
      <c r="Y211" s="314" t="n"/>
    </row>
    <row customHeight="1" ht="12.75" r="212" s="265" spans="1:32">
      <c r="D212" s="310" t="n"/>
      <c r="Y212" s="314" t="n"/>
    </row>
    <row customHeight="1" ht="12.75" r="213" s="265" spans="1:32">
      <c r="D213" s="310" t="n"/>
      <c r="Y213" s="314" t="n"/>
    </row>
    <row customHeight="1" ht="12.75" r="214" s="265" spans="1:32">
      <c r="D214" s="310" t="n"/>
      <c r="Y214" s="314" t="n"/>
    </row>
    <row customHeight="1" ht="12.75" r="215" s="265" spans="1:32">
      <c r="D215" s="310" t="n"/>
      <c r="Y215" s="314" t="n"/>
    </row>
    <row customHeight="1" ht="12.75" r="216" s="265" spans="1:32">
      <c r="D216" s="310" t="n"/>
      <c r="Y216" s="314" t="n"/>
    </row>
    <row customHeight="1" ht="12.75" r="217" s="265" spans="1:32">
      <c r="D217" s="310" t="n"/>
      <c r="Y217" s="314" t="n"/>
    </row>
    <row customHeight="1" ht="12.75" r="218" s="265" spans="1:32">
      <c r="D218" s="310" t="n"/>
      <c r="Y218" s="314" t="n"/>
    </row>
    <row customHeight="1" ht="12.75" r="219" s="265" spans="1:32">
      <c r="D219" s="310" t="n"/>
      <c r="Y219" s="314" t="n"/>
    </row>
    <row customHeight="1" ht="12.75" r="220" s="265" spans="1:32">
      <c r="D220" s="310" t="n"/>
      <c r="Y220" s="314" t="n"/>
    </row>
    <row customHeight="1" ht="12.75" r="221" s="265" spans="1:32">
      <c r="D221" s="310" t="n"/>
      <c r="Y221" s="314" t="n"/>
    </row>
    <row customHeight="1" ht="12.75" r="222" s="265" spans="1:32">
      <c r="D222" s="310" t="n"/>
      <c r="Y222" s="314" t="n"/>
    </row>
    <row customHeight="1" ht="12.75" r="223" s="265" spans="1:32">
      <c r="D223" s="310" t="n"/>
      <c r="Y223" s="314" t="n"/>
    </row>
    <row customHeight="1" ht="12.75" r="224" s="265" spans="1:32">
      <c r="D224" s="310" t="n"/>
      <c r="Y224" s="314" t="n"/>
    </row>
    <row customHeight="1" ht="12.75" r="225" s="265" spans="1:32">
      <c r="D225" s="310" t="n"/>
      <c r="Y225" s="314" t="n"/>
    </row>
    <row customHeight="1" ht="12.75" r="226" s="265" spans="1:32">
      <c r="D226" s="310" t="n"/>
      <c r="Y226" s="314" t="n"/>
    </row>
    <row customHeight="1" ht="12.75" r="227" s="265" spans="1:32">
      <c r="D227" s="310" t="n"/>
      <c r="Y227" s="314" t="n"/>
    </row>
    <row customHeight="1" ht="12.75" r="228" s="265" spans="1:32">
      <c r="D228" s="310" t="n"/>
      <c r="Y228" s="314" t="n"/>
    </row>
    <row customHeight="1" ht="12.75" r="229" s="265" spans="1:32">
      <c r="D229" s="310" t="n"/>
      <c r="Y229" s="314" t="n"/>
    </row>
    <row customHeight="1" ht="12.75" r="230" s="265" spans="1:32">
      <c r="D230" s="310" t="n"/>
      <c r="Y230" s="314" t="n"/>
    </row>
    <row customHeight="1" ht="12.75" r="231" s="265" spans="1:32">
      <c r="D231" s="310" t="n"/>
      <c r="Y231" s="314" t="n"/>
    </row>
    <row customHeight="1" ht="12.75" r="232" s="265" spans="1:32">
      <c r="D232" s="310" t="n"/>
      <c r="Y232" s="314" t="n"/>
    </row>
    <row customHeight="1" ht="12.75" r="233" s="265" spans="1:32">
      <c r="D233" s="310" t="n"/>
      <c r="Y233" s="314" t="n"/>
    </row>
    <row customHeight="1" ht="12.75" r="234" s="265" spans="1:32">
      <c r="D234" s="310" t="n"/>
      <c r="Y234" s="314" t="n"/>
    </row>
    <row customHeight="1" ht="12.75" r="235" s="265" spans="1:32">
      <c r="D235" s="310" t="n"/>
      <c r="Y235" s="314" t="n"/>
    </row>
    <row customHeight="1" ht="12.75" r="236" s="265" spans="1:32">
      <c r="D236" s="310" t="n"/>
      <c r="Y236" s="314" t="n"/>
    </row>
    <row customHeight="1" ht="12.75" r="237" s="265" spans="1:32">
      <c r="D237" s="310" t="n"/>
      <c r="Y237" s="314" t="n"/>
    </row>
    <row customHeight="1" ht="12.75" r="238" s="265" spans="1:32">
      <c r="D238" s="310" t="n"/>
      <c r="Y238" s="314" t="n"/>
    </row>
    <row customHeight="1" ht="12.75" r="239" s="265" spans="1:32">
      <c r="D239" s="310" t="n"/>
      <c r="Y239" s="314" t="n"/>
    </row>
    <row customHeight="1" ht="12.75" r="240" s="265" spans="1:32">
      <c r="D240" s="310" t="n"/>
      <c r="Y240" s="314" t="n"/>
    </row>
    <row customHeight="1" ht="12.75" r="241" s="265" spans="1:32">
      <c r="D241" s="310" t="n"/>
      <c r="Y241" s="314" t="n"/>
    </row>
    <row customHeight="1" ht="12.75" r="242" s="265" spans="1:32">
      <c r="D242" s="310" t="n"/>
      <c r="Y242" s="314" t="n"/>
    </row>
    <row customHeight="1" ht="12.75" r="243" s="265" spans="1:32">
      <c r="D243" s="310" t="n"/>
      <c r="Y243" s="314" t="n"/>
    </row>
    <row customHeight="1" ht="12.75" r="244" s="265" spans="1:32">
      <c r="D244" s="310" t="n"/>
      <c r="Y244" s="314" t="n"/>
    </row>
    <row customHeight="1" ht="12.75" r="245" s="265" spans="1:32">
      <c r="D245" s="310" t="n"/>
      <c r="Y245" s="314" t="n"/>
    </row>
    <row customHeight="1" ht="12.75" r="246" s="265" spans="1:32">
      <c r="D246" s="310" t="n"/>
      <c r="Y246" s="314" t="n"/>
    </row>
    <row customHeight="1" ht="12.75" r="247" s="265" spans="1:32">
      <c r="D247" s="310" t="n"/>
      <c r="Y247" s="314" t="n"/>
    </row>
    <row customHeight="1" ht="12.75" r="248" s="265" spans="1:32">
      <c r="D248" s="310" t="n"/>
      <c r="Y248" s="314" t="n"/>
    </row>
    <row customHeight="1" ht="12.75" r="249" s="265" spans="1:32">
      <c r="D249" s="310" t="n"/>
      <c r="Y249" s="314" t="n"/>
    </row>
    <row customHeight="1" ht="12.75" r="250" s="265" spans="1:32">
      <c r="D250" s="310" t="n"/>
      <c r="Y250" s="314" t="n"/>
    </row>
    <row customHeight="1" ht="12.75" r="251" s="265" spans="1:32">
      <c r="D251" s="310" t="n"/>
      <c r="Y251" s="314" t="n"/>
    </row>
    <row customHeight="1" ht="12.75" r="252" s="265" spans="1:32">
      <c r="D252" s="310" t="n"/>
      <c r="Y252" s="314" t="n"/>
    </row>
    <row customHeight="1" ht="12.75" r="253" s="265" spans="1:32">
      <c r="D253" s="310" t="n"/>
      <c r="Y253" s="314" t="n"/>
    </row>
    <row customHeight="1" ht="12.75" r="254" s="265" spans="1:32">
      <c r="D254" s="310" t="n"/>
      <c r="Y254" s="314" t="n"/>
    </row>
    <row customHeight="1" ht="12.75" r="255" s="265" spans="1:32">
      <c r="D255" s="310" t="n"/>
      <c r="Y255" s="314" t="n"/>
    </row>
    <row customHeight="1" ht="12.75" r="256" s="265" spans="1:32">
      <c r="D256" s="310" t="n"/>
      <c r="Y256" s="314" t="n"/>
    </row>
    <row customHeight="1" ht="12.75" r="257" s="265" spans="1:32">
      <c r="D257" s="310" t="n"/>
      <c r="Y257" s="314" t="n"/>
    </row>
    <row customHeight="1" ht="12.75" r="258" s="265" spans="1:32">
      <c r="D258" s="310" t="n"/>
      <c r="Y258" s="314" t="n"/>
    </row>
    <row customHeight="1" ht="12.75" r="259" s="265" spans="1:32">
      <c r="D259" s="310" t="n"/>
      <c r="Y259" s="314" t="n"/>
    </row>
    <row customHeight="1" ht="12.75" r="260" s="265" spans="1:32">
      <c r="D260" s="310" t="n"/>
      <c r="Y260" s="314" t="n"/>
    </row>
    <row customHeight="1" ht="12.75" r="261" s="265" spans="1:32">
      <c r="D261" s="310" t="n"/>
      <c r="Y261" s="314" t="n"/>
    </row>
    <row customHeight="1" ht="12.75" r="262" s="265" spans="1:32">
      <c r="D262" s="310" t="n"/>
      <c r="Y262" s="314" t="n"/>
    </row>
    <row customHeight="1" ht="12.75" r="263" s="265" spans="1:32">
      <c r="D263" s="310" t="n"/>
      <c r="Y263" s="314" t="n"/>
    </row>
    <row customHeight="1" ht="12.75" r="264" s="265" spans="1:32">
      <c r="D264" s="310" t="n"/>
      <c r="Y264" s="314" t="n"/>
    </row>
    <row customHeight="1" ht="12.75" r="265" s="265" spans="1:32">
      <c r="D265" s="310" t="n"/>
      <c r="Y265" s="314" t="n"/>
    </row>
    <row customHeight="1" ht="12.75" r="266" s="265" spans="1:32">
      <c r="D266" s="310" t="n"/>
      <c r="Y266" s="314" t="n"/>
    </row>
    <row customHeight="1" ht="12.75" r="267" s="265" spans="1:32">
      <c r="D267" s="310" t="n"/>
      <c r="Y267" s="314" t="n"/>
    </row>
    <row customHeight="1" ht="12.75" r="268" s="265" spans="1:32">
      <c r="D268" s="310" t="n"/>
      <c r="Y268" s="314" t="n"/>
    </row>
    <row customHeight="1" ht="12.75" r="269" s="265" spans="1:32">
      <c r="D269" s="310" t="n"/>
      <c r="Y269" s="314" t="n"/>
    </row>
    <row customHeight="1" ht="12.75" r="270" s="265" spans="1:32">
      <c r="D270" s="310" t="n"/>
      <c r="Y270" s="314" t="n"/>
    </row>
    <row customHeight="1" ht="12.75" r="271" s="265" spans="1:32">
      <c r="D271" s="310" t="n"/>
      <c r="Y271" s="314" t="n"/>
    </row>
    <row customHeight="1" ht="12.75" r="272" s="265" spans="1:32">
      <c r="D272" s="310" t="n"/>
      <c r="Y272" s="314" t="n"/>
    </row>
    <row customHeight="1" ht="12.75" r="273" s="265" spans="1:32">
      <c r="D273" s="310" t="n"/>
      <c r="Y273" s="314" t="n"/>
    </row>
    <row customHeight="1" ht="12.75" r="274" s="265" spans="1:32">
      <c r="D274" s="310" t="n"/>
      <c r="Y274" s="314" t="n"/>
    </row>
    <row customHeight="1" ht="12.75" r="275" s="265" spans="1:32">
      <c r="D275" s="310" t="n"/>
      <c r="Y275" s="314" t="n"/>
    </row>
    <row customHeight="1" ht="12.75" r="276" s="265" spans="1:32">
      <c r="D276" s="310" t="n"/>
      <c r="Y276" s="314" t="n"/>
    </row>
    <row customHeight="1" ht="12.75" r="277" s="265" spans="1:32">
      <c r="D277" s="310" t="n"/>
      <c r="Y277" s="314" t="n"/>
    </row>
    <row customHeight="1" ht="12.75" r="278" s="265" spans="1:32">
      <c r="D278" s="310" t="n"/>
      <c r="Y278" s="314" t="n"/>
    </row>
    <row customHeight="1" ht="12.75" r="279" s="265" spans="1:32">
      <c r="D279" s="310" t="n"/>
      <c r="Y279" s="314" t="n"/>
    </row>
    <row customHeight="1" ht="12.75" r="280" s="265" spans="1:32">
      <c r="D280" s="310" t="n"/>
      <c r="R280" s="284" t="n">
        <v>0</v>
      </c>
      <c r="Y280" s="314" t="n"/>
    </row>
  </sheetData>
  <autoFilter ref="A2:Y79"/>
  <mergeCells count="1">
    <mergeCell ref="AC1:AF1"/>
  </mergeCells>
  <conditionalFormatting sqref="X3:X77">
    <cfRule aboveAverage="0" bottom="0" dxfId="0" equalAverage="0" operator="greaterThan" percent="0" priority="2" rank="0" text="" type="cellIs">
      <formula>1</formula>
    </cfRule>
  </conditionalFormatting>
  <conditionalFormatting sqref="M2:N2">
    <cfRule aboveAverage="0" bottom="0" dxfId="1" equalAverage="0" percent="0" priority="3" rank="0" text="" type="expression">
      <formula>AND(MONTH(M2)=MONTH(EDATE(TODAY(),0-1)),YEAR(M2)=YEAR(EDATE(TODAY(),0-1)))</formula>
    </cfRule>
    <cfRule aboveAverage="0" bottom="0" dxfId="1" equalAverage="0" percent="0" priority="4" rank="0" text="" type="expression">
      <formula>AND(TODAY()-ROUNDDOWN(M2,0)&gt;=(WEEKDAY(TODAY())),TODAY()-ROUNDDOWN(M2,0)&lt;(WEEKDAY(TODAY())+7))</formula>
    </cfRule>
  </conditionalFormatting>
  <conditionalFormatting sqref="P3:V27">
    <cfRule aboveAverage="0" bottom="0" dxfId="1" equalAverage="0" operator="equal" percent="0" priority="5" rank="0" text="" type="cellIs">
      <formula>1</formula>
    </cfRule>
  </conditionalFormatting>
  <conditionalFormatting sqref="P28:V77">
    <cfRule aboveAverage="0" bottom="0" dxfId="1" equalAverage="0" operator="equal" percent="0" priority="6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Dmitriy Martynov</dc:creator>
  <dc:language>ru-RU</dc:language>
  <dcterms:created xsi:type="dcterms:W3CDTF">2017-10-05T14:22:24Z</dcterms:created>
  <dcterms:modified xsi:type="dcterms:W3CDTF">2018-04-06T13:18:09Z</dcterms:modified>
  <cp:revision>4</cp:revision>
</cp:coreProperties>
</file>