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930" windowWidth="20490" windowHeight="3990" activeTab="1"/>
  </bookViews>
  <sheets>
    <sheet name="Отчёт" sheetId="6" r:id="rId1"/>
    <sheet name="Динамика" sheetId="7" r:id="rId2"/>
    <sheet name="Карусель" sheetId="1" r:id="rId3"/>
    <sheet name="Метро" sheetId="3" r:id="rId4"/>
    <sheet name="Перекрёсток" sheetId="4" r:id="rId5"/>
    <sheet name="Итог" sheetId="5" r:id="rId6"/>
  </sheets>
  <definedNames>
    <definedName name="_xlnm._FilterDatabase" localSheetId="2" hidden="1">Карусель!$A$1:$Y$21</definedName>
    <definedName name="_xlnm._FilterDatabase" localSheetId="3" hidden="1">Метро!$A$1:$AC$19</definedName>
    <definedName name="_xlnm._FilterDatabase" localSheetId="4" hidden="1">Перекрёсток!$A$1:$W$42</definedName>
  </definedNames>
  <calcPr calcId="145621"/>
</workbook>
</file>

<file path=xl/calcChain.xml><?xml version="1.0" encoding="utf-8"?>
<calcChain xmlns="http://schemas.openxmlformats.org/spreadsheetml/2006/main">
  <c r="E19" i="4" l="1"/>
  <c r="E2" i="4"/>
  <c r="E32" i="4" l="1"/>
  <c r="AA3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" i="3"/>
  <c r="E34" i="4" l="1"/>
  <c r="E45" i="4" l="1"/>
  <c r="E4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0" i="4"/>
  <c r="E21" i="4"/>
  <c r="E22" i="4"/>
  <c r="E23" i="4"/>
  <c r="E24" i="4"/>
  <c r="E25" i="4"/>
  <c r="E26" i="4"/>
  <c r="E27" i="4"/>
  <c r="E28" i="4"/>
  <c r="E29" i="4"/>
  <c r="E30" i="4"/>
  <c r="E31" i="4"/>
  <c r="E33" i="4"/>
  <c r="E35" i="4"/>
  <c r="E36" i="4"/>
  <c r="E37" i="4"/>
  <c r="E38" i="4"/>
  <c r="E39" i="4"/>
  <c r="E40" i="4"/>
  <c r="E41" i="4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" i="1"/>
  <c r="T2" i="4" l="1"/>
  <c r="U2" i="4" s="1"/>
  <c r="T3" i="4"/>
  <c r="U3" i="4" s="1"/>
  <c r="T4" i="4"/>
  <c r="U4" i="4" s="1"/>
  <c r="T5" i="4"/>
  <c r="U5" i="4" s="1"/>
  <c r="T6" i="4"/>
  <c r="U6" i="4" s="1"/>
  <c r="T7" i="4"/>
  <c r="U7" i="4" s="1"/>
  <c r="T8" i="4"/>
  <c r="U8" i="4" s="1"/>
  <c r="T9" i="4"/>
  <c r="U9" i="4" s="1"/>
  <c r="T10" i="4"/>
  <c r="U10" i="4" s="1"/>
  <c r="T11" i="4"/>
  <c r="U11" i="4" s="1"/>
  <c r="T12" i="4"/>
  <c r="U12" i="4" s="1"/>
  <c r="T13" i="4"/>
  <c r="U13" i="4" s="1"/>
  <c r="T14" i="4"/>
  <c r="U14" i="4" s="1"/>
  <c r="T15" i="4"/>
  <c r="U15" i="4" s="1"/>
  <c r="T16" i="4"/>
  <c r="U16" i="4" s="1"/>
  <c r="T17" i="4"/>
  <c r="U17" i="4" s="1"/>
  <c r="T18" i="4"/>
  <c r="U18" i="4" s="1"/>
  <c r="T19" i="4"/>
  <c r="U19" i="4" s="1"/>
  <c r="T45" i="4" l="1"/>
  <c r="U45" i="4" s="1"/>
  <c r="H45" i="4"/>
  <c r="J45" i="4" l="1"/>
  <c r="L45" i="4" s="1"/>
  <c r="E15" i="3" l="1"/>
  <c r="T43" i="4" l="1"/>
  <c r="U43" i="4" s="1"/>
  <c r="T44" i="4"/>
  <c r="U44" i="4" s="1"/>
  <c r="H43" i="4"/>
  <c r="H44" i="4"/>
  <c r="J44" i="4" s="1"/>
  <c r="L44" i="4" s="1"/>
  <c r="J43" i="4" l="1"/>
  <c r="L43" i="4" s="1"/>
  <c r="E3" i="3" l="1"/>
  <c r="E4" i="3"/>
  <c r="E5" i="3"/>
  <c r="E6" i="3"/>
  <c r="E7" i="3"/>
  <c r="E8" i="3"/>
  <c r="E9" i="3"/>
  <c r="E10" i="3"/>
  <c r="E11" i="3"/>
  <c r="E12" i="3"/>
  <c r="E13" i="3"/>
  <c r="E14" i="3"/>
  <c r="E16" i="3"/>
  <c r="E17" i="3"/>
  <c r="E18" i="3"/>
  <c r="E19" i="3"/>
  <c r="E2" i="3"/>
  <c r="D8" i="6" l="1"/>
  <c r="C8" i="6"/>
  <c r="F8" i="6" l="1"/>
  <c r="F7" i="6"/>
  <c r="F6" i="6"/>
  <c r="E8" i="6"/>
  <c r="D7" i="6"/>
  <c r="E7" i="6" s="1"/>
  <c r="D6" i="6"/>
  <c r="E6" i="6" s="1"/>
  <c r="H5" i="4"/>
  <c r="J5" i="4" s="1"/>
  <c r="L5" i="4" s="1"/>
  <c r="H6" i="4"/>
  <c r="J6" i="4" s="1"/>
  <c r="L6" i="4" s="1"/>
  <c r="H7" i="4"/>
  <c r="J7" i="4" s="1"/>
  <c r="L7" i="4" s="1"/>
  <c r="H8" i="4"/>
  <c r="J8" i="4" s="1"/>
  <c r="L8" i="4" s="1"/>
  <c r="H9" i="4"/>
  <c r="J9" i="4" s="1"/>
  <c r="L9" i="4" s="1"/>
  <c r="H10" i="4"/>
  <c r="J10" i="4" s="1"/>
  <c r="L10" i="4" s="1"/>
  <c r="H11" i="4"/>
  <c r="J11" i="4" s="1"/>
  <c r="L11" i="4" s="1"/>
  <c r="H12" i="4"/>
  <c r="J12" i="4" s="1"/>
  <c r="L12" i="4" s="1"/>
  <c r="H13" i="4"/>
  <c r="J13" i="4" s="1"/>
  <c r="L13" i="4" s="1"/>
  <c r="H14" i="4"/>
  <c r="J14" i="4" s="1"/>
  <c r="L14" i="4" s="1"/>
  <c r="H15" i="4"/>
  <c r="J15" i="4" s="1"/>
  <c r="L15" i="4" s="1"/>
  <c r="H16" i="4"/>
  <c r="J16" i="4" s="1"/>
  <c r="L16" i="4" s="1"/>
  <c r="H17" i="4"/>
  <c r="J17" i="4" s="1"/>
  <c r="L17" i="4" s="1"/>
  <c r="H18" i="4"/>
  <c r="J18" i="4" s="1"/>
  <c r="L18" i="4" s="1"/>
  <c r="H19" i="4"/>
  <c r="J19" i="4" s="1"/>
  <c r="L19" i="4" s="1"/>
  <c r="H20" i="4"/>
  <c r="J20" i="4" s="1"/>
  <c r="L20" i="4" s="1"/>
  <c r="H21" i="4"/>
  <c r="J21" i="4" s="1"/>
  <c r="L21" i="4" s="1"/>
  <c r="H22" i="4"/>
  <c r="J22" i="4" s="1"/>
  <c r="L22" i="4" s="1"/>
  <c r="H23" i="4"/>
  <c r="J23" i="4" s="1"/>
  <c r="L23" i="4" s="1"/>
  <c r="H24" i="4"/>
  <c r="J24" i="4" s="1"/>
  <c r="L24" i="4" s="1"/>
  <c r="H25" i="4"/>
  <c r="J25" i="4" s="1"/>
  <c r="L25" i="4" s="1"/>
  <c r="H26" i="4"/>
  <c r="J26" i="4" s="1"/>
  <c r="L26" i="4" s="1"/>
  <c r="H27" i="4"/>
  <c r="J27" i="4" s="1"/>
  <c r="L27" i="4" s="1"/>
  <c r="H28" i="4"/>
  <c r="J28" i="4" s="1"/>
  <c r="L28" i="4" s="1"/>
  <c r="H29" i="4"/>
  <c r="J29" i="4" s="1"/>
  <c r="L29" i="4" s="1"/>
  <c r="H30" i="4"/>
  <c r="J30" i="4" s="1"/>
  <c r="L30" i="4" s="1"/>
  <c r="H31" i="4"/>
  <c r="J31" i="4" s="1"/>
  <c r="L31" i="4" s="1"/>
  <c r="H32" i="4"/>
  <c r="J32" i="4" s="1"/>
  <c r="L32" i="4" s="1"/>
  <c r="H33" i="4"/>
  <c r="J33" i="4" s="1"/>
  <c r="L33" i="4" s="1"/>
  <c r="H34" i="4"/>
  <c r="J34" i="4" s="1"/>
  <c r="L34" i="4" s="1"/>
  <c r="H35" i="4"/>
  <c r="J35" i="4" s="1"/>
  <c r="L35" i="4" s="1"/>
  <c r="H36" i="4"/>
  <c r="J36" i="4" s="1"/>
  <c r="L36" i="4" s="1"/>
  <c r="H37" i="4"/>
  <c r="J37" i="4" s="1"/>
  <c r="L37" i="4" s="1"/>
  <c r="H38" i="4"/>
  <c r="J38" i="4" s="1"/>
  <c r="L38" i="4" s="1"/>
  <c r="H39" i="4"/>
  <c r="J39" i="4" s="1"/>
  <c r="L39" i="4" s="1"/>
  <c r="H40" i="4"/>
  <c r="J40" i="4" s="1"/>
  <c r="L40" i="4" s="1"/>
  <c r="H41" i="4"/>
  <c r="J41" i="4" s="1"/>
  <c r="L41" i="4" s="1"/>
  <c r="H42" i="4"/>
  <c r="J42" i="4" s="1"/>
  <c r="L42" i="4" s="1"/>
  <c r="H2" i="4"/>
  <c r="J2" i="4" s="1"/>
  <c r="L2" i="4" s="1"/>
  <c r="H3" i="4"/>
  <c r="J3" i="4" s="1"/>
  <c r="L3" i="4" s="1"/>
  <c r="H4" i="4"/>
  <c r="J4" i="4" s="1"/>
  <c r="L4" i="4" s="1"/>
  <c r="H4" i="1"/>
  <c r="J4" i="1" s="1"/>
  <c r="L4" i="1" s="1"/>
  <c r="H8" i="1"/>
  <c r="H5" i="1"/>
  <c r="J5" i="1" s="1"/>
  <c r="L5" i="1" s="1"/>
  <c r="H6" i="1"/>
  <c r="H7" i="1"/>
  <c r="H9" i="1"/>
  <c r="J9" i="1" s="1"/>
  <c r="L9" i="1" s="1"/>
  <c r="H10" i="1"/>
  <c r="H11" i="1"/>
  <c r="H12" i="1"/>
  <c r="H14" i="1"/>
  <c r="J14" i="1" s="1"/>
  <c r="L14" i="1" s="1"/>
  <c r="H16" i="1"/>
  <c r="J16" i="1" s="1"/>
  <c r="L16" i="1" s="1"/>
  <c r="H17" i="1"/>
  <c r="J17" i="1" s="1"/>
  <c r="L17" i="1" s="1"/>
  <c r="H19" i="1"/>
  <c r="J19" i="1" s="1"/>
  <c r="L19" i="1" s="1"/>
  <c r="H20" i="1"/>
  <c r="J20" i="1" s="1"/>
  <c r="L20" i="1" s="1"/>
  <c r="H21" i="1"/>
  <c r="J21" i="1" s="1"/>
  <c r="L21" i="1" s="1"/>
  <c r="H13" i="1"/>
  <c r="J13" i="1" s="1"/>
  <c r="L13" i="1" s="1"/>
  <c r="H18" i="1"/>
  <c r="J18" i="1" s="1"/>
  <c r="L18" i="1" s="1"/>
  <c r="H3" i="1"/>
  <c r="J3" i="1" s="1"/>
  <c r="L3" i="1" s="1"/>
  <c r="H15" i="1"/>
  <c r="J15" i="1" s="1"/>
  <c r="L15" i="1" s="1"/>
  <c r="H2" i="1"/>
  <c r="H6" i="3"/>
  <c r="J6" i="3" s="1"/>
  <c r="L6" i="3" s="1"/>
  <c r="H10" i="3"/>
  <c r="J10" i="3" s="1"/>
  <c r="L10" i="3" s="1"/>
  <c r="H8" i="3"/>
  <c r="J8" i="3" s="1"/>
  <c r="L8" i="3" s="1"/>
  <c r="H5" i="3"/>
  <c r="J5" i="3" s="1"/>
  <c r="L5" i="3" s="1"/>
  <c r="H15" i="3"/>
  <c r="J15" i="3" s="1"/>
  <c r="L15" i="3" s="1"/>
  <c r="H7" i="3"/>
  <c r="J7" i="3" s="1"/>
  <c r="L7" i="3" s="1"/>
  <c r="H17" i="3"/>
  <c r="J17" i="3" s="1"/>
  <c r="L17" i="3" s="1"/>
  <c r="H3" i="3"/>
  <c r="J3" i="3" s="1"/>
  <c r="L3" i="3" s="1"/>
  <c r="H2" i="3"/>
  <c r="J2" i="3" s="1"/>
  <c r="L2" i="3" s="1"/>
  <c r="H11" i="3"/>
  <c r="J11" i="3" s="1"/>
  <c r="L11" i="3" s="1"/>
  <c r="H14" i="3"/>
  <c r="J14" i="3" s="1"/>
  <c r="L14" i="3" s="1"/>
  <c r="H18" i="3"/>
  <c r="J18" i="3" s="1"/>
  <c r="L18" i="3" s="1"/>
  <c r="H13" i="3"/>
  <c r="J13" i="3" s="1"/>
  <c r="L13" i="3" s="1"/>
  <c r="H4" i="3"/>
  <c r="J4" i="3" s="1"/>
  <c r="L4" i="3" s="1"/>
  <c r="H9" i="3"/>
  <c r="J9" i="3" s="1"/>
  <c r="L9" i="3" s="1"/>
  <c r="H12" i="3"/>
  <c r="J12" i="3" s="1"/>
  <c r="L12" i="3" s="1"/>
  <c r="H16" i="3"/>
  <c r="J16" i="3" s="1"/>
  <c r="L16" i="3" s="1"/>
  <c r="H19" i="3"/>
  <c r="J19" i="3" s="1"/>
  <c r="L19" i="3" s="1"/>
  <c r="J2" i="1" l="1"/>
  <c r="L2" i="1" s="1"/>
  <c r="L46" i="4"/>
  <c r="B9" i="5" s="1"/>
  <c r="L20" i="3"/>
  <c r="B8" i="5" s="1"/>
  <c r="E10" i="6"/>
  <c r="T22" i="4"/>
  <c r="W9" i="1" l="1"/>
  <c r="X9" i="1" s="1"/>
  <c r="AB6" i="3" l="1"/>
  <c r="AB10" i="3"/>
  <c r="AB8" i="3"/>
  <c r="AB5" i="3"/>
  <c r="AB15" i="3"/>
  <c r="AB7" i="3"/>
  <c r="AB17" i="3"/>
  <c r="AB3" i="3"/>
  <c r="AB2" i="3"/>
  <c r="AB11" i="3"/>
  <c r="AB14" i="3"/>
  <c r="AB18" i="3"/>
  <c r="AB13" i="3"/>
  <c r="AB4" i="3"/>
  <c r="AB9" i="3"/>
  <c r="AB12" i="3"/>
  <c r="AB16" i="3"/>
  <c r="W4" i="1"/>
  <c r="X4" i="1" s="1"/>
  <c r="W8" i="1"/>
  <c r="X8" i="1" s="1"/>
  <c r="W5" i="1"/>
  <c r="X5" i="1" s="1"/>
  <c r="W6" i="1"/>
  <c r="X6" i="1" s="1"/>
  <c r="W7" i="1"/>
  <c r="X7" i="1" s="1"/>
  <c r="W10" i="1"/>
  <c r="X10" i="1" s="1"/>
  <c r="W11" i="1"/>
  <c r="X11" i="1" s="1"/>
  <c r="W12" i="1"/>
  <c r="X12" i="1" s="1"/>
  <c r="W14" i="1"/>
  <c r="X14" i="1" s="1"/>
  <c r="W16" i="1"/>
  <c r="X16" i="1" s="1"/>
  <c r="W17" i="1"/>
  <c r="X17" i="1" s="1"/>
  <c r="W19" i="1"/>
  <c r="X19" i="1" s="1"/>
  <c r="W20" i="1"/>
  <c r="X20" i="1" s="1"/>
  <c r="W21" i="1"/>
  <c r="X21" i="1" s="1"/>
  <c r="W13" i="1"/>
  <c r="X13" i="1" s="1"/>
  <c r="W18" i="1"/>
  <c r="X18" i="1" s="1"/>
  <c r="W3" i="1"/>
  <c r="X3" i="1" s="1"/>
  <c r="W15" i="1"/>
  <c r="X15" i="1" s="1"/>
  <c r="W2" i="1"/>
  <c r="T20" i="4"/>
  <c r="U20" i="4" s="1"/>
  <c r="T21" i="4"/>
  <c r="U21" i="4" s="1"/>
  <c r="U22" i="4"/>
  <c r="T23" i="4"/>
  <c r="U23" i="4" s="1"/>
  <c r="T24" i="4"/>
  <c r="U24" i="4" s="1"/>
  <c r="T25" i="4"/>
  <c r="U25" i="4" s="1"/>
  <c r="T26" i="4"/>
  <c r="U26" i="4" s="1"/>
  <c r="T27" i="4"/>
  <c r="U27" i="4" s="1"/>
  <c r="T28" i="4"/>
  <c r="U28" i="4" s="1"/>
  <c r="T29" i="4"/>
  <c r="U29" i="4" s="1"/>
  <c r="T30" i="4"/>
  <c r="U30" i="4" s="1"/>
  <c r="T31" i="4"/>
  <c r="U31" i="4" s="1"/>
  <c r="T32" i="4"/>
  <c r="U32" i="4" s="1"/>
  <c r="T33" i="4"/>
  <c r="U33" i="4" s="1"/>
  <c r="T34" i="4"/>
  <c r="U34" i="4" s="1"/>
  <c r="T35" i="4"/>
  <c r="U35" i="4" s="1"/>
  <c r="T36" i="4"/>
  <c r="U36" i="4" s="1"/>
  <c r="T37" i="4"/>
  <c r="U37" i="4" s="1"/>
  <c r="T38" i="4"/>
  <c r="U38" i="4" s="1"/>
  <c r="T39" i="4"/>
  <c r="U39" i="4" s="1"/>
  <c r="T40" i="4"/>
  <c r="U40" i="4" s="1"/>
  <c r="T41" i="4"/>
  <c r="U41" i="4" s="1"/>
  <c r="T42" i="4"/>
  <c r="U42" i="4" s="1"/>
  <c r="G8" i="6" l="1"/>
  <c r="H8" i="6" s="1"/>
  <c r="AB19" i="3"/>
  <c r="G7" i="6"/>
  <c r="H7" i="6" s="1"/>
  <c r="X2" i="1"/>
  <c r="G6" i="6"/>
  <c r="H6" i="6" s="1"/>
  <c r="H10" i="6" l="1"/>
  <c r="J7" i="1" l="1"/>
  <c r="L7" i="1" s="1"/>
  <c r="J11" i="1"/>
  <c r="L11" i="1" s="1"/>
  <c r="J12" i="1"/>
  <c r="L12" i="1" s="1"/>
  <c r="J8" i="1"/>
  <c r="L8" i="1" s="1"/>
  <c r="J10" i="1" l="1"/>
  <c r="L10" i="1" s="1"/>
  <c r="J6" i="1"/>
  <c r="L6" i="1" s="1"/>
  <c r="L22" i="1" s="1"/>
  <c r="B7" i="5" s="1"/>
  <c r="B11" i="5" s="1"/>
</calcChain>
</file>

<file path=xl/sharedStrings.xml><?xml version="1.0" encoding="utf-8"?>
<sst xmlns="http://schemas.openxmlformats.org/spreadsheetml/2006/main" count="606" uniqueCount="275">
  <si>
    <t>№</t>
  </si>
  <si>
    <t>Формат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</si>
  <si>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</si>
  <si>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</si>
  <si>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</si>
  <si>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</si>
  <si>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</si>
  <si>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</si>
  <si>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</si>
  <si>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</si>
  <si>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</si>
  <si>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</si>
  <si>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SKU ПЛАН, шт</t>
  </si>
  <si>
    <t>Дата</t>
  </si>
  <si>
    <t>Кол-во SKU ФАКТ, шт</t>
  </si>
  <si>
    <t>%</t>
  </si>
  <si>
    <t>Комментарий</t>
  </si>
  <si>
    <t>Москва</t>
  </si>
  <si>
    <t>Андропова , д. 8</t>
  </si>
  <si>
    <t>Бронницы, Каширский пр-д 66</t>
  </si>
  <si>
    <t>Западная ул. стр. 7 Минское ш., 2км МКАД</t>
  </si>
  <si>
    <t>Декабристов ул., д. 12</t>
  </si>
  <si>
    <t>Дмитров, Бирлово поле, д. 1</t>
  </si>
  <si>
    <t>Домодедово, Краснодарская ул. 2</t>
  </si>
  <si>
    <t>Ленинский р-он , пл. Битца , 32-й КМ Мкад</t>
  </si>
  <si>
    <t>Мосрентген, Мамыри уч. 88</t>
  </si>
  <si>
    <t>Мытищи, Коммунистическая ул. 1</t>
  </si>
  <si>
    <t>Новоясеневский проспект, д.1</t>
  </si>
  <si>
    <t>Подольск, Симферопольское ш, д. 20А стр.1</t>
  </si>
  <si>
    <t xml:space="preserve">Поляны ул., д. 8  </t>
  </si>
  <si>
    <t>Химки, Ленинградское ш., 5</t>
  </si>
  <si>
    <t>Чехов, Симферопольское шоссе д.1</t>
  </si>
  <si>
    <t>МО</t>
  </si>
  <si>
    <t>пос. Томилино, 23 км. Ново-Рязанского шоссе, 17</t>
  </si>
  <si>
    <t>Шоссейная ул., д. 2 - б</t>
  </si>
  <si>
    <t>Дорожная ул., д.1, к.1</t>
  </si>
  <si>
    <t>Мира пр-т211 к1</t>
  </si>
  <si>
    <t>Ленинский р-н, де Картмазово, стр.7</t>
  </si>
  <si>
    <t>Дмитровское ш 165Б</t>
  </si>
  <si>
    <t>Рябиновая, д. 59</t>
  </si>
  <si>
    <t>Ленинградское ш 71Г</t>
  </si>
  <si>
    <t>Складочная ул., д.1, к.1</t>
  </si>
  <si>
    <t>МКАД, 104 км, д. 6, Щёлковское ш</t>
  </si>
  <si>
    <t>Черная грязь дер., ул. Торгово-Промышленная, стр. 5</t>
  </si>
  <si>
    <t>607 пр-д, 14, ул. Маршала Прошлякова</t>
  </si>
  <si>
    <t>1я Дубровская 13А  </t>
  </si>
  <si>
    <t>Балашиха г., ул. Советская, 60</t>
  </si>
  <si>
    <t>Лобня г., ул. Горки-Киовские, вл. 15</t>
  </si>
  <si>
    <t>Ногинский р-н, Новые Псарьки дер., ул. Парковая, 4</t>
  </si>
  <si>
    <t>Серпухов г., 65 лет Победы бул., 4</t>
  </si>
  <si>
    <t>Подольск г., Коледино дер., М-2 Крым, 42-й километр, 42-й км, 42, вл. 1, вблизи</t>
  </si>
  <si>
    <t>Эспрессо (зёрна) 1000г</t>
  </si>
  <si>
    <t>Кофе Бразил (молотый) 250г</t>
  </si>
  <si>
    <t>Кофе Бразил (зёрна) 500г</t>
  </si>
  <si>
    <t>Мокка фикс (молотый) 250г</t>
  </si>
  <si>
    <t>Мокка фикс (зёрна) 500г</t>
  </si>
  <si>
    <t>Мокка фикс (зёрна) 1000г</t>
  </si>
  <si>
    <t>Арабика (зёрна) 1000г</t>
  </si>
  <si>
    <t>Арабика (молотый) 250г</t>
  </si>
  <si>
    <t>Велютто (раст.) 75г</t>
  </si>
  <si>
    <t>Голд (зёрна) 1000г</t>
  </si>
  <si>
    <t>Арабика (зёрна) 250г</t>
  </si>
  <si>
    <t>Голд (молотый) 250г</t>
  </si>
  <si>
    <t>Эспрессо (зерна) 250г</t>
  </si>
  <si>
    <t>Голд (зёрна) 250г</t>
  </si>
  <si>
    <t>Арабика (раст.) 100г</t>
  </si>
  <si>
    <t>Мокка фикс (раст.) 100г</t>
  </si>
  <si>
    <t>Мокка фикс (зёрна) 250г</t>
  </si>
  <si>
    <t>Эспрессо (зёрна) 250г</t>
  </si>
  <si>
    <t>Мокка фикс (молотый)  250г</t>
  </si>
  <si>
    <t>Москва, Адмирала Ушакова б-р, 7</t>
  </si>
  <si>
    <t>Москва, Андропова пр-кт, 36</t>
  </si>
  <si>
    <t>Москва, Бирюлевская ул, 51</t>
  </si>
  <si>
    <t>Москва, Вавилова ул, 69/75</t>
  </si>
  <si>
    <t>Москва, Варшавское ш, 124</t>
  </si>
  <si>
    <t>Москва, Гарибальди ул, 23</t>
  </si>
  <si>
    <t>Москва, Грина ул, 7</t>
  </si>
  <si>
    <t>Москва, Дежнева проезд, 21</t>
  </si>
  <si>
    <t>Москва, Дмитровское ш, 89</t>
  </si>
  <si>
    <t>Москва, Домодедовская ул, 12</t>
  </si>
  <si>
    <t>Москва, Жулебинский б-р, 6\11</t>
  </si>
  <si>
    <t>Москва, Измайловское ш, 71</t>
  </si>
  <si>
    <t>Москва, Кавказский б-р, 26</t>
  </si>
  <si>
    <t>Москва, Киевского Вокзала пл, 2</t>
  </si>
  <si>
    <t>Москва, Кировоградская ул, 14</t>
  </si>
  <si>
    <t>Москва, Кутузовский пр-кт, 88</t>
  </si>
  <si>
    <t>Москва, Ленинградский пр-кт, 80стр17</t>
  </si>
  <si>
    <t>Москва, Литовский б-р, 22</t>
  </si>
  <si>
    <t>Москва, Маршала Бирюзова ул, 32</t>
  </si>
  <si>
    <t>Москва, Миклухо-Маклая ул, 37</t>
  </si>
  <si>
    <t>Москва, Нагатинская ул, 16</t>
  </si>
  <si>
    <t>Москва, Новоясеневский пр-кт, 11</t>
  </si>
  <si>
    <t>Москва, Новый Арбат ул, 15</t>
  </si>
  <si>
    <t>Москва, Осенний б-р, 12стр1</t>
  </si>
  <si>
    <t>Москва, Паустовского ул, 6\1</t>
  </si>
  <si>
    <t>Москва, Полянка Б. ул, 28стр1</t>
  </si>
  <si>
    <t>Москва, Пришвина ул, 22</t>
  </si>
  <si>
    <t>Москва, Профсоюзная ул, 61 А</t>
  </si>
  <si>
    <t>Москва, Раменки ул, 3</t>
  </si>
  <si>
    <t>Москва, Рязанский пр-кт, 28/1</t>
  </si>
  <si>
    <t>Москва, Славянский б-р, 9\1</t>
  </si>
  <si>
    <t>Москва, Смоленская пл, 3стр1</t>
  </si>
  <si>
    <t>Москва, Старокачаловская ул, 1б</t>
  </si>
  <si>
    <t>Москва, Фестивальная ул, 2стрБ</t>
  </si>
  <si>
    <t>Москва, Чертаново Северное мкр, 1Астр1</t>
  </si>
  <si>
    <t>Москва, Ясногорская ул, 2</t>
  </si>
  <si>
    <t>Ленинский пр-кт, дом № 99</t>
  </si>
  <si>
    <t>Домодедовская ул, 28</t>
  </si>
  <si>
    <t>Новорижское шоссе, 26 км, дом 1.</t>
  </si>
  <si>
    <t>Химки</t>
  </si>
  <si>
    <t>Чехов</t>
  </si>
  <si>
    <t>Мытищи</t>
  </si>
  <si>
    <t>Шараповский проезд, владение 2, корпус 3, ТРЦ "Красный кит". </t>
  </si>
  <si>
    <t>Воскресенск</t>
  </si>
  <si>
    <t>Федино, улица Фединская, дом 1. </t>
  </si>
  <si>
    <t xml:space="preserve">Озерная ул. Д. 50 м </t>
  </si>
  <si>
    <t xml:space="preserve">Бартеневская д. 12 </t>
  </si>
  <si>
    <t xml:space="preserve"> </t>
  </si>
  <si>
    <t>ГМ</t>
  </si>
  <si>
    <t>Ленинградское шоссе, д. 16А, стр.4</t>
  </si>
  <si>
    <t>Сеть</t>
  </si>
  <si>
    <t>Количество магазинов              ВСЕГО</t>
  </si>
  <si>
    <t>Количество магазинов в ОБСЛУЖИВАНИИ</t>
  </si>
  <si>
    <t>Сумма      план SKU</t>
  </si>
  <si>
    <t xml:space="preserve"> Сумма   факт  SKU</t>
  </si>
  <si>
    <t>Карусель</t>
  </si>
  <si>
    <t>Метро</t>
  </si>
  <si>
    <t>Перекрёсток</t>
  </si>
  <si>
    <t>Динамика</t>
  </si>
  <si>
    <t>Средние</t>
  </si>
  <si>
    <t>Динамика SKU</t>
  </si>
  <si>
    <t>Динамика ТТ</t>
  </si>
  <si>
    <t>Начало месяца</t>
  </si>
  <si>
    <t>Праздники</t>
  </si>
  <si>
    <t>Итог</t>
  </si>
  <si>
    <t>Общая сумма</t>
  </si>
  <si>
    <t>голд мол., мокка фикс мол., мокка фикс зерн. заблокированы в матрице</t>
  </si>
  <si>
    <t>г.Москва</t>
  </si>
  <si>
    <t>Дубнинская ул. 30</t>
  </si>
  <si>
    <t>х</t>
  </si>
  <si>
    <t>Остатки</t>
  </si>
  <si>
    <t>Академика Челомея ул 3</t>
  </si>
  <si>
    <t>Борисовский проезд 3</t>
  </si>
  <si>
    <t>Горки-10, д. 23</t>
  </si>
  <si>
    <t>кофе заблокирован в матрице</t>
  </si>
  <si>
    <t>Москва, Алтуфьевское ш, 8</t>
  </si>
  <si>
    <t>Голд мол., мокка фикс мол., мокка фикс зерн. недоступны к заказу</t>
  </si>
  <si>
    <t>моко 250 зер, моко 250 молот., голд 250 молот., вывели из матрицы</t>
  </si>
  <si>
    <t>Малыгина, 7</t>
  </si>
  <si>
    <t>ожидается поставка с 18.10</t>
  </si>
  <si>
    <t>ожидается поставка с 25.10</t>
  </si>
  <si>
    <t>голд мол., мокка фикс мол., мокка фикс зерн. заблокированы в матрице</t>
  </si>
  <si>
    <t>три позиции голд (молотый) 250г, мокка фикс (молотый) 250г, мокка фикс (зёрна) 250г заблокированы в матрице.</t>
  </si>
  <si>
    <t>Мокка фикс (молотый) 250г заблокирован</t>
  </si>
  <si>
    <t>ожидается поставка с 12.01</t>
  </si>
  <si>
    <t>Мокка фикс мол. заблокирован</t>
  </si>
  <si>
    <t xml:space="preserve"> голд (молотый) 250г, мокка фикс (молотый) 250г, мокка фикс (зёрна) 250г заблокированы в матрице</t>
  </si>
  <si>
    <t>три позиции заблокированы в матрице.</t>
  </si>
  <si>
    <t xml:space="preserve">голд250 мол, моко фикс 250 мол, моко зер.250. заблокировано </t>
  </si>
  <si>
    <t>ожидается поставка с 11.01.18</t>
  </si>
  <si>
    <t>Ожидается поставка с 24.01.18</t>
  </si>
  <si>
    <t>ожидается поставка с 25.01.18</t>
  </si>
  <si>
    <t>голд мол., мокка фикс мол. заблокированы в матрице</t>
  </si>
  <si>
    <t>голд мол., мокка фикс мол., мокка фикс зерн., мокка фикс зерн. заблокированы в матрице</t>
  </si>
  <si>
    <t>голд мол., мокка фикс мол., мокка фикс зерн. заблокированы в матрице.</t>
  </si>
  <si>
    <t>в наличие позиция 250 арабика зерно</t>
  </si>
  <si>
    <t xml:space="preserve"> велютто, эспрессо (зёрна) 1000г  заблокировано к заказу, арабика (зёрна)- 250г в наличии</t>
  </si>
  <si>
    <t>Велютто и эспрессо заблокированы к заказу, в наличии арабика зерн. 250 гр.</t>
  </si>
  <si>
    <t>Велютто заблокировано к заказу, в наличии присутствует арабика зерно 250-31</t>
  </si>
  <si>
    <t xml:space="preserve"> велютто, эспрессо (зёрна) 1000г заблокировано к заказу, арабика (зёрна)- 250г в наличии есть</t>
  </si>
  <si>
    <t>велютто заблокировано к заказу,  арабика (зёрна)- 250г в наличии.</t>
  </si>
  <si>
    <t>в наличие 250 араб. зер</t>
  </si>
  <si>
    <t>Велютто заблокирован к заказу, в наличии арабика зерн. 250 гр., ожидается поставка с 18.01</t>
  </si>
  <si>
    <t>1кг экспресс в блоке</t>
  </si>
  <si>
    <t>велютто заблокирован к заказу, в наличии арабика зерн. 250 гр.</t>
  </si>
  <si>
    <t>велютто заблокировано к заказу, арабика (зёрна)- 250г в наличии</t>
  </si>
  <si>
    <t>велютто и эспрессо (зёрна) 1000г заблокировано к заказу, арабика (зёрна)- 250г в наличии</t>
  </si>
  <si>
    <t xml:space="preserve"> в наличии 250 зер араб. </t>
  </si>
  <si>
    <t>ожидается поставка с 01.02</t>
  </si>
  <si>
    <t>доступно 3 позиции. арабика (зёрна) 250г, мокка фикс (зёрна) 250г выведены из матрицы, автозаказ РЦ</t>
  </si>
  <si>
    <t>ожидается поставка с 01.02.18</t>
  </si>
  <si>
    <t>ожидается поставка с 29.12</t>
  </si>
  <si>
    <t>автозаказ РЦ</t>
  </si>
  <si>
    <t>ожидается поставка с 01.02 18</t>
  </si>
  <si>
    <t>ожидается поставка с 26.01</t>
  </si>
  <si>
    <t>ожидается поставка с 08.12</t>
  </si>
  <si>
    <t>ожидается поставка с 31.01</t>
  </si>
  <si>
    <t>мокка фикс зерн. висит на виртуальном остатке, ожидается поставка с 27.10</t>
  </si>
  <si>
    <t>заказ сделан, регулярно не везут с рц</t>
  </si>
  <si>
    <t>ожидается поставка с 31.01, мокка фикс зерн. висит на виртуальном остатке</t>
  </si>
  <si>
    <t>ожидантся поставка с 01.02</t>
  </si>
  <si>
    <t>ожидается поставка с 24.01</t>
  </si>
  <si>
    <t>ожидается поставка с 25.01</t>
  </si>
  <si>
    <t>ожидается поставка с 17.01</t>
  </si>
  <si>
    <t>Ожидается поставка с 01.02.18</t>
  </si>
  <si>
    <t>Ожидается поставка с 09.02</t>
  </si>
  <si>
    <t>ТТ закрыта</t>
  </si>
  <si>
    <t>велютто раст.75г и эспрессо зерно 1000 заблокированы для заказа, в наличие 250 араб. зер</t>
  </si>
  <si>
    <t>Эспрессо (зёрна) 250г- 5</t>
  </si>
  <si>
    <t>магазин закрыт</t>
  </si>
  <si>
    <t>Нет кофе</t>
  </si>
  <si>
    <t>Велютто заблокировано к заказу</t>
  </si>
  <si>
    <t>100 моко - 18шт., 100 араб. - 32шт., 250 голд зер - 14шт., 250 араб. - 53шт., экспрес. - 43шт</t>
  </si>
  <si>
    <t>арабика зерн. 250 - 70, арабика раств. 100 - 12, голд зерн. 250 - 14, мокка фикс раств. 100 - 14, эспрессо 250 - 22</t>
  </si>
  <si>
    <t>араб.зерн.250-96, араб.раст.100-16, голд.зерн.250-19, голд.мол.250-4, мок.фикс.раст.100-16, эспрес.зерн.250-85</t>
  </si>
  <si>
    <t>Арабика (зёрна)- 26, Арабика (раст.)- 12, Голд (зёрна)- 24, Мокка фикс (зёрна)- 24, Мокка фикс (раст.)- 15, Эспрессо (зерна)- 34</t>
  </si>
  <si>
    <t>Арабика (зёрна)- 85, Арабика (раст.)- 17, Голд (зёрна)- 12 , Мокка фикс (раст.)- 13, Эспрессо (зерна)- 90</t>
  </si>
  <si>
    <t>экспр 250 - 87шт., 250 араб. - 94шт., 250 голд - 18шт., 100 моко - 16шт., 100 араб. - 11шт</t>
  </si>
  <si>
    <t>араб.зерн.250-55,араб.раст.100-12,голд.зерн.250-22,мок.фикс.раст.100-10,эспр.зерн.250-44</t>
  </si>
  <si>
    <t>араб.зерн.250-95,араб.раст.100-14,голд.зерн.250-18,мок.фикс.раст.100-17,эспр.зерн.250-95</t>
  </si>
  <si>
    <t>арабика зерн. 250 - 34, арабика раств. 100 - 8, голд зерн. 250 - 11, мокка фикс раств. 100 - 12, эспрессо 250 - 50</t>
  </si>
  <si>
    <t>Арабика (зёрна)- 69, Арабика (раст.)- 18, Голд (зёрна)- 15, Мокка фикс (раст.)- 18, Эспрессо (зерна)- 63</t>
  </si>
  <si>
    <t>араб.зерн.250-65,араб.раст.100-14,голд.зерн.250-19,мок.фикс.раст.100-13,эспр.зерн.250-39</t>
  </si>
  <si>
    <t>арабика раств. 100 - 16, голд зерн. 250 - 28, мокка фикс раств. 100 - 23, эспрессо 250 - 14</t>
  </si>
  <si>
    <t>арабика зерн. 250 - 66, арабика раств. 100 - 15, голд зерн. 250 - 10, мокка фикс раств. 100 - 11, эспрессо 250 - 75</t>
  </si>
  <si>
    <t>арабика зерн. 250 - 42, арабика раств. 100 - 30, голд зерн. 250 - 24, мокка фикс раств. 100 - 34, эспрессо 250 - 39</t>
  </si>
  <si>
    <t>арабика зерн. 250 - 23, арабика раств. 100 - 27, голд зерн. 250 - 17, мокка фикс зерн. 250 - 21, мокка фикс раств. 100 - 21, эспрессо 250 - 34</t>
  </si>
  <si>
    <t>моко 100 - 11шт., араб. 100 - 12шт., 250 араб. зер - 51шт., 250 голд зер - 18шт., 250 экспр. зер - 55шт.</t>
  </si>
  <si>
    <t>Арабика (зёрна)- 32, Арабика (раст.)- 20, Голд (зёрна)- 45 , Мокка фикс (раст.)- 20, Эспрессо (зерна)- 55</t>
  </si>
  <si>
    <t>арабика зерн. 250 - 24, арабика раств. 100 - 15, голд зерн. 250 - 22, мокка фикс раств. 100 - 13, эспрессо 250 - 31</t>
  </si>
  <si>
    <t>Арабика (зёрна) - 67, Арабика (раст.) - 22,  Голд (зёрна)- 16, Мокка фикс (раст.)- 17, Эспрессо (зерна) - 58</t>
  </si>
  <si>
    <t>араб. 250зер - 16шт., 500 браз. зер - 25шт., 500 моко - 30шт., эксп 1кг - 15шт., 1кг моко - 6шт., 1кг араб. зер - 16шт., 1кг голд - 19шт., 250 моко мол - 27шт., браз. 250 мол - 53шт, 250 араб. мол - 33шт, 100 моко -6шт,  100 араб. - 10шт</t>
  </si>
  <si>
    <t>араб.мол.250-32, араб.зерн.1000-26, голд.зерн.1000-19, коф.браз.мол.250-143, коф.браз.зерн.500-19, мок.фикс.мол.250-26, мок.фикс.зерн.1000-10, эспрес.зерн.1000-24, араб.раст.100-8, мок.фикс.раст.100-9</t>
  </si>
  <si>
    <t>Арабика (молотый) 250г - 15,  Арабика (зёрна) 1000г - 25, Голд (зёрна) 1000г - 32, Кофе Бразил (молотый) 250г - 34, Кофе Бразил (зёрна) 500г -18, Мокка фикс (молотый) 250г - 45, Мокка фикс (зёрна) 500г - 25, Мокка фикс (зёрна) 1000г - 14, Эспрессо (зёрна) 1000г - 17, Арабика (раст.) 100г -5, Мокка фикс (раст.) 100г -6</t>
  </si>
  <si>
    <t>арабика мол. 250 - 39, арабика зерн. 1000 - 42, голд зерн. 1000 - 9, бразил мол. 250 - 3, бразил зерн. 500 - 183, мокка фикс мол. 250 - 35, мокка фикс зерн. 500 - 15, мокка фикс зерн. 1000 - 6, эспрессо 1000 - 14, арабика раств. 100 - 68, мокка фикс раств. 100 - 71, арабика зерн. 250 - 8</t>
  </si>
  <si>
    <t>араб.мол.250-49, араб.зерн.1000-40, голд.зерн.1000-46, коф.браз.мол.250-120, коф.браз.зерн.500-200, мок.фикс.мол.250-52, мок.фикс.зерн.1000-108, эспрес.зерн.1000-9, араб.раст.100-70, мок.фикс.раст.100-81</t>
  </si>
  <si>
    <t>араб.мол.250-29, араб.зерн.1000-18, голд.зерн.1000-22, коф.браз.мол.250-165, коф.браз.зерн.500-12, мок.фикс.мол.250-27, мок.фикс.зерн.1000-11, эспрес.зерн.1000-21, араб.раст.100-11, мок.фикс.раст.100-10</t>
  </si>
  <si>
    <t>Арабика (молотый) 250г - 8,  Арабика (зёрна) 1000г - 6, Голд (зёрна) 1000г - 10, Кофе Бразил (молотый) 250г - 31, Кофе Бразил (зёрна) 500г - 58, Мокка фикс (молотый) 250г - 31, Мокка фикс (зёрна) 500г - 9, Мокка фикс (зёрна) 1000г - 14, Эспрессо (зёрна) 1000г -11, Арабика (раст.) 100г - 6, Мокка фикс (раст.) 100г -6,  арабика (зёрна)- 250г- 15</t>
  </si>
  <si>
    <t>Арабика (молотый) 250г - 32,  Арабика (зёрна) 1000г - 15, Голд (зёрна) 1000г - 47, Кофе Бразил (молотый) 250г - 92, Кофе Бразил (зёрна) 500г - 106, Мокка фикс (молотый) 250г - 70, Мокка фикс (зёрна) 500г - 98, Мокка фикс (зёрна) 1000г - 2, Эспрессо (зёрна) 1000г - 21, Арабика (раст.) 100г - 34, Мокка фикс (раст.) 100г - 41, арабика (зёрна)- 250г- 3.</t>
  </si>
  <si>
    <t>1кг эксп - 17шт., 1кг моко - 41шт. 1кг араб. - 35шт., 1кг голд - 30шт., 500 браз - 163шт., 500 моко - 10шт., 250 араб.зер - 18шт., 250 моко - 37шт., 250 браз. - 98шт. , 250 араб. мол - 61шт., 100 моко - 11шт., 100 араб. - 11шт</t>
  </si>
  <si>
    <t>100 араб. - 12шт., 100 моко - 10шт., 250 мол араб - 22шт., 250 моко - 55шт.,250 мол браз - 27шт., 500 моко - 44шт., 250 зер араб. - 6шт., 500зер браз- 55шт., 1кг араб - 9шт., 1кг моко - 4шт., 1кг экспр. - 21шт., 1кг голд - 18шт</t>
  </si>
  <si>
    <t>арабика мол. 250 - 32, арабика зерн. 1000 - 37, голд зерн. 1000 - 23, бразил мол. 250 - 22, бразил зерн. 500 - 25, мокка фикс мол. 250 - 24, мокка фикс зерн. 500 - 19, мокка фикс зерн. 1000 - 29, эспрессо 1000 - 14, арабика раств. 100 - 19, мокка фикс раств. 100 - 10, арабика зерн. 250 - 18</t>
  </si>
  <si>
    <t>араб.мол.250-83, араб.зерн.1000-14, голд.зерн.1000-17, коф.браз.мол.250-119, коф.браз.зерн.500-2, мок.фикс.мол.250-2, мок.фикс.зерн.1000-4, эспрес.зерн.1000-29, араб.раст.100-11, мок.фикс.раст.100-9</t>
  </si>
  <si>
    <t>арабика зерн. 1000 - 10, голд зерн. 1000 - 19, бразил мол. 250 - 52, бразил зерн. 500 - 16, мокка фикс мол. 250 - 16, мокка фикс зерн. 500 - 9, мокка фикс зерн. 1000 - 10, эспрессо 1000 - 17, арабика раств. 100 - 6, мокка фикс раств. 100 - 6, арабика зерн. 250 гр. - 14</t>
  </si>
  <si>
    <t>Арабика (молотый) 250г - 42,  Арабика (зёрна) 1000г - 9, Голд (зёрна) 1000г - 16, Кофе Бразил (молотый) 250г - 36, Кофе Бразил (зёрна) 500г - 155, Мокка фикс (молотый) 250г - 22, Мокка фикс (зёрна) 500г - 15, Мокка фикс (зёрна) 1000г - 36, Эспрессо (зёрна) 1000г - 9, Арабика (раст.) 100г -11, Мокка фикс (раст.) 100г - 9</t>
  </si>
  <si>
    <t>Арабика (молотый) 250г - 11,  Арабика (зёрна) 1000г - 22, Голд (зёрна) 1000г - 27, Кофе Бразил (молотый) 250г - 32, Кофе Бразил (зёрна) 500г - 47, Мокка фикс (молотый) 250г - 18, Мокка фикс (зёрна) 500г - 15, Мокка фикс (зёрна) 1000г - 25, Эспрессо (зёрна) 1000г - 3, Арабика (раст.) 100г - 4, Мокка фикс (раст.) 100г - 6, арабика (зёрна)- 250г -30.</t>
  </si>
  <si>
    <t>500 браз. - 89шт., 250 араб. зер - 6шт., 500 моко- 12шт., 1кг голд - 13шт., 1кг моко -51шт 1кг эксп - 10шт., 1кг араб. - 13шт. 100 моко - 6шт., 100 араб - 5шт., 250 моко - 6шт.,  250 браз мол - 85шт., 250 араб. мол - 17шт</t>
  </si>
  <si>
    <t>экспр - 9шт., бразил - 4шт., моко- 6шт</t>
  </si>
  <si>
    <t>Эспрессо (зёрна) - 6 шт.</t>
  </si>
  <si>
    <t xml:space="preserve">моко мол - 12шт., эксп зер - 10шт., </t>
  </si>
  <si>
    <t>экспр - 10шт.,  моко- 10шт</t>
  </si>
  <si>
    <t>эспрессо - 9</t>
  </si>
  <si>
    <t>Эспрессо (зёрна)- 8.</t>
  </si>
  <si>
    <t>Эспрессо (зёрна) 250г- 1, Мокка фикс (молотый)  250г-2</t>
  </si>
  <si>
    <t>моко мол 250 - 1шт., экспрессо 250 - 4шт</t>
  </si>
  <si>
    <t>моко зер -3шт., моко мол - 7шт., эксп - 8шт., араб. 4шт</t>
  </si>
  <si>
    <t>эспрессо - 12, бразил - 15, арабика - 15, мокка фикс мол. - 10, мокка фикс зерн. - 12</t>
  </si>
  <si>
    <t>эспрес.зерн.250-7, мок.фикс.мол.250-5</t>
  </si>
  <si>
    <t>эспрессо - 9, мокка фикс мол. - 1</t>
  </si>
  <si>
    <t>Эспрессо (зёрна) 250г- 7, Кофе Бразил (молотый) 250г- 7, Мокка фикс (молотый)  250г- 8</t>
  </si>
  <si>
    <t>браз - 3шт., моко мол - 6шт., экспр - 11шт</t>
  </si>
  <si>
    <t>эспрессо - 6, мокка фикс мол. - 4</t>
  </si>
  <si>
    <t>эспрессо - 14, бразил - 7, мокка фикс мол. - 7</t>
  </si>
  <si>
    <t>эспрессо - 15</t>
  </si>
  <si>
    <t>Эспрессо (зёрна) 250г- 7, Кофе Бразил (молотый) 250г- 5, Мокка фикс (молотый)  250г- 7</t>
  </si>
  <si>
    <t>эспрессо - 6</t>
  </si>
  <si>
    <t>эспрес.зерн.250-13</t>
  </si>
  <si>
    <t>эспрессо - 8</t>
  </si>
  <si>
    <t>эспрессо - 9, бразил - 6, арабика зерн. - 9, мокка фикс мол. - 4, мокка фикс зерн. - 9</t>
  </si>
  <si>
    <t>эксп - 10шт., моко мол - 11шт.,</t>
  </si>
  <si>
    <t>эспрессо - 7, бразил - 9</t>
  </si>
  <si>
    <t>эспрессо - 9, мокка фикс мол. - 8</t>
  </si>
  <si>
    <t>моко мол - 4шт, экспр - 3шт</t>
  </si>
  <si>
    <t>эксп. - 8шт., мокко мол - 8шт., браз. - 1шт</t>
  </si>
  <si>
    <t>Эспрессо (зёрна) - 3 шт</t>
  </si>
  <si>
    <t>Эспрессо (зёрна)- 5 шт</t>
  </si>
  <si>
    <t>бразил - 10, мокка фикс мол. - 1, мокка фикс зерн. - 14</t>
  </si>
  <si>
    <t>эспр.зерн.250-11, коф.браз.мол.250-9,мок.фикс.мол.250-6</t>
  </si>
  <si>
    <t>эспрессо - 7, мокка фикс мол. - 8</t>
  </si>
  <si>
    <t>эспрессо - 13, бразил - 11, арабика - 7, мокка фикс мол. - 10, мокка фикс зерн. - 16</t>
  </si>
  <si>
    <t>моко мол 250 - 10шт., экспрессо 250 - 13шт</t>
  </si>
  <si>
    <t>эспр.зерн.-6, коф.браз.мол.-5, мок.фикс.мол.250-5</t>
  </si>
  <si>
    <t>Мокка фикс (молотый)  250г- 8, Эспрессо (зёрна) 250г- 12</t>
  </si>
  <si>
    <t>велютто заблокировано к заказу, в наличии арабика зерно 250г</t>
  </si>
  <si>
    <t>Ожидается поставка с 04.05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</si>
</sst>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#\ ?/?"/>
    <numFmt numFmtId="166" formatCode="General_)"/>
  </numFmts>
  <fonts count="22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134"/>
    </font>
    <font>
      <sz val="12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2"/>
      <color indexed="9"/>
      <name val="Arial"/>
      <family val="2"/>
      <charset val="238"/>
    </font>
    <font>
      <b/>
      <u/>
      <sz val="11"/>
      <color indexed="49"/>
      <name val="Calibri"/>
      <family val="2"/>
      <charset val="204"/>
    </font>
    <font>
      <b/>
      <i/>
      <sz val="12"/>
      <name val="Arial"/>
      <family val="2"/>
      <charset val="238"/>
    </font>
    <font>
      <sz val="12"/>
      <name val="Courier New"/>
      <family val="3"/>
      <charset val="204"/>
    </font>
    <font>
      <sz val="11"/>
      <color indexed="8"/>
      <name val="Calibri"/>
      <family val="2"/>
      <charset val="204"/>
    </font>
    <font>
      <sz val="10"/>
      <name val="Lucida Sans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2"/>
      <color rgb="FF000000"/>
      <name val="Times New Roman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2"/>
      </patternFill>
    </fill>
    <fill>
      <patternFill patternType="solid">
        <fgColor indexed="23"/>
        <bgColor indexed="5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166" fontId="14" fillId="0" borderId="0">
      <alignment vertical="center"/>
    </xf>
    <xf numFmtId="0" fontId="15" fillId="0" borderId="0">
      <alignment vertical="center"/>
    </xf>
    <xf numFmtId="9" fontId="16" fillId="0" borderId="0" applyFill="0" applyBorder="0" applyAlignment="0" applyProtection="0"/>
    <xf numFmtId="9" fontId="16" fillId="0" borderId="0" applyFill="0" applyBorder="0" applyAlignment="0" applyProtection="0"/>
    <xf numFmtId="0" fontId="5" fillId="0" borderId="0"/>
  </cellStyleXfs>
  <cellXfs count="84">
    <xf numFmtId="0" fontId="0" fillId="0" borderId="0" xfId="0"/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2" xfId="0" applyBorder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5" borderId="2" xfId="0" applyFont="1" applyFill="1" applyBorder="1" applyAlignment="1"/>
    <xf numFmtId="165" fontId="3" fillId="4" borderId="4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Font="1" applyBorder="1" applyAlignment="1">
      <alignment horizontal="center"/>
    </xf>
    <xf numFmtId="2" fontId="2" fillId="4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3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/>
    <xf numFmtId="9" fontId="0" fillId="0" borderId="2" xfId="1" applyFont="1" applyBorder="1"/>
    <xf numFmtId="164" fontId="0" fillId="0" borderId="2" xfId="0" applyNumberFormat="1" applyBorder="1"/>
    <xf numFmtId="0" fontId="8" fillId="0" borderId="0" xfId="2" applyFont="1" applyFill="1" applyBorder="1" applyAlignment="1"/>
    <xf numFmtId="0" fontId="7" fillId="0" borderId="0" xfId="2"/>
    <xf numFmtId="0" fontId="9" fillId="0" borderId="0" xfId="2" applyFont="1" applyFill="1" applyBorder="1" applyAlignment="1"/>
    <xf numFmtId="164" fontId="10" fillId="0" borderId="0" xfId="2" applyNumberFormat="1" applyFont="1" applyFill="1" applyBorder="1" applyAlignment="1"/>
    <xf numFmtId="0" fontId="11" fillId="6" borderId="0" xfId="2" applyFont="1" applyFill="1" applyBorder="1" applyAlignment="1"/>
    <xf numFmtId="0" fontId="12" fillId="0" borderId="0" xfId="2" applyFont="1" applyFill="1" applyBorder="1" applyAlignment="1">
      <alignment horizontal="left"/>
    </xf>
    <xf numFmtId="0" fontId="13" fillId="4" borderId="1" xfId="3" applyNumberFormat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/>
    </xf>
    <xf numFmtId="1" fontId="7" fillId="0" borderId="1" xfId="2" applyNumberFormat="1" applyFont="1" applyFill="1" applyBorder="1" applyAlignment="1">
      <alignment horizontal="center"/>
    </xf>
    <xf numFmtId="9" fontId="0" fillId="0" borderId="1" xfId="3" applyNumberFormat="1" applyFont="1" applyFill="1" applyBorder="1" applyAlignment="1">
      <alignment horizontal="center" vertical="center"/>
    </xf>
    <xf numFmtId="0" fontId="7" fillId="0" borderId="0" xfId="2" applyFont="1" applyFill="1" applyBorder="1" applyAlignment="1"/>
    <xf numFmtId="0" fontId="7" fillId="0" borderId="0" xfId="2" applyFont="1" applyFill="1" applyBorder="1" applyAlignment="1">
      <alignment horizontal="right"/>
    </xf>
    <xf numFmtId="9" fontId="7" fillId="0" borderId="0" xfId="2" applyNumberFormat="1" applyFont="1" applyFill="1" applyBorder="1" applyAlignment="1"/>
    <xf numFmtId="1" fontId="7" fillId="0" borderId="0" xfId="2" applyNumberFormat="1" applyFont="1" applyFill="1" applyBorder="1" applyAlignment="1"/>
    <xf numFmtId="0" fontId="0" fillId="0" borderId="0" xfId="3" applyFont="1" applyFill="1" applyBorder="1" applyAlignment="1">
      <alignment horizontal="left" vertical="center"/>
    </xf>
    <xf numFmtId="0" fontId="7" fillId="0" borderId="1" xfId="2" applyNumberFormat="1" applyFont="1" applyFill="1" applyBorder="1" applyAlignment="1">
      <alignment horizontal="center"/>
    </xf>
    <xf numFmtId="9" fontId="0" fillId="0" borderId="0" xfId="0" applyNumberFormat="1"/>
    <xf numFmtId="9" fontId="0" fillId="0" borderId="0" xfId="1" applyFont="1"/>
    <xf numFmtId="0" fontId="6" fillId="0" borderId="0" xfId="0" applyFont="1"/>
    <xf numFmtId="16" fontId="0" fillId="0" borderId="2" xfId="0" applyNumberFormat="1" applyBorder="1"/>
    <xf numFmtId="0" fontId="0" fillId="0" borderId="6" xfId="0" applyFill="1" applyBorder="1"/>
    <xf numFmtId="0" fontId="0" fillId="0" borderId="1" xfId="0" applyBorder="1"/>
    <xf numFmtId="0" fontId="0" fillId="0" borderId="3" xfId="0" applyBorder="1"/>
    <xf numFmtId="0" fontId="0" fillId="0" borderId="15" xfId="0" applyFill="1" applyBorder="1"/>
    <xf numFmtId="14" fontId="0" fillId="0" borderId="0" xfId="0" applyNumberFormat="1"/>
    <xf numFmtId="0" fontId="0" fillId="0" borderId="2" xfId="0" applyFill="1" applyBorder="1" applyAlignment="1">
      <alignment horizontal="center"/>
    </xf>
    <xf numFmtId="0" fontId="2" fillId="4" borderId="5" xfId="0" applyFont="1" applyFill="1" applyBorder="1" applyAlignment="1">
      <alignment vertical="center"/>
    </xf>
    <xf numFmtId="0" fontId="17" fillId="7" borderId="17" xfId="0" applyFont="1" applyFill="1" applyBorder="1" applyAlignment="1">
      <alignment vertical="center" wrapText="1"/>
    </xf>
    <xf numFmtId="0" fontId="0" fillId="0" borderId="2" xfId="0" applyNumberFormat="1" applyBorder="1"/>
    <xf numFmtId="1" fontId="0" fillId="0" borderId="13" xfId="0" applyNumberFormat="1" applyBorder="1"/>
    <xf numFmtId="1" fontId="0" fillId="0" borderId="2" xfId="0" applyNumberFormat="1" applyBorder="1"/>
    <xf numFmtId="1" fontId="0" fillId="0" borderId="15" xfId="0" applyNumberFormat="1" applyFill="1" applyBorder="1"/>
    <xf numFmtId="1" fontId="0" fillId="0" borderId="0" xfId="0" applyNumberFormat="1"/>
    <xf numFmtId="0" fontId="19" fillId="0" borderId="14" xfId="0" applyFont="1" applyBorder="1" applyAlignment="1"/>
    <xf numFmtId="1" fontId="0" fillId="0" borderId="13" xfId="0" applyNumberFormat="1" applyFill="1" applyBorder="1"/>
    <xf numFmtId="164" fontId="0" fillId="0" borderId="2" xfId="0" applyNumberFormat="1" applyFill="1" applyBorder="1"/>
    <xf numFmtId="9" fontId="0" fillId="0" borderId="2" xfId="1" applyFont="1" applyFill="1" applyBorder="1"/>
    <xf numFmtId="0" fontId="2" fillId="4" borderId="2" xfId="0" applyFont="1" applyFill="1" applyBorder="1" applyAlignment="1">
      <alignment vertical="center" wrapText="1"/>
    </xf>
    <xf numFmtId="1" fontId="0" fillId="0" borderId="16" xfId="0" applyNumberFormat="1" applyFill="1" applyBorder="1"/>
    <xf numFmtId="1" fontId="0" fillId="0" borderId="12" xfId="0" applyNumberFormat="1" applyBorder="1"/>
    <xf numFmtId="0" fontId="19" fillId="0" borderId="14" xfId="0" applyFont="1" applyFill="1" applyBorder="1" applyAlignment="1"/>
    <xf numFmtId="0" fontId="18" fillId="7" borderId="0" xfId="0" applyFont="1" applyFill="1" applyBorder="1" applyAlignment="1">
      <alignment vertical="center" wrapText="1"/>
    </xf>
    <xf numFmtId="0" fontId="17" fillId="7" borderId="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7" fillId="7" borderId="14" xfId="0" applyFont="1" applyFill="1" applyBorder="1" applyAlignment="1">
      <alignment vertical="center" wrapText="1"/>
    </xf>
    <xf numFmtId="0" fontId="0" fillId="0" borderId="14" xfId="0" applyFont="1" applyBorder="1" applyAlignment="1"/>
    <xf numFmtId="0" fontId="2" fillId="4" borderId="17" xfId="0" applyFont="1" applyFill="1" applyBorder="1" applyAlignment="1">
      <alignment vertical="center" wrapText="1"/>
    </xf>
    <xf numFmtId="1" fontId="0" fillId="0" borderId="2" xfId="0" applyNumberFormat="1" applyFill="1" applyBorder="1"/>
    <xf numFmtId="0" fontId="20" fillId="7" borderId="14" xfId="0" applyFont="1" applyFill="1" applyBorder="1" applyAlignment="1">
      <alignment horizontal="center" vertical="center" wrapText="1"/>
    </xf>
    <xf numFmtId="0" fontId="21" fillId="0" borderId="18" xfId="0" applyFont="1" applyBorder="1" applyAlignment="1"/>
    <xf numFmtId="0" fontId="21" fillId="0" borderId="19" xfId="0" applyFont="1" applyBorder="1" applyAlignment="1"/>
    <xf numFmtId="164" fontId="6" fillId="0" borderId="2" xfId="0" applyNumberFormat="1" applyFont="1" applyBorder="1"/>
  </cellXfs>
  <cellStyles count="10">
    <cellStyle name="0,0_x000d__x000a_NA_x000d__x000a_" xfId="4"/>
    <cellStyle name="Normalny_Cennik 01.03.2008" xfId="5"/>
    <cellStyle name="Обычный" xfId="0" builtinId="0"/>
    <cellStyle name="Обычный 2" xfId="2"/>
    <cellStyle name="Обычный 2 2" xfId="9"/>
    <cellStyle name="Обычный 2 3" xfId="6"/>
    <cellStyle name="Обычный 4" xfId="3"/>
    <cellStyle name="Процентный" xfId="1" builtinId="5"/>
    <cellStyle name="Процентный 2" xfId="7"/>
    <cellStyle name="Процентный 2 2" xfId="8"/>
  </cellStyles>
  <dxfs count="19"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  <dxf>
      <fill>
        <patternFill>
          <bgColor theme="3" tint="0.59996337778862885"/>
        </patternFill>
      </fill>
    </dxf>
    <dxf>
      <fill>
        <patternFill patternType="solid">
          <fgColor indexed="31"/>
          <bgColor indexed="44"/>
        </patternFill>
      </fill>
    </dxf>
    <dxf>
      <font>
        <b val="0"/>
        <condense val="0"/>
        <extend val="0"/>
        <color indexed="60"/>
      </font>
      <fill>
        <patternFill patternType="solid">
          <fgColor indexed="53"/>
          <bgColor indexed="29"/>
        </patternFill>
      </fill>
    </dxf>
    <dxf>
      <font>
        <b val="0"/>
        <condense val="0"/>
        <extend val="0"/>
        <color indexed="60"/>
      </font>
      <fill>
        <patternFill patternType="solid">
          <fgColor indexed="26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Динамика!$A$6</c:f>
              <c:strCache>
                <c:ptCount val="1"/>
                <c:pt idx="0">
                  <c:v>Динамика ТТ</c:v>
                </c:pt>
              </c:strCache>
            </c:strRef>
          </c:tx>
          <c:marker>
            <c:symbol val="none"/>
          </c:marker>
          <c:cat>
            <c:strRef>
              <c:f>Динамика!$B$4:$AE$5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Динамика!$B$6:$AE$6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Динамика!$A$7</c:f>
              <c:strCache>
                <c:ptCount val="1"/>
                <c:pt idx="0">
                  <c:v>Динамика SKU</c:v>
                </c:pt>
              </c:strCache>
            </c:strRef>
          </c:tx>
          <c:marker>
            <c:symbol val="none"/>
          </c:marker>
          <c:cat>
            <c:strRef>
              <c:f>Динамика!$B$4:$AE$5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Динамика!$B$7:$AE$7</c:f>
              <c:numCache>
                <c:formatCode>0%</c:formatCode>
                <c:ptCount val="30"/>
                <c:pt idx="0">
                  <c:v>0.70191307839004313</c:v>
                </c:pt>
                <c:pt idx="1">
                  <c:v>0.70191307839004313</c:v>
                </c:pt>
                <c:pt idx="2">
                  <c:v>0.70191307839004313</c:v>
                </c:pt>
                <c:pt idx="3">
                  <c:v>0.69749031416240082</c:v>
                </c:pt>
                <c:pt idx="4">
                  <c:v>0.69749031416240082</c:v>
                </c:pt>
                <c:pt idx="5">
                  <c:v>0.69749031416240082</c:v>
                </c:pt>
                <c:pt idx="6">
                  <c:v>0.69749031416240082</c:v>
                </c:pt>
                <c:pt idx="7">
                  <c:v>0.69749031416240082</c:v>
                </c:pt>
                <c:pt idx="8">
                  <c:v>0.69749031416240082</c:v>
                </c:pt>
                <c:pt idx="9">
                  <c:v>0.69749031416240082</c:v>
                </c:pt>
                <c:pt idx="10">
                  <c:v>0.6845355816521127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89088"/>
        <c:axId val="144090624"/>
      </c:lineChart>
      <c:catAx>
        <c:axId val="14408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90624"/>
        <c:crosses val="autoZero"/>
        <c:auto val="1"/>
        <c:lblAlgn val="ctr"/>
        <c:lblOffset val="100"/>
        <c:noMultiLvlLbl val="0"/>
      </c:catAx>
      <c:valAx>
        <c:axId val="1440906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408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Динамика!$A$27</c:f>
              <c:strCache>
                <c:ptCount val="1"/>
                <c:pt idx="0">
                  <c:v>Карусель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Динамика!$B$27:$AE$27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Динамика!$A$28</c:f>
              <c:strCache>
                <c:ptCount val="1"/>
                <c:pt idx="0">
                  <c:v>Метро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Динамика!$B$28:$AE$28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Динамика!$A$29</c:f>
              <c:strCache>
                <c:ptCount val="1"/>
                <c:pt idx="0">
                  <c:v>Перекрёсток</c:v>
                </c:pt>
              </c:strCache>
            </c:strRef>
          </c:tx>
          <c:invertIfNegative val="0"/>
          <c:cat>
            <c:strRef>
              <c:f>Динамика!$B$25:$AE$26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Динамика!$B$29:$AE$29</c:f>
              <c:numCache>
                <c:formatCode>0%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45344"/>
        <c:axId val="146347136"/>
      </c:barChart>
      <c:catAx>
        <c:axId val="146345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47136"/>
        <c:crosses val="autoZero"/>
        <c:auto val="1"/>
        <c:lblAlgn val="ctr"/>
        <c:lblOffset val="100"/>
        <c:noMultiLvlLbl val="0"/>
      </c:catAx>
      <c:valAx>
        <c:axId val="146347136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6345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Динамика!$A$50</c:f>
              <c:strCache>
                <c:ptCount val="1"/>
                <c:pt idx="0">
                  <c:v>Карусель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Динамика!$B$50:$AE$50</c:f>
              <c:numCache>
                <c:formatCode>0%</c:formatCode>
                <c:ptCount val="30"/>
                <c:pt idx="0">
                  <c:v>0.76</c:v>
                </c:pt>
                <c:pt idx="1">
                  <c:v>0.76</c:v>
                </c:pt>
                <c:pt idx="2">
                  <c:v>0.76</c:v>
                </c:pt>
                <c:pt idx="3">
                  <c:v>0.77600000000000002</c:v>
                </c:pt>
                <c:pt idx="4">
                  <c:v>0.77600000000000002</c:v>
                </c:pt>
                <c:pt idx="5">
                  <c:v>0.77600000000000002</c:v>
                </c:pt>
                <c:pt idx="6">
                  <c:v>0.77600000000000002</c:v>
                </c:pt>
                <c:pt idx="7">
                  <c:v>0.77600000000000002</c:v>
                </c:pt>
                <c:pt idx="8">
                  <c:v>0.77600000000000002</c:v>
                </c:pt>
                <c:pt idx="9">
                  <c:v>0.77600000000000002</c:v>
                </c:pt>
                <c:pt idx="10">
                  <c:v>0.76800000000000002</c:v>
                </c:pt>
              </c:numCache>
            </c:numRef>
          </c:val>
        </c:ser>
        <c:ser>
          <c:idx val="1"/>
          <c:order val="1"/>
          <c:tx>
            <c:strRef>
              <c:f>Динамика!$A$51</c:f>
              <c:strCache>
                <c:ptCount val="1"/>
                <c:pt idx="0">
                  <c:v>Метро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Динамика!$B$51:$AE$51</c:f>
              <c:numCache>
                <c:formatCode>0%</c:formatCode>
                <c:ptCount val="30"/>
                <c:pt idx="0">
                  <c:v>0.95061728395061729</c:v>
                </c:pt>
                <c:pt idx="1">
                  <c:v>0.95061728395061729</c:v>
                </c:pt>
                <c:pt idx="2">
                  <c:v>0.95061728395061729</c:v>
                </c:pt>
                <c:pt idx="3">
                  <c:v>0.95061728395061729</c:v>
                </c:pt>
                <c:pt idx="4">
                  <c:v>0.95061728395061729</c:v>
                </c:pt>
                <c:pt idx="5">
                  <c:v>0.95061728395061729</c:v>
                </c:pt>
                <c:pt idx="6">
                  <c:v>0.95061728395061729</c:v>
                </c:pt>
                <c:pt idx="7">
                  <c:v>0.95061728395061729</c:v>
                </c:pt>
                <c:pt idx="8">
                  <c:v>0.95061728395061729</c:v>
                </c:pt>
                <c:pt idx="9">
                  <c:v>0.95061728395061729</c:v>
                </c:pt>
                <c:pt idx="10">
                  <c:v>0.91975308641975306</c:v>
                </c:pt>
              </c:numCache>
            </c:numRef>
          </c:val>
        </c:ser>
        <c:ser>
          <c:idx val="2"/>
          <c:order val="2"/>
          <c:tx>
            <c:strRef>
              <c:f>Динамика!$A$52</c:f>
              <c:strCache>
                <c:ptCount val="1"/>
                <c:pt idx="0">
                  <c:v>Перекрёсток</c:v>
                </c:pt>
              </c:strCache>
            </c:strRef>
          </c:tx>
          <c:invertIfNegative val="0"/>
          <c:cat>
            <c:strRef>
              <c:f>Динамика!$B$48:$AE$49</c:f>
              <c:strCache>
                <c:ptCount val="30"/>
                <c:pt idx="0">
                  <c:v>01.май</c:v>
                </c:pt>
                <c:pt idx="1">
                  <c:v>02.май</c:v>
                </c:pt>
                <c:pt idx="2">
                  <c:v>03.май</c:v>
                </c:pt>
                <c:pt idx="3">
                  <c:v>04.май</c:v>
                </c:pt>
                <c:pt idx="4">
                  <c:v>05.май</c:v>
                </c:pt>
                <c:pt idx="5">
                  <c:v>06.май</c:v>
                </c:pt>
                <c:pt idx="6">
                  <c:v>07.май</c:v>
                </c:pt>
                <c:pt idx="7">
                  <c:v>08.май</c:v>
                </c:pt>
                <c:pt idx="8">
                  <c:v>09.май</c:v>
                </c:pt>
                <c:pt idx="9">
                  <c:v>10.май</c:v>
                </c:pt>
                <c:pt idx="10">
                  <c:v>11.май</c:v>
                </c:pt>
                <c:pt idx="11">
                  <c:v>12.май</c:v>
                </c:pt>
                <c:pt idx="12">
                  <c:v>13.май</c:v>
                </c:pt>
                <c:pt idx="13">
                  <c:v>14.май</c:v>
                </c:pt>
                <c:pt idx="14">
                  <c:v>15.май</c:v>
                </c:pt>
                <c:pt idx="15">
                  <c:v>16.май</c:v>
                </c:pt>
                <c:pt idx="16">
                  <c:v>17.май</c:v>
                </c:pt>
                <c:pt idx="17">
                  <c:v>18.май</c:v>
                </c:pt>
                <c:pt idx="18">
                  <c:v>19.май</c:v>
                </c:pt>
                <c:pt idx="19">
                  <c:v>20.май</c:v>
                </c:pt>
                <c:pt idx="20">
                  <c:v>21.май</c:v>
                </c:pt>
                <c:pt idx="21">
                  <c:v>22.май</c:v>
                </c:pt>
                <c:pt idx="22">
                  <c:v>23.май</c:v>
                </c:pt>
                <c:pt idx="23">
                  <c:v>24.май</c:v>
                </c:pt>
                <c:pt idx="24">
                  <c:v>25.май</c:v>
                </c:pt>
                <c:pt idx="25">
                  <c:v>26.май</c:v>
                </c:pt>
                <c:pt idx="26">
                  <c:v>27.май</c:v>
                </c:pt>
                <c:pt idx="27">
                  <c:v>28.май</c:v>
                </c:pt>
                <c:pt idx="28">
                  <c:v>29.май</c:v>
                </c:pt>
                <c:pt idx="29">
                  <c:v>30.май</c:v>
                </c:pt>
              </c:strCache>
            </c:strRef>
          </c:cat>
          <c:val>
            <c:numRef>
              <c:f>Динамика!$B$52:$AE$52</c:f>
              <c:numCache>
                <c:formatCode>0%</c:formatCode>
                <c:ptCount val="30"/>
                <c:pt idx="0">
                  <c:v>0.39512195121951221</c:v>
                </c:pt>
                <c:pt idx="1">
                  <c:v>0.39512195121951221</c:v>
                </c:pt>
                <c:pt idx="2">
                  <c:v>0.39512195121951221</c:v>
                </c:pt>
                <c:pt idx="3">
                  <c:v>0.36585365853658536</c:v>
                </c:pt>
                <c:pt idx="4">
                  <c:v>0.36585365853658536</c:v>
                </c:pt>
                <c:pt idx="5">
                  <c:v>0.36585365853658536</c:v>
                </c:pt>
                <c:pt idx="6">
                  <c:v>0.36585365853658536</c:v>
                </c:pt>
                <c:pt idx="7">
                  <c:v>0.36585365853658536</c:v>
                </c:pt>
                <c:pt idx="8">
                  <c:v>0.36585365853658536</c:v>
                </c:pt>
                <c:pt idx="9">
                  <c:v>0.36585365853658536</c:v>
                </c:pt>
                <c:pt idx="10">
                  <c:v>0.36585365853658536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72864"/>
        <c:axId val="146386944"/>
      </c:barChart>
      <c:catAx>
        <c:axId val="14637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386944"/>
        <c:crosses val="autoZero"/>
        <c:auto val="1"/>
        <c:lblAlgn val="ctr"/>
        <c:lblOffset val="100"/>
        <c:noMultiLvlLbl val="0"/>
      </c:catAx>
      <c:valAx>
        <c:axId val="14638694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637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252412</xdr:colOff>
      <xdr:row>7</xdr:row>
      <xdr:rowOff>142875</xdr:rowOff>
    </xdr:from>
    <xdr:to>
      <xdr:col>25</xdr:col>
      <xdr:colOff>0</xdr:colOff>
      <xdr:row>22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80961</xdr:colOff>
      <xdr:row>30</xdr:row>
      <xdr:rowOff>28575</xdr:rowOff>
    </xdr:from>
    <xdr:to>
      <xdr:col>21</xdr:col>
      <xdr:colOff>542924</xdr:colOff>
      <xdr:row>44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52387</xdr:colOff>
      <xdr:row>53</xdr:row>
      <xdr:rowOff>38100</xdr:rowOff>
    </xdr:from>
    <xdr:to>
      <xdr:col>25</xdr:col>
      <xdr:colOff>542925</xdr:colOff>
      <xdr:row>67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38"/>
  <sheetViews>
    <sheetView zoomScale="85" zoomScaleNormal="85" workbookViewId="0">
      <selection activeCell="B25" sqref="B25"/>
    </sheetView>
  </sheetViews>
  <sheetFormatPr defaultRowHeight="12.75"/>
  <cols>
    <col min="1" max="1" width="9.140625" style="32"/>
    <col min="2" max="2" width="37.5703125" style="32" customWidth="1"/>
    <col min="3" max="3" width="14.42578125" style="32" customWidth="1"/>
    <col min="4" max="4" width="21.5703125" style="32" customWidth="1"/>
    <col min="5" max="16384" width="9.140625" style="32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 ht="18">
      <c r="A2" s="31"/>
      <c r="B2" s="33" t="s">
        <v>13</v>
      </c>
      <c r="C2" s="34">
        <v>43231</v>
      </c>
      <c r="D2" s="31"/>
      <c r="E2" s="31"/>
      <c r="F2" s="31"/>
      <c r="G2" s="31"/>
      <c r="H2" s="31"/>
    </row>
    <row r="3" spans="1:8">
      <c r="A3" s="31"/>
      <c r="B3" s="31"/>
      <c r="C3" s="31"/>
      <c r="D3" s="31"/>
      <c r="E3" s="31"/>
      <c r="F3" s="31"/>
      <c r="G3" s="31"/>
      <c r="H3" s="31"/>
    </row>
    <row r="4" spans="1:8" ht="15.75">
      <c r="A4" s="31"/>
      <c r="B4" s="35" t="s">
        <v>17</v>
      </c>
      <c r="C4" s="36"/>
      <c r="D4" s="36"/>
      <c r="E4" s="36"/>
      <c r="F4" s="31"/>
      <c r="G4" s="31"/>
      <c r="H4" s="31"/>
    </row>
    <row r="5" spans="1:8" ht="75">
      <c r="A5" s="31"/>
      <c r="B5" s="37" t="s">
        <v>120</v>
      </c>
      <c r="C5" s="37" t="s">
        <v>121</v>
      </c>
      <c r="D5" s="37" t="s">
        <v>122</v>
      </c>
      <c r="E5" s="37" t="s">
        <v>15</v>
      </c>
      <c r="F5" s="37" t="s">
        <v>123</v>
      </c>
      <c r="G5" s="37" t="s">
        <v>124</v>
      </c>
      <c r="H5" s="37" t="s">
        <v>15</v>
      </c>
    </row>
    <row r="6" spans="1:8" ht="15">
      <c r="A6" s="31"/>
      <c r="B6" s="38" t="s">
        <v>125</v>
      </c>
      <c r="C6" s="39">
        <v>20</v>
      </c>
      <c r="D6" s="40">
        <f>COUNTA(Карусель!N2:N21)</f>
        <v>20</v>
      </c>
      <c r="E6" s="41">
        <f>D6/C6</f>
        <v>1</v>
      </c>
      <c r="F6" s="39">
        <f>SUM(Карусель!M2:M21)</f>
        <v>125</v>
      </c>
      <c r="G6" s="40">
        <f>SUM(Карусель!W2:W21)</f>
        <v>96</v>
      </c>
      <c r="H6" s="41">
        <f>G6/F6</f>
        <v>0.76800000000000002</v>
      </c>
    </row>
    <row r="7" spans="1:8" ht="15">
      <c r="A7" s="31"/>
      <c r="B7" s="38" t="s">
        <v>126</v>
      </c>
      <c r="C7" s="39">
        <v>18</v>
      </c>
      <c r="D7" s="39">
        <f>COUNTA(Метро!N2:N19)</f>
        <v>18</v>
      </c>
      <c r="E7" s="41">
        <f t="shared" ref="E7:E8" si="0">D7/C7</f>
        <v>1</v>
      </c>
      <c r="F7" s="39">
        <f>SUM(Метро!M2:M19)</f>
        <v>162</v>
      </c>
      <c r="G7" s="40">
        <f>SUM(Метро!AA2:AA19)</f>
        <v>149</v>
      </c>
      <c r="H7" s="41">
        <f t="shared" ref="H7:H8" si="1">G7/F7</f>
        <v>0.91975308641975306</v>
      </c>
    </row>
    <row r="8" spans="1:8" ht="15">
      <c r="A8" s="31"/>
      <c r="B8" s="38" t="s">
        <v>127</v>
      </c>
      <c r="C8" s="39">
        <f>COUNTA(Перекрёсток!C2:C42)</f>
        <v>41</v>
      </c>
      <c r="D8" s="39">
        <f>COUNT(Перекрёсток!N2:N42)</f>
        <v>41</v>
      </c>
      <c r="E8" s="41">
        <f t="shared" si="0"/>
        <v>1</v>
      </c>
      <c r="F8" s="39">
        <f>SUM(Перекрёсток!M2:M42)</f>
        <v>205</v>
      </c>
      <c r="G8" s="47">
        <f>SUM(Перекрёсток!T2:T42)</f>
        <v>75</v>
      </c>
      <c r="H8" s="41">
        <f t="shared" si="1"/>
        <v>0.36585365853658536</v>
      </c>
    </row>
    <row r="9" spans="1:8" ht="15">
      <c r="A9" s="31"/>
      <c r="B9" s="38"/>
      <c r="C9" s="39"/>
      <c r="D9" s="40"/>
      <c r="E9" s="41"/>
      <c r="F9" s="39"/>
      <c r="G9" s="40"/>
      <c r="H9" s="41"/>
    </row>
    <row r="10" spans="1:8" ht="15">
      <c r="A10" s="31"/>
      <c r="B10"/>
      <c r="C10"/>
      <c r="D10"/>
      <c r="E10" s="48">
        <f>AVERAGE(E6:E8)</f>
        <v>1</v>
      </c>
      <c r="F10"/>
      <c r="G10"/>
      <c r="H10" s="48">
        <f>AVERAGE(H6:H8)</f>
        <v>0.6845355816521127</v>
      </c>
    </row>
    <row r="11" spans="1:8" ht="15">
      <c r="A11" s="31"/>
      <c r="B11"/>
      <c r="C11"/>
      <c r="D11"/>
      <c r="E11"/>
      <c r="F11"/>
      <c r="G11"/>
      <c r="H11"/>
    </row>
    <row r="12" spans="1:8" ht="15">
      <c r="A12" s="31"/>
      <c r="B12"/>
      <c r="C12"/>
      <c r="D12"/>
      <c r="E12"/>
      <c r="F12"/>
      <c r="G12"/>
      <c r="H12"/>
    </row>
    <row r="13" spans="1:8" ht="15">
      <c r="A13" s="31"/>
      <c r="B13"/>
      <c r="C13"/>
      <c r="D13"/>
      <c r="E13"/>
      <c r="F13"/>
      <c r="G13"/>
      <c r="H13"/>
    </row>
    <row r="14" spans="1:8" ht="15">
      <c r="A14" s="31"/>
      <c r="B14"/>
      <c r="C14"/>
      <c r="D14"/>
      <c r="E14"/>
      <c r="F14"/>
      <c r="G14"/>
      <c r="H14"/>
    </row>
    <row r="15" spans="1:8" ht="15">
      <c r="A15" s="31"/>
      <c r="B15"/>
      <c r="C15"/>
      <c r="D15"/>
      <c r="E15"/>
      <c r="F15"/>
      <c r="G15"/>
      <c r="H15"/>
    </row>
    <row r="16" spans="1:8" ht="15">
      <c r="A16" s="31"/>
      <c r="B16"/>
      <c r="C16"/>
      <c r="D16"/>
      <c r="E16"/>
      <c r="F16"/>
      <c r="G16"/>
      <c r="H16"/>
    </row>
    <row r="17" spans="1:8" ht="15">
      <c r="A17" s="31"/>
      <c r="B17"/>
      <c r="C17"/>
      <c r="D17"/>
      <c r="E17"/>
      <c r="F17"/>
      <c r="G17"/>
      <c r="H17"/>
    </row>
    <row r="18" spans="1:8" ht="15">
      <c r="A18" s="31"/>
      <c r="B18"/>
      <c r="C18"/>
      <c r="D18"/>
      <c r="E18"/>
      <c r="F18"/>
      <c r="G18"/>
      <c r="H18"/>
    </row>
    <row r="19" spans="1:8" ht="15">
      <c r="A19" s="31"/>
      <c r="B19"/>
      <c r="C19"/>
      <c r="D19"/>
      <c r="E19"/>
      <c r="F19"/>
      <c r="G19"/>
      <c r="H19"/>
    </row>
    <row r="20" spans="1:8" ht="15">
      <c r="A20" s="31"/>
      <c r="B20"/>
      <c r="C20"/>
      <c r="E20"/>
      <c r="F20"/>
      <c r="G20"/>
      <c r="H20"/>
    </row>
    <row r="21" spans="1:8">
      <c r="A21" s="31"/>
      <c r="B21" s="42"/>
      <c r="C21" s="45"/>
      <c r="D21" s="42"/>
      <c r="E21" s="42"/>
      <c r="F21" s="42"/>
      <c r="G21" s="42"/>
      <c r="H21" s="42"/>
    </row>
    <row r="22" spans="1:8" ht="15">
      <c r="A22" s="31"/>
      <c r="B22" s="46"/>
      <c r="C22" s="45"/>
      <c r="D22" s="42"/>
      <c r="E22" s="42"/>
      <c r="F22" s="42"/>
      <c r="G22" s="42"/>
      <c r="H22" s="42"/>
    </row>
    <row r="23" spans="1:8">
      <c r="A23" s="31"/>
      <c r="B23" s="42"/>
      <c r="C23" s="45"/>
      <c r="D23" s="42"/>
      <c r="E23" s="42"/>
      <c r="F23" s="42"/>
      <c r="G23" s="42"/>
      <c r="H23" s="42"/>
    </row>
    <row r="24" spans="1:8" ht="15">
      <c r="A24" s="31"/>
      <c r="B24"/>
      <c r="C24"/>
      <c r="D24"/>
      <c r="E24"/>
      <c r="F24"/>
      <c r="G24"/>
      <c r="H24"/>
    </row>
    <row r="25" spans="1:8" ht="15">
      <c r="A25" s="31"/>
      <c r="B25"/>
      <c r="C25"/>
      <c r="D25"/>
      <c r="E25"/>
      <c r="F25"/>
      <c r="G25"/>
      <c r="H25"/>
    </row>
    <row r="26" spans="1:8" ht="15">
      <c r="A26" s="31"/>
      <c r="B26"/>
      <c r="C26"/>
      <c r="D26"/>
      <c r="E26"/>
      <c r="F26"/>
      <c r="G26"/>
      <c r="H26"/>
    </row>
    <row r="27" spans="1:8" ht="15">
      <c r="A27" s="31"/>
      <c r="B27"/>
      <c r="C27"/>
      <c r="D27"/>
      <c r="E27"/>
      <c r="F27"/>
      <c r="G27"/>
      <c r="H27"/>
    </row>
    <row r="28" spans="1:8" ht="15">
      <c r="A28" s="31"/>
      <c r="B28"/>
      <c r="C28"/>
      <c r="D28"/>
      <c r="E28"/>
      <c r="F28"/>
      <c r="G28"/>
      <c r="H28"/>
    </row>
    <row r="29" spans="1:8" ht="15">
      <c r="A29" s="31"/>
      <c r="B29"/>
      <c r="C29"/>
      <c r="D29"/>
      <c r="E29"/>
      <c r="F29"/>
      <c r="G29"/>
      <c r="H29"/>
    </row>
    <row r="30" spans="1:8" ht="15">
      <c r="A30" s="31"/>
      <c r="B30"/>
      <c r="C30"/>
      <c r="D30"/>
      <c r="E30"/>
      <c r="F30"/>
      <c r="G30"/>
      <c r="H30"/>
    </row>
    <row r="31" spans="1:8" ht="15">
      <c r="A31" s="31"/>
      <c r="B31"/>
      <c r="C31"/>
      <c r="D31"/>
      <c r="E31"/>
      <c r="F31"/>
      <c r="G31"/>
      <c r="H31"/>
    </row>
    <row r="32" spans="1:8" ht="15">
      <c r="A32" s="31"/>
      <c r="B32"/>
      <c r="C32"/>
      <c r="D32"/>
      <c r="E32"/>
      <c r="F32"/>
      <c r="G32"/>
      <c r="H32"/>
    </row>
    <row r="33" spans="1:8" ht="15">
      <c r="A33" s="31"/>
      <c r="B33"/>
      <c r="C33"/>
      <c r="D33"/>
      <c r="E33"/>
      <c r="F33"/>
      <c r="G33"/>
      <c r="H33"/>
    </row>
    <row r="34" spans="1:8" ht="15">
      <c r="A34" s="31"/>
      <c r="B34"/>
      <c r="C34"/>
      <c r="D34"/>
      <c r="E34"/>
      <c r="F34"/>
      <c r="G34"/>
      <c r="H34"/>
    </row>
    <row r="35" spans="1:8" ht="15">
      <c r="A35" s="31"/>
      <c r="B35"/>
      <c r="C35"/>
      <c r="D35"/>
      <c r="E35"/>
      <c r="F35"/>
      <c r="G35"/>
      <c r="H35"/>
    </row>
    <row r="36" spans="1:8" ht="15">
      <c r="A36" s="31"/>
      <c r="B36"/>
      <c r="C36"/>
      <c r="D36"/>
      <c r="E36"/>
      <c r="F36"/>
      <c r="G36"/>
      <c r="H36"/>
    </row>
    <row r="37" spans="1:8" ht="15">
      <c r="A37" s="31"/>
      <c r="B37"/>
      <c r="C37"/>
      <c r="D37"/>
      <c r="E37"/>
      <c r="F37"/>
      <c r="G37"/>
      <c r="H37"/>
    </row>
    <row r="38" spans="1:8">
      <c r="A38" s="31"/>
      <c r="B38" s="42"/>
      <c r="C38" s="42"/>
      <c r="D38" s="43"/>
      <c r="E38" s="44"/>
      <c r="F38" s="42"/>
      <c r="G38" s="43"/>
      <c r="H38" s="44"/>
    </row>
  </sheetData>
  <sheetProtection selectLockedCells="1" selectUnlockedCells="1"/>
  <pageMargins left="0.69930555555555551" right="0.69930555555555551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2"/>
  <sheetViews>
    <sheetView tabSelected="1" topLeftCell="A28" zoomScale="70" zoomScaleNormal="70" workbookViewId="0">
      <selection activeCell="E50" sqref="E50:K52"/>
    </sheetView>
  </sheetViews>
  <sheetFormatPr defaultRowHeight="15"/>
  <cols>
    <col min="1" max="1" width="14.28515625" bestFit="1" customWidth="1"/>
  </cols>
  <sheetData>
    <row r="2" spans="1:32">
      <c r="B2" t="s">
        <v>128</v>
      </c>
    </row>
    <row r="4" spans="1:32">
      <c r="A4" s="50" t="s">
        <v>129</v>
      </c>
    </row>
    <row r="5" spans="1:32">
      <c r="A5" s="10" t="s">
        <v>13</v>
      </c>
      <c r="B5" s="51">
        <v>43221</v>
      </c>
      <c r="C5" s="51">
        <v>43222</v>
      </c>
      <c r="D5" s="51">
        <v>43223</v>
      </c>
      <c r="E5" s="51">
        <v>43224</v>
      </c>
      <c r="F5" s="51">
        <v>43225</v>
      </c>
      <c r="G5" s="51">
        <v>43226</v>
      </c>
      <c r="H5" s="51">
        <v>43227</v>
      </c>
      <c r="I5" s="51">
        <v>43228</v>
      </c>
      <c r="J5" s="51">
        <v>43229</v>
      </c>
      <c r="K5" s="51">
        <v>43230</v>
      </c>
      <c r="L5" s="51">
        <v>43231</v>
      </c>
      <c r="M5" s="51">
        <v>43232</v>
      </c>
      <c r="N5" s="51">
        <v>43233</v>
      </c>
      <c r="O5" s="51">
        <v>43234</v>
      </c>
      <c r="P5" s="51">
        <v>43235</v>
      </c>
      <c r="Q5" s="51">
        <v>43236</v>
      </c>
      <c r="R5" s="51">
        <v>43237</v>
      </c>
      <c r="S5" s="51">
        <v>43238</v>
      </c>
      <c r="T5" s="51">
        <v>43239</v>
      </c>
      <c r="U5" s="51">
        <v>43240</v>
      </c>
      <c r="V5" s="51">
        <v>43241</v>
      </c>
      <c r="W5" s="51">
        <v>43242</v>
      </c>
      <c r="X5" s="51">
        <v>43243</v>
      </c>
      <c r="Y5" s="51">
        <v>43244</v>
      </c>
      <c r="Z5" s="51">
        <v>43245</v>
      </c>
      <c r="AA5" s="51">
        <v>43246</v>
      </c>
      <c r="AB5" s="51">
        <v>43247</v>
      </c>
      <c r="AC5" s="51">
        <v>43248</v>
      </c>
      <c r="AD5" s="51">
        <v>43249</v>
      </c>
      <c r="AE5" s="51">
        <v>43250</v>
      </c>
      <c r="AF5" s="51">
        <v>43251</v>
      </c>
    </row>
    <row r="6" spans="1:32">
      <c r="A6" s="10" t="s">
        <v>131</v>
      </c>
      <c r="B6" s="29">
        <v>1</v>
      </c>
      <c r="C6" s="29">
        <v>1</v>
      </c>
      <c r="D6" s="29">
        <v>1</v>
      </c>
      <c r="E6" s="29">
        <v>1</v>
      </c>
      <c r="F6" s="29">
        <v>1</v>
      </c>
      <c r="G6" s="29">
        <v>1</v>
      </c>
      <c r="H6" s="29">
        <v>1</v>
      </c>
      <c r="I6" s="29">
        <v>1</v>
      </c>
      <c r="J6" s="29">
        <v>1</v>
      </c>
      <c r="K6" s="29">
        <v>1</v>
      </c>
      <c r="L6" s="29">
        <v>1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spans="1:32">
      <c r="A7" s="10" t="s">
        <v>130</v>
      </c>
      <c r="B7" s="29">
        <v>0.70191307839004313</v>
      </c>
      <c r="C7" s="29">
        <v>0.70191307839004313</v>
      </c>
      <c r="D7" s="29">
        <v>0.70191307839004313</v>
      </c>
      <c r="E7" s="29">
        <v>0.69749031416240082</v>
      </c>
      <c r="F7" s="29">
        <v>0.69749031416240082</v>
      </c>
      <c r="G7" s="29">
        <v>0.69749031416240082</v>
      </c>
      <c r="H7" s="29">
        <v>0.69749031416240082</v>
      </c>
      <c r="I7" s="29">
        <v>0.69749031416240082</v>
      </c>
      <c r="J7" s="29">
        <v>0.69749031416240082</v>
      </c>
      <c r="K7" s="29">
        <v>0.69749031416240082</v>
      </c>
      <c r="L7" s="29">
        <v>0.6845355816521127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25" spans="1:32">
      <c r="A25" s="50" t="s">
        <v>131</v>
      </c>
    </row>
    <row r="26" spans="1:32">
      <c r="A26" s="10" t="s">
        <v>13</v>
      </c>
      <c r="B26" s="51">
        <v>43221</v>
      </c>
      <c r="C26" s="51">
        <v>43222</v>
      </c>
      <c r="D26" s="51">
        <v>43223</v>
      </c>
      <c r="E26" s="51">
        <v>43224</v>
      </c>
      <c r="F26" s="51">
        <v>43225</v>
      </c>
      <c r="G26" s="51">
        <v>43226</v>
      </c>
      <c r="H26" s="51">
        <v>43227</v>
      </c>
      <c r="I26" s="51">
        <v>43228</v>
      </c>
      <c r="J26" s="51">
        <v>43229</v>
      </c>
      <c r="K26" s="51">
        <v>43230</v>
      </c>
      <c r="L26" s="51">
        <v>43231</v>
      </c>
      <c r="M26" s="51">
        <v>43232</v>
      </c>
      <c r="N26" s="51">
        <v>43233</v>
      </c>
      <c r="O26" s="51">
        <v>43234</v>
      </c>
      <c r="P26" s="51">
        <v>43235</v>
      </c>
      <c r="Q26" s="51">
        <v>43236</v>
      </c>
      <c r="R26" s="51">
        <v>43237</v>
      </c>
      <c r="S26" s="51">
        <v>43238</v>
      </c>
      <c r="T26" s="51">
        <v>43239</v>
      </c>
      <c r="U26" s="51">
        <v>43240</v>
      </c>
      <c r="V26" s="51">
        <v>43241</v>
      </c>
      <c r="W26" s="51">
        <v>43242</v>
      </c>
      <c r="X26" s="51">
        <v>43243</v>
      </c>
      <c r="Y26" s="51">
        <v>43244</v>
      </c>
      <c r="Z26" s="51">
        <v>43245</v>
      </c>
      <c r="AA26" s="51">
        <v>43246</v>
      </c>
      <c r="AB26" s="51">
        <v>43247</v>
      </c>
      <c r="AC26" s="51">
        <v>43248</v>
      </c>
      <c r="AD26" s="51">
        <v>43249</v>
      </c>
      <c r="AE26" s="51">
        <v>43250</v>
      </c>
      <c r="AF26" s="51">
        <v>43251</v>
      </c>
    </row>
    <row r="27" spans="1:32">
      <c r="A27" s="10" t="s">
        <v>125</v>
      </c>
      <c r="B27" s="29">
        <v>1</v>
      </c>
      <c r="C27" s="29">
        <v>1</v>
      </c>
      <c r="D27" s="29">
        <v>1</v>
      </c>
      <c r="E27" s="29">
        <v>1</v>
      </c>
      <c r="F27" s="29">
        <v>1</v>
      </c>
      <c r="G27" s="29">
        <v>1</v>
      </c>
      <c r="H27" s="29">
        <v>1</v>
      </c>
      <c r="I27" s="29">
        <v>1</v>
      </c>
      <c r="J27" s="29">
        <v>1</v>
      </c>
      <c r="K27" s="29">
        <v>1</v>
      </c>
      <c r="L27" s="29">
        <v>1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</row>
    <row r="28" spans="1:32">
      <c r="A28" s="10" t="s">
        <v>126</v>
      </c>
      <c r="B28" s="29">
        <v>1</v>
      </c>
      <c r="C28" s="29">
        <v>1</v>
      </c>
      <c r="D28" s="29">
        <v>1</v>
      </c>
      <c r="E28" s="29">
        <v>1</v>
      </c>
      <c r="F28" s="29">
        <v>1</v>
      </c>
      <c r="G28" s="29">
        <v>1</v>
      </c>
      <c r="H28" s="29">
        <v>1</v>
      </c>
      <c r="I28" s="29">
        <v>1</v>
      </c>
      <c r="J28" s="29">
        <v>1</v>
      </c>
      <c r="K28" s="29">
        <v>1</v>
      </c>
      <c r="L28" s="29">
        <v>1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spans="1:32">
      <c r="A29" s="10" t="s">
        <v>127</v>
      </c>
      <c r="B29" s="29">
        <v>1</v>
      </c>
      <c r="C29" s="29">
        <v>1</v>
      </c>
      <c r="D29" s="29">
        <v>1</v>
      </c>
      <c r="E29" s="29">
        <v>1</v>
      </c>
      <c r="F29" s="29">
        <v>1</v>
      </c>
      <c r="G29" s="29">
        <v>1</v>
      </c>
      <c r="H29" s="29">
        <v>1</v>
      </c>
      <c r="I29" s="29">
        <v>1</v>
      </c>
      <c r="J29" s="29">
        <v>1</v>
      </c>
      <c r="K29" s="29">
        <v>1</v>
      </c>
      <c r="L29" s="29">
        <v>1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</row>
    <row r="30" spans="1:32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48" spans="1:1">
      <c r="A48" s="50" t="s">
        <v>130</v>
      </c>
    </row>
    <row r="49" spans="1:32">
      <c r="A49" s="10" t="s">
        <v>13</v>
      </c>
      <c r="B49" s="51">
        <v>43221</v>
      </c>
      <c r="C49" s="51">
        <v>43222</v>
      </c>
      <c r="D49" s="51">
        <v>43223</v>
      </c>
      <c r="E49" s="51">
        <v>43224</v>
      </c>
      <c r="F49" s="51">
        <v>43225</v>
      </c>
      <c r="G49" s="51">
        <v>43226</v>
      </c>
      <c r="H49" s="51">
        <v>43227</v>
      </c>
      <c r="I49" s="51">
        <v>43228</v>
      </c>
      <c r="J49" s="51">
        <v>43229</v>
      </c>
      <c r="K49" s="51">
        <v>43230</v>
      </c>
      <c r="L49" s="51">
        <v>43231</v>
      </c>
      <c r="M49" s="51">
        <v>43232</v>
      </c>
      <c r="N49" s="51">
        <v>43233</v>
      </c>
      <c r="O49" s="51">
        <v>43234</v>
      </c>
      <c r="P49" s="51">
        <v>43235</v>
      </c>
      <c r="Q49" s="51">
        <v>43236</v>
      </c>
      <c r="R49" s="51">
        <v>43237</v>
      </c>
      <c r="S49" s="51">
        <v>43238</v>
      </c>
      <c r="T49" s="51">
        <v>43239</v>
      </c>
      <c r="U49" s="51">
        <v>43240</v>
      </c>
      <c r="V49" s="51">
        <v>43241</v>
      </c>
      <c r="W49" s="51">
        <v>43242</v>
      </c>
      <c r="X49" s="51">
        <v>43243</v>
      </c>
      <c r="Y49" s="51">
        <v>43244</v>
      </c>
      <c r="Z49" s="51">
        <v>43245</v>
      </c>
      <c r="AA49" s="51">
        <v>43246</v>
      </c>
      <c r="AB49" s="51">
        <v>43247</v>
      </c>
      <c r="AC49" s="51">
        <v>43248</v>
      </c>
      <c r="AD49" s="51">
        <v>43249</v>
      </c>
      <c r="AE49" s="51">
        <v>43250</v>
      </c>
      <c r="AF49" s="51">
        <v>43251</v>
      </c>
    </row>
    <row r="50" spans="1:32">
      <c r="A50" s="10" t="s">
        <v>125</v>
      </c>
      <c r="B50" s="29">
        <v>0.76</v>
      </c>
      <c r="C50" s="29">
        <v>0.76</v>
      </c>
      <c r="D50" s="29">
        <v>0.76</v>
      </c>
      <c r="E50" s="29">
        <v>0.77600000000000002</v>
      </c>
      <c r="F50" s="29">
        <v>0.77600000000000002</v>
      </c>
      <c r="G50" s="29">
        <v>0.77600000000000002</v>
      </c>
      <c r="H50" s="29">
        <v>0.77600000000000002</v>
      </c>
      <c r="I50" s="29">
        <v>0.77600000000000002</v>
      </c>
      <c r="J50" s="29">
        <v>0.77600000000000002</v>
      </c>
      <c r="K50" s="29">
        <v>0.77600000000000002</v>
      </c>
      <c r="L50" s="29">
        <v>0.76800000000000002</v>
      </c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41"/>
    </row>
    <row r="51" spans="1:32">
      <c r="A51" s="10" t="s">
        <v>126</v>
      </c>
      <c r="B51" s="29">
        <v>0.95061728395061729</v>
      </c>
      <c r="C51" s="29">
        <v>0.95061728395061729</v>
      </c>
      <c r="D51" s="29">
        <v>0.95061728395061729</v>
      </c>
      <c r="E51" s="29">
        <v>0.95061728395061729</v>
      </c>
      <c r="F51" s="29">
        <v>0.95061728395061729</v>
      </c>
      <c r="G51" s="29">
        <v>0.95061728395061729</v>
      </c>
      <c r="H51" s="29">
        <v>0.95061728395061729</v>
      </c>
      <c r="I51" s="29">
        <v>0.95061728395061729</v>
      </c>
      <c r="J51" s="29">
        <v>0.95061728395061729</v>
      </c>
      <c r="K51" s="29">
        <v>0.95061728395061729</v>
      </c>
      <c r="L51" s="29">
        <v>0.91975308641975306</v>
      </c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41"/>
    </row>
    <row r="52" spans="1:32">
      <c r="A52" s="10" t="s">
        <v>127</v>
      </c>
      <c r="B52" s="29">
        <v>0.39512195121951221</v>
      </c>
      <c r="C52" s="29">
        <v>0.39512195121951221</v>
      </c>
      <c r="D52" s="29">
        <v>0.39512195121951221</v>
      </c>
      <c r="E52" s="29">
        <v>0.36585365853658536</v>
      </c>
      <c r="F52" s="29">
        <v>0.36585365853658536</v>
      </c>
      <c r="G52" s="29">
        <v>0.36585365853658536</v>
      </c>
      <c r="H52" s="29">
        <v>0.36585365853658536</v>
      </c>
      <c r="I52" s="29">
        <v>0.36585365853658536</v>
      </c>
      <c r="J52" s="29">
        <v>0.36585365853658536</v>
      </c>
      <c r="K52" s="29">
        <v>0.36585365853658536</v>
      </c>
      <c r="L52" s="29">
        <v>0.36585365853658536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4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H1" zoomScale="70" zoomScaleNormal="70" workbookViewId="0">
      <pane ySplit="1" topLeftCell="A14" activePane="bottomLeft" state="frozen"/>
      <selection pane="bottomLeft" activeCell="Y9" sqref="Y9"/>
    </sheetView>
  </sheetViews>
  <sheetFormatPr defaultRowHeight="15"/>
  <cols>
    <col min="2" max="2" width="9.140625" customWidth="1"/>
    <col min="3" max="3" width="15" bestFit="1" customWidth="1"/>
    <col min="4" max="4" width="48.85546875" bestFit="1" customWidth="1"/>
    <col min="5" max="5" width="14.140625" customWidth="1"/>
    <col min="6" max="12" width="9.140625" customWidth="1"/>
    <col min="14" max="14" width="10.7109375" bestFit="1" customWidth="1"/>
    <col min="25" max="26" width="53.140625" customWidth="1"/>
  </cols>
  <sheetData>
    <row r="1" spans="1:26" ht="76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16" t="s">
        <v>12</v>
      </c>
      <c r="N1" s="7" t="s">
        <v>13</v>
      </c>
      <c r="O1" s="8" t="s">
        <v>61</v>
      </c>
      <c r="P1" s="8" t="s">
        <v>65</v>
      </c>
      <c r="Q1" s="15" t="s">
        <v>64</v>
      </c>
      <c r="R1" s="8" t="s">
        <v>62</v>
      </c>
      <c r="S1" s="15" t="s">
        <v>54</v>
      </c>
      <c r="T1" s="8" t="s">
        <v>67</v>
      </c>
      <c r="U1" s="8" t="s">
        <v>66</v>
      </c>
      <c r="V1" s="15" t="s">
        <v>63</v>
      </c>
      <c r="W1" s="16" t="s">
        <v>14</v>
      </c>
      <c r="X1" s="16" t="s">
        <v>15</v>
      </c>
      <c r="Y1" s="17" t="s">
        <v>16</v>
      </c>
      <c r="Z1" s="17" t="s">
        <v>140</v>
      </c>
    </row>
    <row r="2" spans="1:26" ht="15.75">
      <c r="A2" s="10"/>
      <c r="B2" s="10"/>
      <c r="C2" s="10" t="s">
        <v>17</v>
      </c>
      <c r="D2" s="12" t="s">
        <v>18</v>
      </c>
      <c r="E2" s="62">
        <f>NETWORKDAYS(Итог!B$2,Отчёт!C$2,Итог!B$3)*3/5</f>
        <v>96</v>
      </c>
      <c r="F2" s="10">
        <v>0.5</v>
      </c>
      <c r="G2" s="10">
        <v>1</v>
      </c>
      <c r="H2" s="10">
        <f t="shared" ref="H2:H21" si="0">F2*G2</f>
        <v>0.5</v>
      </c>
      <c r="I2" s="10">
        <v>8</v>
      </c>
      <c r="J2" s="62">
        <f t="shared" ref="J2:J21" si="1">H2*E2</f>
        <v>48</v>
      </c>
      <c r="K2" s="10">
        <v>149</v>
      </c>
      <c r="L2" s="62">
        <f t="shared" ref="L2:L21" si="2">K2*J2</f>
        <v>7152</v>
      </c>
      <c r="M2" s="27">
        <v>6</v>
      </c>
      <c r="N2" s="30">
        <v>43229</v>
      </c>
      <c r="O2" s="14">
        <v>1</v>
      </c>
      <c r="P2" s="14">
        <v>1</v>
      </c>
      <c r="Q2" s="14">
        <v>1</v>
      </c>
      <c r="R2" s="14" t="s">
        <v>139</v>
      </c>
      <c r="S2" s="14" t="s">
        <v>139</v>
      </c>
      <c r="T2" s="14" t="s">
        <v>139</v>
      </c>
      <c r="U2" s="14">
        <v>1</v>
      </c>
      <c r="V2" s="14">
        <v>1</v>
      </c>
      <c r="W2" s="10">
        <f t="shared" ref="W2:W21" si="3">COUNTIF(O2:V2,"1")</f>
        <v>5</v>
      </c>
      <c r="X2" s="29">
        <f t="shared" ref="X2:X21" si="4">W2/M2</f>
        <v>0.83333333333333337</v>
      </c>
      <c r="Y2" s="18" t="s">
        <v>153</v>
      </c>
      <c r="Z2" s="81" t="s">
        <v>202</v>
      </c>
    </row>
    <row r="3" spans="1:26" ht="15.75">
      <c r="A3" s="10"/>
      <c r="B3" s="10"/>
      <c r="C3" s="28" t="s">
        <v>17</v>
      </c>
      <c r="D3" s="53" t="s">
        <v>116</v>
      </c>
      <c r="E3" s="62">
        <f>NETWORKDAYS(Итог!B$2,Отчёт!C$2,Итог!B$3)*3/5</f>
        <v>96</v>
      </c>
      <c r="F3" s="10">
        <v>0.5</v>
      </c>
      <c r="G3" s="10">
        <v>1</v>
      </c>
      <c r="H3" s="10">
        <f t="shared" si="0"/>
        <v>0.5</v>
      </c>
      <c r="I3" s="10">
        <v>8</v>
      </c>
      <c r="J3" s="62">
        <f t="shared" si="1"/>
        <v>48</v>
      </c>
      <c r="K3" s="10">
        <v>149</v>
      </c>
      <c r="L3" s="62">
        <f t="shared" si="2"/>
        <v>7152</v>
      </c>
      <c r="M3" s="27">
        <v>6</v>
      </c>
      <c r="N3" s="30">
        <v>43228</v>
      </c>
      <c r="O3" s="14">
        <v>1</v>
      </c>
      <c r="P3" s="14">
        <v>1</v>
      </c>
      <c r="Q3" s="14">
        <v>1</v>
      </c>
      <c r="R3" s="14" t="s">
        <v>139</v>
      </c>
      <c r="S3" s="14" t="s">
        <v>139</v>
      </c>
      <c r="T3" s="14" t="s">
        <v>139</v>
      </c>
      <c r="U3" s="14">
        <v>1</v>
      </c>
      <c r="V3" s="14">
        <v>0</v>
      </c>
      <c r="W3" s="10">
        <f t="shared" si="3"/>
        <v>4</v>
      </c>
      <c r="X3" s="29">
        <f t="shared" si="4"/>
        <v>0.66666666666666663</v>
      </c>
      <c r="Y3" s="18" t="s">
        <v>154</v>
      </c>
      <c r="Z3" s="81" t="s">
        <v>203</v>
      </c>
    </row>
    <row r="4" spans="1:26" ht="15.75">
      <c r="A4" s="10"/>
      <c r="B4" s="10"/>
      <c r="C4" s="10" t="s">
        <v>17</v>
      </c>
      <c r="D4" s="12" t="s">
        <v>19</v>
      </c>
      <c r="E4" s="62">
        <f>NETWORKDAYS(Итог!B$2,Отчёт!C$2,Итог!B$3)*3/5</f>
        <v>96</v>
      </c>
      <c r="F4" s="10">
        <v>0.5</v>
      </c>
      <c r="G4" s="10">
        <v>1</v>
      </c>
      <c r="H4" s="10">
        <f t="shared" si="0"/>
        <v>0.5</v>
      </c>
      <c r="I4" s="10">
        <v>8</v>
      </c>
      <c r="J4" s="62">
        <f t="shared" si="1"/>
        <v>48</v>
      </c>
      <c r="K4" s="10">
        <v>149</v>
      </c>
      <c r="L4" s="62">
        <f t="shared" si="2"/>
        <v>7152</v>
      </c>
      <c r="M4" s="27">
        <v>7</v>
      </c>
      <c r="N4" s="30">
        <v>43230</v>
      </c>
      <c r="O4" s="14">
        <v>1</v>
      </c>
      <c r="P4" s="14">
        <v>1</v>
      </c>
      <c r="Q4" s="14">
        <v>1</v>
      </c>
      <c r="R4" s="14">
        <v>1</v>
      </c>
      <c r="S4" s="14" t="s">
        <v>139</v>
      </c>
      <c r="T4" s="14" t="s">
        <v>139</v>
      </c>
      <c r="U4" s="14">
        <v>1</v>
      </c>
      <c r="V4" s="14">
        <v>1</v>
      </c>
      <c r="W4" s="10">
        <f t="shared" si="3"/>
        <v>6</v>
      </c>
      <c r="X4" s="29">
        <f t="shared" si="4"/>
        <v>0.8571428571428571</v>
      </c>
      <c r="Y4" s="18" t="s">
        <v>155</v>
      </c>
      <c r="Z4" s="81" t="s">
        <v>204</v>
      </c>
    </row>
    <row r="5" spans="1:26" ht="31.5">
      <c r="A5" s="10"/>
      <c r="B5" s="10"/>
      <c r="C5" s="10" t="s">
        <v>17</v>
      </c>
      <c r="D5" s="12" t="s">
        <v>21</v>
      </c>
      <c r="E5" s="62">
        <f>NETWORKDAYS(Итог!B$2,Отчёт!C$2,Итог!B$3)*3/5</f>
        <v>96</v>
      </c>
      <c r="F5" s="10">
        <v>0.5</v>
      </c>
      <c r="G5" s="10">
        <v>1</v>
      </c>
      <c r="H5" s="10">
        <f t="shared" si="0"/>
        <v>0.5</v>
      </c>
      <c r="I5" s="10">
        <v>8</v>
      </c>
      <c r="J5" s="62">
        <f t="shared" si="1"/>
        <v>48</v>
      </c>
      <c r="K5" s="10">
        <v>149</v>
      </c>
      <c r="L5" s="62">
        <f t="shared" si="2"/>
        <v>7152</v>
      </c>
      <c r="M5" s="27">
        <v>8</v>
      </c>
      <c r="N5" s="30">
        <v>43228</v>
      </c>
      <c r="O5" s="14">
        <v>1</v>
      </c>
      <c r="P5" s="14">
        <v>1</v>
      </c>
      <c r="Q5" s="14">
        <v>1</v>
      </c>
      <c r="R5" s="14" t="s">
        <v>139</v>
      </c>
      <c r="S5" s="14" t="s">
        <v>139</v>
      </c>
      <c r="T5" s="14">
        <v>1</v>
      </c>
      <c r="U5" s="14">
        <v>1</v>
      </c>
      <c r="V5" s="14">
        <v>1</v>
      </c>
      <c r="W5" s="10">
        <f t="shared" si="3"/>
        <v>6</v>
      </c>
      <c r="X5" s="29">
        <f t="shared" si="4"/>
        <v>0.75</v>
      </c>
      <c r="Y5" s="18" t="s">
        <v>156</v>
      </c>
      <c r="Z5" s="81" t="s">
        <v>205</v>
      </c>
    </row>
    <row r="6" spans="1:26" ht="15.75">
      <c r="A6" s="10"/>
      <c r="B6" s="10"/>
      <c r="C6" s="10" t="s">
        <v>17</v>
      </c>
      <c r="D6" s="12" t="s">
        <v>22</v>
      </c>
      <c r="E6" s="62">
        <f>NETWORKDAYS(Итог!B$2,Отчёт!C$2,Итог!B$3)*3/5</f>
        <v>96</v>
      </c>
      <c r="F6" s="10">
        <v>0.5</v>
      </c>
      <c r="G6" s="10">
        <v>1</v>
      </c>
      <c r="H6" s="10">
        <f t="shared" si="0"/>
        <v>0.5</v>
      </c>
      <c r="I6" s="10">
        <v>8</v>
      </c>
      <c r="J6" s="62">
        <f t="shared" si="1"/>
        <v>48</v>
      </c>
      <c r="K6" s="10">
        <v>149</v>
      </c>
      <c r="L6" s="62">
        <f t="shared" si="2"/>
        <v>7152</v>
      </c>
      <c r="M6" s="27">
        <v>8</v>
      </c>
      <c r="N6" s="30">
        <v>43228</v>
      </c>
      <c r="O6" s="14">
        <v>1</v>
      </c>
      <c r="P6" s="14">
        <v>1</v>
      </c>
      <c r="Q6" s="14">
        <v>1</v>
      </c>
      <c r="R6" s="14" t="s">
        <v>139</v>
      </c>
      <c r="S6" s="14" t="s">
        <v>139</v>
      </c>
      <c r="T6" s="14" t="s">
        <v>139</v>
      </c>
      <c r="U6" s="14">
        <v>1</v>
      </c>
      <c r="V6" s="14">
        <v>1</v>
      </c>
      <c r="W6" s="10">
        <f t="shared" si="3"/>
        <v>5</v>
      </c>
      <c r="X6" s="29">
        <f t="shared" si="4"/>
        <v>0.625</v>
      </c>
      <c r="Y6" s="18" t="s">
        <v>157</v>
      </c>
      <c r="Z6" s="81" t="s">
        <v>206</v>
      </c>
    </row>
    <row r="7" spans="1:26" ht="31.5">
      <c r="A7" s="10"/>
      <c r="B7" s="10"/>
      <c r="C7" s="10" t="s">
        <v>17</v>
      </c>
      <c r="D7" s="12" t="s">
        <v>23</v>
      </c>
      <c r="E7" s="62">
        <f>NETWORKDAYS(Итог!B$2,Отчёт!C$2,Итог!B$3)*3/5</f>
        <v>96</v>
      </c>
      <c r="F7" s="10">
        <v>0.5</v>
      </c>
      <c r="G7" s="10">
        <v>1</v>
      </c>
      <c r="H7" s="10">
        <f t="shared" si="0"/>
        <v>0.5</v>
      </c>
      <c r="I7" s="10">
        <v>8</v>
      </c>
      <c r="J7" s="62">
        <f t="shared" si="1"/>
        <v>48</v>
      </c>
      <c r="K7" s="10">
        <v>149</v>
      </c>
      <c r="L7" s="62">
        <f t="shared" si="2"/>
        <v>7152</v>
      </c>
      <c r="M7" s="27">
        <v>6</v>
      </c>
      <c r="N7" s="30">
        <v>43228</v>
      </c>
      <c r="O7" s="14">
        <v>1</v>
      </c>
      <c r="P7" s="14">
        <v>1</v>
      </c>
      <c r="Q7" s="14">
        <v>1</v>
      </c>
      <c r="R7" s="14" t="s">
        <v>139</v>
      </c>
      <c r="S7" s="14" t="s">
        <v>139</v>
      </c>
      <c r="T7" s="14" t="s">
        <v>139</v>
      </c>
      <c r="U7" s="14">
        <v>1</v>
      </c>
      <c r="V7" s="14">
        <v>1</v>
      </c>
      <c r="W7" s="10">
        <f t="shared" si="3"/>
        <v>5</v>
      </c>
      <c r="X7" s="29">
        <f t="shared" si="4"/>
        <v>0.83333333333333337</v>
      </c>
      <c r="Y7" s="18" t="s">
        <v>158</v>
      </c>
      <c r="Z7" s="81" t="s">
        <v>207</v>
      </c>
    </row>
    <row r="8" spans="1:26" ht="15.75">
      <c r="A8" s="10"/>
      <c r="B8" s="10"/>
      <c r="C8" s="10" t="s">
        <v>17</v>
      </c>
      <c r="D8" s="12" t="s">
        <v>20</v>
      </c>
      <c r="E8" s="62">
        <f>NETWORKDAYS(Итог!B$2,Отчёт!C$2,Итог!B$3)*3/5</f>
        <v>96</v>
      </c>
      <c r="F8" s="10">
        <v>0.5</v>
      </c>
      <c r="G8" s="10">
        <v>1</v>
      </c>
      <c r="H8" s="10">
        <f t="shared" si="0"/>
        <v>0.5</v>
      </c>
      <c r="I8" s="10">
        <v>8</v>
      </c>
      <c r="J8" s="62">
        <f t="shared" si="1"/>
        <v>48</v>
      </c>
      <c r="K8" s="10">
        <v>149</v>
      </c>
      <c r="L8" s="62">
        <f t="shared" si="2"/>
        <v>7152</v>
      </c>
      <c r="M8" s="27">
        <v>8</v>
      </c>
      <c r="N8" s="30">
        <v>43230</v>
      </c>
      <c r="O8" s="14">
        <v>1</v>
      </c>
      <c r="P8" s="14">
        <v>1</v>
      </c>
      <c r="Q8" s="14">
        <v>1</v>
      </c>
      <c r="R8" s="14" t="s">
        <v>139</v>
      </c>
      <c r="S8" s="14" t="s">
        <v>139</v>
      </c>
      <c r="T8" s="14" t="s">
        <v>139</v>
      </c>
      <c r="U8" s="14">
        <v>1</v>
      </c>
      <c r="V8" s="14">
        <v>1</v>
      </c>
      <c r="W8" s="10">
        <f t="shared" si="3"/>
        <v>5</v>
      </c>
      <c r="X8" s="29">
        <f t="shared" si="4"/>
        <v>0.625</v>
      </c>
      <c r="Y8" s="18" t="s">
        <v>159</v>
      </c>
      <c r="Z8" s="81" t="s">
        <v>208</v>
      </c>
    </row>
    <row r="9" spans="1:26" ht="15.75">
      <c r="A9" s="10"/>
      <c r="B9" s="10" t="s">
        <v>118</v>
      </c>
      <c r="C9" s="10" t="s">
        <v>17</v>
      </c>
      <c r="D9" s="12" t="s">
        <v>119</v>
      </c>
      <c r="E9" s="62">
        <f>NETWORKDAYS(Итог!B$2,Отчёт!C$2,Итог!B$3)*3/5</f>
        <v>96</v>
      </c>
      <c r="F9" s="10">
        <v>0.5</v>
      </c>
      <c r="G9" s="10">
        <v>1</v>
      </c>
      <c r="H9" s="10">
        <f t="shared" si="0"/>
        <v>0.5</v>
      </c>
      <c r="I9" s="10">
        <v>8</v>
      </c>
      <c r="J9" s="62">
        <f t="shared" si="1"/>
        <v>48</v>
      </c>
      <c r="K9" s="10">
        <v>149</v>
      </c>
      <c r="L9" s="62">
        <f t="shared" si="2"/>
        <v>7152</v>
      </c>
      <c r="M9" s="27">
        <v>6</v>
      </c>
      <c r="N9" s="30">
        <v>43230</v>
      </c>
      <c r="O9" s="14">
        <v>1</v>
      </c>
      <c r="P9" s="14">
        <v>1</v>
      </c>
      <c r="Q9" s="14">
        <v>1</v>
      </c>
      <c r="R9" s="14" t="s">
        <v>139</v>
      </c>
      <c r="S9" s="14" t="s">
        <v>139</v>
      </c>
      <c r="T9" s="14" t="s">
        <v>139</v>
      </c>
      <c r="U9" s="14">
        <v>1</v>
      </c>
      <c r="V9" s="14">
        <v>1</v>
      </c>
      <c r="W9" s="10">
        <f t="shared" si="3"/>
        <v>5</v>
      </c>
      <c r="X9" s="29">
        <f t="shared" si="4"/>
        <v>0.83333333333333337</v>
      </c>
      <c r="Y9" s="18" t="s">
        <v>160</v>
      </c>
      <c r="Z9" s="81" t="s">
        <v>209</v>
      </c>
    </row>
    <row r="10" spans="1:26" ht="15.75">
      <c r="A10" s="10"/>
      <c r="B10" s="10"/>
      <c r="C10" s="10" t="s">
        <v>17</v>
      </c>
      <c r="D10" s="12" t="s">
        <v>24</v>
      </c>
      <c r="E10" s="62">
        <f>NETWORKDAYS(Итог!B$2,Отчёт!C$2,Итог!B$3)*3/5</f>
        <v>96</v>
      </c>
      <c r="F10" s="10">
        <v>0.5</v>
      </c>
      <c r="G10" s="10">
        <v>1</v>
      </c>
      <c r="H10" s="10">
        <f t="shared" si="0"/>
        <v>0.5</v>
      </c>
      <c r="I10" s="10">
        <v>8</v>
      </c>
      <c r="J10" s="62">
        <f t="shared" si="1"/>
        <v>48</v>
      </c>
      <c r="K10" s="10">
        <v>149</v>
      </c>
      <c r="L10" s="62">
        <f t="shared" si="2"/>
        <v>7152</v>
      </c>
      <c r="M10" s="27">
        <v>8</v>
      </c>
      <c r="N10" s="30">
        <v>43230</v>
      </c>
      <c r="O10" s="14">
        <v>1</v>
      </c>
      <c r="P10" s="14">
        <v>1</v>
      </c>
      <c r="Q10" s="14">
        <v>1</v>
      </c>
      <c r="R10" s="14" t="s">
        <v>139</v>
      </c>
      <c r="S10" s="14" t="s">
        <v>139</v>
      </c>
      <c r="T10" s="14" t="s">
        <v>139</v>
      </c>
      <c r="U10" s="14">
        <v>1</v>
      </c>
      <c r="V10" s="14">
        <v>1</v>
      </c>
      <c r="W10" s="10">
        <f t="shared" si="3"/>
        <v>5</v>
      </c>
      <c r="X10" s="29">
        <f t="shared" si="4"/>
        <v>0.625</v>
      </c>
      <c r="Y10" s="18" t="s">
        <v>195</v>
      </c>
      <c r="Z10" s="81" t="s">
        <v>210</v>
      </c>
    </row>
    <row r="11" spans="1:26" ht="15.75">
      <c r="A11" s="10"/>
      <c r="B11" s="10"/>
      <c r="C11" s="10" t="s">
        <v>17</v>
      </c>
      <c r="D11" s="12" t="s">
        <v>25</v>
      </c>
      <c r="E11" s="62">
        <v>0</v>
      </c>
      <c r="F11" s="10">
        <v>0.5</v>
      </c>
      <c r="G11" s="10">
        <v>1</v>
      </c>
      <c r="H11" s="10">
        <f t="shared" si="0"/>
        <v>0.5</v>
      </c>
      <c r="I11" s="10">
        <v>8</v>
      </c>
      <c r="J11" s="62">
        <f t="shared" si="1"/>
        <v>0</v>
      </c>
      <c r="K11" s="10">
        <v>149</v>
      </c>
      <c r="L11" s="62">
        <f t="shared" si="2"/>
        <v>0</v>
      </c>
      <c r="M11" s="27">
        <v>8</v>
      </c>
      <c r="N11" s="30">
        <v>43137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0">
        <f t="shared" si="3"/>
        <v>0</v>
      </c>
      <c r="X11" s="29">
        <f t="shared" si="4"/>
        <v>0</v>
      </c>
      <c r="Y11" s="80" t="s">
        <v>196</v>
      </c>
      <c r="Z11" s="81"/>
    </row>
    <row r="12" spans="1:26" ht="15.75">
      <c r="A12" s="10"/>
      <c r="B12" s="10"/>
      <c r="C12" s="10" t="s">
        <v>17</v>
      </c>
      <c r="D12" s="12" t="s">
        <v>26</v>
      </c>
      <c r="E12" s="62">
        <f>NETWORKDAYS(Итог!B$2,Отчёт!C$2,Итог!B$3)*3/5</f>
        <v>96</v>
      </c>
      <c r="F12" s="10">
        <v>0.5</v>
      </c>
      <c r="G12" s="10">
        <v>1</v>
      </c>
      <c r="H12" s="10">
        <f t="shared" si="0"/>
        <v>0.5</v>
      </c>
      <c r="I12" s="10">
        <v>8</v>
      </c>
      <c r="J12" s="62">
        <f t="shared" si="1"/>
        <v>48</v>
      </c>
      <c r="K12" s="10">
        <v>149</v>
      </c>
      <c r="L12" s="62">
        <f t="shared" si="2"/>
        <v>7152</v>
      </c>
      <c r="M12" s="27">
        <v>5</v>
      </c>
      <c r="N12" s="30">
        <v>43228</v>
      </c>
      <c r="O12" s="14">
        <v>1</v>
      </c>
      <c r="P12" s="14">
        <v>1</v>
      </c>
      <c r="Q12" s="14">
        <v>1</v>
      </c>
      <c r="R12" s="14" t="s">
        <v>139</v>
      </c>
      <c r="S12" s="14" t="s">
        <v>139</v>
      </c>
      <c r="T12" s="14" t="s">
        <v>139</v>
      </c>
      <c r="U12" s="14">
        <v>1</v>
      </c>
      <c r="V12" s="14">
        <v>1</v>
      </c>
      <c r="W12" s="10">
        <f t="shared" si="3"/>
        <v>5</v>
      </c>
      <c r="X12" s="29">
        <f t="shared" si="4"/>
        <v>1</v>
      </c>
      <c r="Y12" s="18" t="s">
        <v>157</v>
      </c>
      <c r="Z12" s="81" t="s">
        <v>211</v>
      </c>
    </row>
    <row r="13" spans="1:26" ht="15.75">
      <c r="A13" s="10"/>
      <c r="B13" s="10"/>
      <c r="C13" s="28" t="s">
        <v>17</v>
      </c>
      <c r="D13" s="53" t="s">
        <v>108</v>
      </c>
      <c r="E13" s="62">
        <f>NETWORKDAYS(Итог!B$2,Отчёт!C$2,Итог!B$3)*3/5</f>
        <v>96</v>
      </c>
      <c r="F13" s="10">
        <v>0.5</v>
      </c>
      <c r="G13" s="10">
        <v>1</v>
      </c>
      <c r="H13" s="10">
        <f t="shared" si="0"/>
        <v>0.5</v>
      </c>
      <c r="I13" s="10">
        <v>8</v>
      </c>
      <c r="J13" s="62">
        <f t="shared" si="1"/>
        <v>48</v>
      </c>
      <c r="K13" s="10">
        <v>149</v>
      </c>
      <c r="L13" s="62">
        <f t="shared" si="2"/>
        <v>7152</v>
      </c>
      <c r="M13" s="27">
        <v>8</v>
      </c>
      <c r="N13" s="30">
        <v>43230</v>
      </c>
      <c r="O13" s="14">
        <v>1</v>
      </c>
      <c r="P13" s="14">
        <v>1</v>
      </c>
      <c r="Q13" s="14">
        <v>1</v>
      </c>
      <c r="R13" s="14" t="s">
        <v>139</v>
      </c>
      <c r="S13" s="14" t="s">
        <v>139</v>
      </c>
      <c r="T13" s="14" t="s">
        <v>139</v>
      </c>
      <c r="U13" s="14">
        <v>1</v>
      </c>
      <c r="V13" s="14">
        <v>1</v>
      </c>
      <c r="W13" s="10">
        <f t="shared" si="3"/>
        <v>5</v>
      </c>
      <c r="X13" s="29">
        <f t="shared" si="4"/>
        <v>0.625</v>
      </c>
      <c r="Y13" s="18" t="s">
        <v>161</v>
      </c>
      <c r="Z13" s="81" t="s">
        <v>212</v>
      </c>
    </row>
    <row r="14" spans="1:26" ht="31.5">
      <c r="A14" s="10"/>
      <c r="B14" s="10"/>
      <c r="C14" s="10" t="s">
        <v>17</v>
      </c>
      <c r="D14" s="12" t="s">
        <v>27</v>
      </c>
      <c r="E14" s="62">
        <f>NETWORKDAYS(Итог!B$2,Отчёт!C$2,Итог!B$3)*3/5</f>
        <v>96</v>
      </c>
      <c r="F14" s="10">
        <v>0.5</v>
      </c>
      <c r="G14" s="10">
        <v>1</v>
      </c>
      <c r="H14" s="10">
        <f t="shared" si="0"/>
        <v>0.5</v>
      </c>
      <c r="I14" s="10">
        <v>8</v>
      </c>
      <c r="J14" s="62">
        <f t="shared" si="1"/>
        <v>48</v>
      </c>
      <c r="K14" s="10">
        <v>149</v>
      </c>
      <c r="L14" s="62">
        <f t="shared" si="2"/>
        <v>7152</v>
      </c>
      <c r="M14" s="27">
        <v>5</v>
      </c>
      <c r="N14" s="30">
        <v>43230</v>
      </c>
      <c r="O14" s="14">
        <v>1</v>
      </c>
      <c r="P14" s="14">
        <v>1</v>
      </c>
      <c r="Q14" s="14">
        <v>1</v>
      </c>
      <c r="R14" s="14" t="s">
        <v>139</v>
      </c>
      <c r="S14" s="14" t="s">
        <v>139</v>
      </c>
      <c r="T14" s="14" t="s">
        <v>139</v>
      </c>
      <c r="U14" s="14">
        <v>1</v>
      </c>
      <c r="V14" s="14">
        <v>1</v>
      </c>
      <c r="W14" s="10">
        <f t="shared" si="3"/>
        <v>5</v>
      </c>
      <c r="X14" s="29">
        <f t="shared" si="4"/>
        <v>1</v>
      </c>
      <c r="Y14" s="18" t="s">
        <v>136</v>
      </c>
      <c r="Z14" s="81" t="s">
        <v>213</v>
      </c>
    </row>
    <row r="15" spans="1:26" ht="31.5">
      <c r="A15" s="10"/>
      <c r="B15" s="19"/>
      <c r="C15" s="52" t="s">
        <v>17</v>
      </c>
      <c r="D15" s="54" t="s">
        <v>115</v>
      </c>
      <c r="E15" s="62">
        <f>NETWORKDAYS(Итог!B$2,Отчёт!C$2,Итог!B$3)*3/5</f>
        <v>96</v>
      </c>
      <c r="F15" s="10">
        <v>0.5</v>
      </c>
      <c r="G15" s="10">
        <v>1</v>
      </c>
      <c r="H15" s="10">
        <f t="shared" si="0"/>
        <v>0.5</v>
      </c>
      <c r="I15" s="10">
        <v>8</v>
      </c>
      <c r="J15" s="62">
        <f t="shared" si="1"/>
        <v>48</v>
      </c>
      <c r="K15" s="10">
        <v>149</v>
      </c>
      <c r="L15" s="62">
        <f t="shared" si="2"/>
        <v>7152</v>
      </c>
      <c r="M15" s="27">
        <v>5</v>
      </c>
      <c r="N15" s="30">
        <v>43228</v>
      </c>
      <c r="O15" s="14">
        <v>1</v>
      </c>
      <c r="P15" s="14">
        <v>1</v>
      </c>
      <c r="Q15" s="14">
        <v>1</v>
      </c>
      <c r="R15" s="14" t="s">
        <v>139</v>
      </c>
      <c r="S15" s="14" t="s">
        <v>139</v>
      </c>
      <c r="T15" s="14" t="s">
        <v>139</v>
      </c>
      <c r="U15" s="14">
        <v>1</v>
      </c>
      <c r="V15" s="14">
        <v>1</v>
      </c>
      <c r="W15" s="10">
        <f t="shared" si="3"/>
        <v>5</v>
      </c>
      <c r="X15" s="29">
        <f t="shared" si="4"/>
        <v>1</v>
      </c>
      <c r="Y15" s="18" t="s">
        <v>146</v>
      </c>
      <c r="Z15" s="81" t="s">
        <v>214</v>
      </c>
    </row>
    <row r="16" spans="1:26" ht="31.5">
      <c r="A16" s="10"/>
      <c r="B16" s="10"/>
      <c r="C16" s="10" t="s">
        <v>17</v>
      </c>
      <c r="D16" s="13" t="s">
        <v>28</v>
      </c>
      <c r="E16" s="62">
        <f>NETWORKDAYS(Итог!B$2,Отчёт!C$2,Итог!B$3)*3/5</f>
        <v>96</v>
      </c>
      <c r="F16" s="10">
        <v>0.5</v>
      </c>
      <c r="G16" s="10">
        <v>1</v>
      </c>
      <c r="H16" s="10">
        <f t="shared" si="0"/>
        <v>0.5</v>
      </c>
      <c r="I16" s="10">
        <v>8</v>
      </c>
      <c r="J16" s="62">
        <f t="shared" si="1"/>
        <v>48</v>
      </c>
      <c r="K16" s="10">
        <v>149</v>
      </c>
      <c r="L16" s="62">
        <f t="shared" si="2"/>
        <v>7152</v>
      </c>
      <c r="M16" s="27">
        <v>5</v>
      </c>
      <c r="N16" s="30">
        <v>43229</v>
      </c>
      <c r="O16" s="14">
        <v>1</v>
      </c>
      <c r="P16" s="14">
        <v>1</v>
      </c>
      <c r="Q16" s="14">
        <v>1</v>
      </c>
      <c r="R16" s="14" t="s">
        <v>139</v>
      </c>
      <c r="S16" s="14" t="s">
        <v>139</v>
      </c>
      <c r="T16" s="14" t="s">
        <v>139</v>
      </c>
      <c r="U16" s="14">
        <v>1</v>
      </c>
      <c r="V16" s="14">
        <v>1</v>
      </c>
      <c r="W16" s="10">
        <f t="shared" si="3"/>
        <v>5</v>
      </c>
      <c r="X16" s="29">
        <f t="shared" si="4"/>
        <v>1</v>
      </c>
      <c r="Y16" s="18" t="s">
        <v>151</v>
      </c>
      <c r="Z16" s="81" t="s">
        <v>215</v>
      </c>
    </row>
    <row r="17" spans="1:26" ht="31.5">
      <c r="A17" s="10"/>
      <c r="B17" s="10"/>
      <c r="C17" s="10" t="s">
        <v>17</v>
      </c>
      <c r="D17" s="13" t="s">
        <v>29</v>
      </c>
      <c r="E17" s="62">
        <f>NETWORKDAYS(Итог!B$2,Отчёт!C$2,Итог!B$3)*3/5</f>
        <v>96</v>
      </c>
      <c r="F17" s="10">
        <v>0.5</v>
      </c>
      <c r="G17" s="10">
        <v>1</v>
      </c>
      <c r="H17" s="10">
        <f t="shared" si="0"/>
        <v>0.5</v>
      </c>
      <c r="I17" s="10">
        <v>8</v>
      </c>
      <c r="J17" s="62">
        <f t="shared" si="1"/>
        <v>48</v>
      </c>
      <c r="K17" s="10">
        <v>149</v>
      </c>
      <c r="L17" s="62">
        <f t="shared" si="2"/>
        <v>7152</v>
      </c>
      <c r="M17" s="27">
        <v>6</v>
      </c>
      <c r="N17" s="30">
        <v>43230</v>
      </c>
      <c r="O17" s="14">
        <v>1</v>
      </c>
      <c r="P17" s="14">
        <v>1</v>
      </c>
      <c r="Q17" s="14">
        <v>1</v>
      </c>
      <c r="R17" s="14" t="s">
        <v>139</v>
      </c>
      <c r="S17" s="14" t="s">
        <v>139</v>
      </c>
      <c r="T17" s="14">
        <v>0</v>
      </c>
      <c r="U17" s="14">
        <v>1</v>
      </c>
      <c r="V17" s="14">
        <v>1</v>
      </c>
      <c r="W17" s="10">
        <f t="shared" si="3"/>
        <v>5</v>
      </c>
      <c r="X17" s="29">
        <f t="shared" si="4"/>
        <v>0.83333333333333337</v>
      </c>
      <c r="Y17" s="18" t="s">
        <v>162</v>
      </c>
      <c r="Z17" s="81" t="s">
        <v>216</v>
      </c>
    </row>
    <row r="18" spans="1:26" ht="31.5">
      <c r="A18" s="10"/>
      <c r="B18" s="10"/>
      <c r="C18" s="28" t="s">
        <v>113</v>
      </c>
      <c r="D18" s="10" t="s">
        <v>114</v>
      </c>
      <c r="E18" s="62">
        <f>NETWORKDAYS(Итог!B$2,Отчёт!C$2,Итог!B$3)*3/5</f>
        <v>96</v>
      </c>
      <c r="F18" s="10">
        <v>0.5</v>
      </c>
      <c r="G18" s="10">
        <v>1</v>
      </c>
      <c r="H18" s="10">
        <f t="shared" si="0"/>
        <v>0.5</v>
      </c>
      <c r="I18" s="10">
        <v>8</v>
      </c>
      <c r="J18" s="62">
        <f t="shared" si="1"/>
        <v>48</v>
      </c>
      <c r="K18" s="10">
        <v>149</v>
      </c>
      <c r="L18" s="62">
        <f t="shared" si="2"/>
        <v>7152</v>
      </c>
      <c r="M18" s="27">
        <v>5</v>
      </c>
      <c r="N18" s="30">
        <v>43228</v>
      </c>
      <c r="O18" s="14">
        <v>1</v>
      </c>
      <c r="P18" s="14">
        <v>1</v>
      </c>
      <c r="Q18" s="14">
        <v>1</v>
      </c>
      <c r="R18" s="14" t="s">
        <v>139</v>
      </c>
      <c r="S18" s="14" t="s">
        <v>139</v>
      </c>
      <c r="T18" s="14" t="s">
        <v>139</v>
      </c>
      <c r="U18" s="14">
        <v>1</v>
      </c>
      <c r="V18" s="14">
        <v>1</v>
      </c>
      <c r="W18" s="10">
        <f t="shared" si="3"/>
        <v>5</v>
      </c>
      <c r="X18" s="29">
        <f t="shared" si="4"/>
        <v>1</v>
      </c>
      <c r="Y18" s="18" t="s">
        <v>147</v>
      </c>
      <c r="Z18" s="81" t="s">
        <v>217</v>
      </c>
    </row>
    <row r="19" spans="1:26" ht="47.25">
      <c r="A19" s="10"/>
      <c r="B19" s="10"/>
      <c r="C19" s="10" t="s">
        <v>109</v>
      </c>
      <c r="D19" s="13" t="s">
        <v>30</v>
      </c>
      <c r="E19" s="62">
        <f>NETWORKDAYS(Итог!B$2,Отчёт!C$2,Итог!B$3)*3/5</f>
        <v>96</v>
      </c>
      <c r="F19" s="10">
        <v>0.5</v>
      </c>
      <c r="G19" s="10">
        <v>1</v>
      </c>
      <c r="H19" s="10">
        <f t="shared" si="0"/>
        <v>0.5</v>
      </c>
      <c r="I19" s="10">
        <v>8</v>
      </c>
      <c r="J19" s="62">
        <f t="shared" si="1"/>
        <v>48</v>
      </c>
      <c r="K19" s="10">
        <v>149</v>
      </c>
      <c r="L19" s="62">
        <f t="shared" si="2"/>
        <v>7152</v>
      </c>
      <c r="M19" s="27">
        <v>5</v>
      </c>
      <c r="N19" s="30">
        <v>43228</v>
      </c>
      <c r="O19" s="14">
        <v>1</v>
      </c>
      <c r="P19" s="14">
        <v>1</v>
      </c>
      <c r="Q19" s="14">
        <v>1</v>
      </c>
      <c r="R19" s="14" t="s">
        <v>139</v>
      </c>
      <c r="S19" s="14" t="s">
        <v>139</v>
      </c>
      <c r="T19" s="14" t="s">
        <v>139</v>
      </c>
      <c r="U19" s="14">
        <v>1</v>
      </c>
      <c r="V19" s="14">
        <v>1</v>
      </c>
      <c r="W19" s="10">
        <f t="shared" si="3"/>
        <v>5</v>
      </c>
      <c r="X19" s="29">
        <f t="shared" si="4"/>
        <v>1</v>
      </c>
      <c r="Y19" s="18" t="s">
        <v>152</v>
      </c>
      <c r="Z19" s="81" t="s">
        <v>218</v>
      </c>
    </row>
    <row r="20" spans="1:26" ht="31.5">
      <c r="A20" s="10"/>
      <c r="B20" s="10"/>
      <c r="C20" s="10" t="s">
        <v>110</v>
      </c>
      <c r="D20" s="13" t="s">
        <v>31</v>
      </c>
      <c r="E20" s="62">
        <f>NETWORKDAYS(Итог!B$2,Отчёт!C$2,Итог!B$3)*3/5</f>
        <v>96</v>
      </c>
      <c r="F20" s="10">
        <v>0.5</v>
      </c>
      <c r="G20" s="10">
        <v>1</v>
      </c>
      <c r="H20" s="10">
        <f t="shared" si="0"/>
        <v>0.5</v>
      </c>
      <c r="I20" s="10">
        <v>8</v>
      </c>
      <c r="J20" s="62">
        <f t="shared" si="1"/>
        <v>48</v>
      </c>
      <c r="K20" s="10">
        <v>149</v>
      </c>
      <c r="L20" s="62">
        <f t="shared" si="2"/>
        <v>7152</v>
      </c>
      <c r="M20" s="27">
        <v>5</v>
      </c>
      <c r="N20" s="30">
        <v>43229</v>
      </c>
      <c r="O20" s="14">
        <v>1</v>
      </c>
      <c r="P20" s="14">
        <v>1</v>
      </c>
      <c r="Q20" s="14">
        <v>1</v>
      </c>
      <c r="R20" s="14" t="s">
        <v>139</v>
      </c>
      <c r="S20" s="14" t="s">
        <v>139</v>
      </c>
      <c r="T20" s="14" t="s">
        <v>139</v>
      </c>
      <c r="U20" s="14">
        <v>1</v>
      </c>
      <c r="V20" s="14">
        <v>1</v>
      </c>
      <c r="W20" s="10">
        <f t="shared" si="3"/>
        <v>5</v>
      </c>
      <c r="X20" s="29">
        <f t="shared" si="4"/>
        <v>1</v>
      </c>
      <c r="Y20" s="18" t="s">
        <v>163</v>
      </c>
      <c r="Z20" s="81" t="s">
        <v>219</v>
      </c>
    </row>
    <row r="21" spans="1:26" ht="31.5">
      <c r="A21" s="10"/>
      <c r="B21" s="10"/>
      <c r="C21" s="28" t="s">
        <v>111</v>
      </c>
      <c r="D21" s="10" t="s">
        <v>112</v>
      </c>
      <c r="E21" s="62">
        <f>NETWORKDAYS(Итог!B$2,Отчёт!C$2,Итог!B$3)*3/5</f>
        <v>96</v>
      </c>
      <c r="F21" s="10">
        <v>0.5</v>
      </c>
      <c r="G21" s="10">
        <v>1</v>
      </c>
      <c r="H21" s="10">
        <f t="shared" si="0"/>
        <v>0.5</v>
      </c>
      <c r="I21" s="10">
        <v>8</v>
      </c>
      <c r="J21" s="62">
        <f t="shared" si="1"/>
        <v>48</v>
      </c>
      <c r="K21" s="10">
        <v>149</v>
      </c>
      <c r="L21" s="62">
        <f t="shared" si="2"/>
        <v>7152</v>
      </c>
      <c r="M21" s="27">
        <v>5</v>
      </c>
      <c r="N21" s="30">
        <v>43230</v>
      </c>
      <c r="O21" s="14">
        <v>1</v>
      </c>
      <c r="P21" s="14">
        <v>1</v>
      </c>
      <c r="Q21" s="14">
        <v>1</v>
      </c>
      <c r="R21" s="14" t="s">
        <v>139</v>
      </c>
      <c r="S21" s="14" t="s">
        <v>139</v>
      </c>
      <c r="T21" s="14" t="s">
        <v>139</v>
      </c>
      <c r="U21" s="14">
        <v>1</v>
      </c>
      <c r="V21" s="14">
        <v>1</v>
      </c>
      <c r="W21" s="10">
        <f t="shared" si="3"/>
        <v>5</v>
      </c>
      <c r="X21" s="29">
        <f t="shared" si="4"/>
        <v>1</v>
      </c>
      <c r="Y21" s="18" t="s">
        <v>164</v>
      </c>
      <c r="Z21" s="82" t="s">
        <v>220</v>
      </c>
    </row>
    <row r="22" spans="1:26">
      <c r="L22" s="55">
        <f>SUM(L2:L21)</f>
        <v>135888</v>
      </c>
    </row>
    <row r="27" spans="1:26">
      <c r="D27" t="s">
        <v>117</v>
      </c>
    </row>
  </sheetData>
  <autoFilter ref="A1:Y21">
    <sortState ref="A2:Y21">
      <sortCondition ref="D1:D21"/>
    </sortState>
  </autoFilter>
  <conditionalFormatting sqref="N1">
    <cfRule type="expression" dxfId="18" priority="5" stopIfTrue="1">
      <formula>AND(MONTH(N1)=MONTH(EDATE(TODAY(),0-1)),YEAR(N1)=YEAR(EDATE(TODAY(),0-1)))</formula>
    </cfRule>
    <cfRule type="expression" dxfId="17" priority="6" stopIfTrue="1">
      <formula>AND(TODAY()-ROUNDDOWN(N1,0)&gt;=(WEEKDAY(TODAY())),TODAY()-ROUNDDOWN(N1,0)&lt;(WEEKDAY(TODAY())+7))</formula>
    </cfRule>
  </conditionalFormatting>
  <conditionalFormatting sqref="O2:V21">
    <cfRule type="cellIs" dxfId="16" priority="2" stopIfTrue="1" operator="equal">
      <formula>1</formula>
    </cfRule>
  </conditionalFormatting>
  <conditionalFormatting sqref="O2:V21">
    <cfRule type="cellIs" dxfId="15" priority="1" stopIfTrue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L1" zoomScale="70" zoomScaleNormal="70" workbookViewId="0">
      <pane ySplit="1" topLeftCell="A14" activePane="bottomLeft" state="frozen"/>
      <selection pane="bottomLeft" activeCell="O2" sqref="O2:Z19"/>
    </sheetView>
  </sheetViews>
  <sheetFormatPr defaultRowHeight="15"/>
  <cols>
    <col min="4" max="4" width="45.7109375" bestFit="1" customWidth="1"/>
    <col min="5" max="12" width="9.140625" customWidth="1"/>
    <col min="14" max="14" width="11.28515625" bestFit="1" customWidth="1"/>
    <col min="29" max="29" width="68.42578125" bestFit="1" customWidth="1"/>
    <col min="30" max="30" width="102.7109375" customWidth="1"/>
  </cols>
  <sheetData>
    <row r="1" spans="1:30" ht="76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6" t="s">
        <v>12</v>
      </c>
      <c r="N1" s="7" t="s">
        <v>13</v>
      </c>
      <c r="O1" s="15" t="s">
        <v>58</v>
      </c>
      <c r="P1" s="8" t="s">
        <v>57</v>
      </c>
      <c r="Q1" s="15" t="s">
        <v>59</v>
      </c>
      <c r="R1" s="15" t="s">
        <v>60</v>
      </c>
      <c r="S1" s="8" t="s">
        <v>52</v>
      </c>
      <c r="T1" s="15" t="s">
        <v>53</v>
      </c>
      <c r="U1" s="8" t="s">
        <v>54</v>
      </c>
      <c r="V1" s="8" t="s">
        <v>55</v>
      </c>
      <c r="W1" s="8" t="s">
        <v>56</v>
      </c>
      <c r="X1" s="8" t="s">
        <v>51</v>
      </c>
      <c r="Y1" s="8" t="s">
        <v>65</v>
      </c>
      <c r="Z1" s="8" t="s">
        <v>66</v>
      </c>
      <c r="AA1" s="6" t="s">
        <v>14</v>
      </c>
      <c r="AB1" s="6" t="s">
        <v>15</v>
      </c>
      <c r="AC1" s="9" t="s">
        <v>16</v>
      </c>
      <c r="AD1" s="9" t="s">
        <v>140</v>
      </c>
    </row>
    <row r="2" spans="1:30" ht="47.25">
      <c r="A2" s="10"/>
      <c r="B2" s="10"/>
      <c r="C2" s="10" t="s">
        <v>17</v>
      </c>
      <c r="D2" s="13" t="s">
        <v>45</v>
      </c>
      <c r="E2" s="60">
        <f>NETWORKDAYS(Итог!B$2,Отчёт!C$2,Итог!B$3)</f>
        <v>160</v>
      </c>
      <c r="F2" s="10">
        <v>0.5</v>
      </c>
      <c r="G2" s="10">
        <v>1</v>
      </c>
      <c r="H2" s="10">
        <f t="shared" ref="H2:H19" si="0">F2*G2</f>
        <v>0.5</v>
      </c>
      <c r="I2" s="10">
        <v>10</v>
      </c>
      <c r="J2" s="10">
        <f t="shared" ref="J2:J19" si="1">H2*E2</f>
        <v>80</v>
      </c>
      <c r="K2" s="10">
        <v>149</v>
      </c>
      <c r="L2" s="62">
        <f t="shared" ref="L2:L19" si="2">K2*J2</f>
        <v>11920</v>
      </c>
      <c r="M2" s="27">
        <v>9</v>
      </c>
      <c r="N2" s="30">
        <v>43228</v>
      </c>
      <c r="O2" s="14">
        <v>1</v>
      </c>
      <c r="P2" s="14">
        <v>1</v>
      </c>
      <c r="Q2" s="14" t="s">
        <v>139</v>
      </c>
      <c r="R2" s="14">
        <v>1</v>
      </c>
      <c r="S2" s="14">
        <v>1</v>
      </c>
      <c r="T2" s="14">
        <v>1</v>
      </c>
      <c r="U2" s="14">
        <v>1</v>
      </c>
      <c r="V2" s="14">
        <v>1</v>
      </c>
      <c r="W2" s="14">
        <v>1</v>
      </c>
      <c r="X2" s="14">
        <v>1</v>
      </c>
      <c r="Y2" s="14">
        <v>1</v>
      </c>
      <c r="Z2" s="14">
        <v>1</v>
      </c>
      <c r="AA2" s="10">
        <f>COUNTIF(O2:X2,"1")</f>
        <v>9</v>
      </c>
      <c r="AB2" s="29">
        <f t="shared" ref="AB2:AB19" si="3">AA2/M2</f>
        <v>1</v>
      </c>
      <c r="AC2" s="58" t="s">
        <v>165</v>
      </c>
      <c r="AD2" s="75" t="s">
        <v>221</v>
      </c>
    </row>
    <row r="3" spans="1:30" ht="47.25">
      <c r="A3" s="10"/>
      <c r="B3" s="10"/>
      <c r="C3" s="10" t="s">
        <v>17</v>
      </c>
      <c r="D3" s="13" t="s">
        <v>44</v>
      </c>
      <c r="E3" s="60">
        <f>NETWORKDAYS(Итог!B$2,Отчёт!C$2,Итог!B$3)</f>
        <v>160</v>
      </c>
      <c r="F3" s="10">
        <v>0.5</v>
      </c>
      <c r="G3" s="10">
        <v>1</v>
      </c>
      <c r="H3" s="10">
        <f t="shared" si="0"/>
        <v>0.5</v>
      </c>
      <c r="I3" s="10">
        <v>10</v>
      </c>
      <c r="J3" s="10">
        <f t="shared" si="1"/>
        <v>80</v>
      </c>
      <c r="K3" s="10">
        <v>149</v>
      </c>
      <c r="L3" s="62">
        <f t="shared" si="2"/>
        <v>11920</v>
      </c>
      <c r="M3" s="27">
        <v>9</v>
      </c>
      <c r="N3" s="30">
        <v>43230</v>
      </c>
      <c r="O3" s="14">
        <v>1</v>
      </c>
      <c r="P3" s="14">
        <v>1</v>
      </c>
      <c r="Q3" s="14" t="s">
        <v>139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0">
        <f t="shared" ref="AA3:AA19" si="4">COUNTIF(O3:X3,"1")</f>
        <v>9</v>
      </c>
      <c r="AB3" s="29">
        <f t="shared" si="3"/>
        <v>1</v>
      </c>
      <c r="AC3" s="58" t="s">
        <v>273</v>
      </c>
      <c r="AD3" s="75" t="s">
        <v>222</v>
      </c>
    </row>
    <row r="4" spans="1:30" ht="15.75">
      <c r="A4" s="10"/>
      <c r="B4" s="10"/>
      <c r="C4" s="10" t="s">
        <v>32</v>
      </c>
      <c r="D4" s="10" t="s">
        <v>46</v>
      </c>
      <c r="E4" s="60">
        <f>NETWORKDAYS(Итог!B$2,Отчёт!C$2,Итог!B$3)</f>
        <v>160</v>
      </c>
      <c r="F4" s="10">
        <v>0.5</v>
      </c>
      <c r="G4" s="10">
        <v>1</v>
      </c>
      <c r="H4" s="10">
        <f t="shared" si="0"/>
        <v>0.5</v>
      </c>
      <c r="I4" s="10">
        <v>10</v>
      </c>
      <c r="J4" s="10">
        <f t="shared" si="1"/>
        <v>80</v>
      </c>
      <c r="K4" s="10">
        <v>149</v>
      </c>
      <c r="L4" s="62">
        <f t="shared" si="2"/>
        <v>11920</v>
      </c>
      <c r="M4" s="27">
        <v>9</v>
      </c>
      <c r="N4" s="30">
        <v>43228</v>
      </c>
      <c r="O4" s="14">
        <v>1</v>
      </c>
      <c r="P4" s="14">
        <v>0</v>
      </c>
      <c r="Q4" s="14" t="s">
        <v>139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0">
        <f t="shared" si="4"/>
        <v>8</v>
      </c>
      <c r="AB4" s="29">
        <f t="shared" si="3"/>
        <v>0.88888888888888884</v>
      </c>
      <c r="AC4" s="58" t="s">
        <v>165</v>
      </c>
      <c r="AD4" s="75"/>
    </row>
    <row r="5" spans="1:30" ht="63">
      <c r="A5" s="10"/>
      <c r="B5" s="10"/>
      <c r="C5" s="10" t="s">
        <v>17</v>
      </c>
      <c r="D5" s="13" t="s">
        <v>38</v>
      </c>
      <c r="E5" s="60">
        <f>NETWORKDAYS(Итог!B$2,Отчёт!C$2,Итог!B$3)</f>
        <v>160</v>
      </c>
      <c r="F5" s="10">
        <v>0.5</v>
      </c>
      <c r="G5" s="10">
        <v>1</v>
      </c>
      <c r="H5" s="10">
        <f t="shared" si="0"/>
        <v>0.5</v>
      </c>
      <c r="I5" s="10">
        <v>10</v>
      </c>
      <c r="J5" s="10">
        <f t="shared" si="1"/>
        <v>80</v>
      </c>
      <c r="K5" s="10">
        <v>149</v>
      </c>
      <c r="L5" s="62">
        <f t="shared" si="2"/>
        <v>11920</v>
      </c>
      <c r="M5" s="27">
        <v>9</v>
      </c>
      <c r="N5" s="30">
        <v>43230</v>
      </c>
      <c r="O5" s="14">
        <v>1</v>
      </c>
      <c r="P5" s="14">
        <v>1</v>
      </c>
      <c r="Q5" s="14" t="s">
        <v>139</v>
      </c>
      <c r="R5" s="14">
        <v>1</v>
      </c>
      <c r="S5" s="14">
        <v>1</v>
      </c>
      <c r="T5" s="14">
        <v>1</v>
      </c>
      <c r="U5" s="14">
        <v>0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0">
        <f t="shared" si="4"/>
        <v>8</v>
      </c>
      <c r="AB5" s="29">
        <f t="shared" si="3"/>
        <v>0.88888888888888884</v>
      </c>
      <c r="AC5" s="58" t="s">
        <v>166</v>
      </c>
      <c r="AD5" s="75" t="s">
        <v>223</v>
      </c>
    </row>
    <row r="6" spans="1:30" ht="47.25">
      <c r="A6" s="10"/>
      <c r="B6" s="10"/>
      <c r="C6" s="10" t="s">
        <v>17</v>
      </c>
      <c r="D6" s="13" t="s">
        <v>35</v>
      </c>
      <c r="E6" s="60">
        <f>NETWORKDAYS(Итог!B$2,Отчёт!C$2,Итог!B$3)</f>
        <v>160</v>
      </c>
      <c r="F6" s="10">
        <v>0.5</v>
      </c>
      <c r="G6" s="10">
        <v>1</v>
      </c>
      <c r="H6" s="10">
        <f t="shared" si="0"/>
        <v>0.5</v>
      </c>
      <c r="I6" s="10">
        <v>10</v>
      </c>
      <c r="J6" s="10">
        <f t="shared" si="1"/>
        <v>80</v>
      </c>
      <c r="K6" s="10">
        <v>149</v>
      </c>
      <c r="L6" s="62">
        <f t="shared" si="2"/>
        <v>11920</v>
      </c>
      <c r="M6" s="27">
        <v>9</v>
      </c>
      <c r="N6" s="30">
        <v>43228</v>
      </c>
      <c r="O6" s="14">
        <v>1</v>
      </c>
      <c r="P6" s="14">
        <v>1</v>
      </c>
      <c r="Q6" s="14" t="s">
        <v>139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0">
        <f t="shared" si="4"/>
        <v>9</v>
      </c>
      <c r="AB6" s="29">
        <f t="shared" si="3"/>
        <v>1</v>
      </c>
      <c r="AC6" s="58" t="s">
        <v>167</v>
      </c>
      <c r="AD6" s="75" t="s">
        <v>224</v>
      </c>
    </row>
    <row r="7" spans="1:30" ht="47.25">
      <c r="A7" s="10"/>
      <c r="B7" s="10"/>
      <c r="C7" s="10" t="s">
        <v>17</v>
      </c>
      <c r="D7" s="13" t="s">
        <v>40</v>
      </c>
      <c r="E7" s="60">
        <f>NETWORKDAYS(Итог!B$2,Отчёт!C$2,Итог!B$3)</f>
        <v>160</v>
      </c>
      <c r="F7" s="10">
        <v>0.5</v>
      </c>
      <c r="G7" s="10">
        <v>1</v>
      </c>
      <c r="H7" s="10">
        <f t="shared" si="0"/>
        <v>0.5</v>
      </c>
      <c r="I7" s="10">
        <v>10</v>
      </c>
      <c r="J7" s="10">
        <f t="shared" si="1"/>
        <v>80</v>
      </c>
      <c r="K7" s="10">
        <v>149</v>
      </c>
      <c r="L7" s="62">
        <f t="shared" si="2"/>
        <v>11920</v>
      </c>
      <c r="M7" s="27">
        <v>9</v>
      </c>
      <c r="N7" s="30">
        <v>43230</v>
      </c>
      <c r="O7" s="14">
        <v>1</v>
      </c>
      <c r="P7" s="14">
        <v>0</v>
      </c>
      <c r="Q7" s="14" t="s">
        <v>139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0">
        <f t="shared" si="4"/>
        <v>8</v>
      </c>
      <c r="AB7" s="29">
        <f t="shared" si="3"/>
        <v>0.88888888888888884</v>
      </c>
      <c r="AC7" s="58" t="s">
        <v>168</v>
      </c>
      <c r="AD7" s="75" t="s">
        <v>225</v>
      </c>
    </row>
    <row r="8" spans="1:30" ht="47.25">
      <c r="A8" s="10"/>
      <c r="B8" s="10"/>
      <c r="C8" s="10" t="s">
        <v>17</v>
      </c>
      <c r="D8" s="13" t="s">
        <v>37</v>
      </c>
      <c r="E8" s="60">
        <f>NETWORKDAYS(Итог!B$2,Отчёт!C$2,Итог!B$3)</f>
        <v>160</v>
      </c>
      <c r="F8" s="10">
        <v>0.5</v>
      </c>
      <c r="G8" s="10">
        <v>1</v>
      </c>
      <c r="H8" s="10">
        <f t="shared" si="0"/>
        <v>0.5</v>
      </c>
      <c r="I8" s="10">
        <v>10</v>
      </c>
      <c r="J8" s="10">
        <f t="shared" si="1"/>
        <v>80</v>
      </c>
      <c r="K8" s="10">
        <v>149</v>
      </c>
      <c r="L8" s="62">
        <f t="shared" si="2"/>
        <v>11920</v>
      </c>
      <c r="M8" s="27">
        <v>9</v>
      </c>
      <c r="N8" s="30">
        <v>43230</v>
      </c>
      <c r="O8" s="14">
        <v>1</v>
      </c>
      <c r="P8" s="14">
        <v>1</v>
      </c>
      <c r="Q8" s="14" t="s">
        <v>139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0">
        <f t="shared" si="4"/>
        <v>9</v>
      </c>
      <c r="AB8" s="29">
        <f t="shared" si="3"/>
        <v>1</v>
      </c>
      <c r="AC8" s="58" t="s">
        <v>201</v>
      </c>
      <c r="AD8" s="75" t="s">
        <v>226</v>
      </c>
    </row>
    <row r="9" spans="1:30" ht="63">
      <c r="A9" s="10"/>
      <c r="B9" s="10"/>
      <c r="C9" s="10" t="s">
        <v>32</v>
      </c>
      <c r="D9" s="10" t="s">
        <v>47</v>
      </c>
      <c r="E9" s="60">
        <f>NETWORKDAYS(Итог!B$2,Отчёт!C$2,Итог!B$3)</f>
        <v>160</v>
      </c>
      <c r="F9" s="10">
        <v>0.5</v>
      </c>
      <c r="G9" s="10">
        <v>1</v>
      </c>
      <c r="H9" s="10">
        <f t="shared" si="0"/>
        <v>0.5</v>
      </c>
      <c r="I9" s="10">
        <v>10</v>
      </c>
      <c r="J9" s="10">
        <f t="shared" si="1"/>
        <v>80</v>
      </c>
      <c r="K9" s="10">
        <v>149</v>
      </c>
      <c r="L9" s="62">
        <f t="shared" si="2"/>
        <v>11920</v>
      </c>
      <c r="M9" s="27">
        <v>9</v>
      </c>
      <c r="N9" s="30">
        <v>43230</v>
      </c>
      <c r="O9" s="14">
        <v>1</v>
      </c>
      <c r="P9" s="14">
        <v>1</v>
      </c>
      <c r="Q9" s="14" t="s">
        <v>139</v>
      </c>
      <c r="R9" s="14">
        <v>1</v>
      </c>
      <c r="S9" s="14">
        <v>0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0">
        <f t="shared" si="4"/>
        <v>8</v>
      </c>
      <c r="AB9" s="29">
        <f t="shared" si="3"/>
        <v>0.88888888888888884</v>
      </c>
      <c r="AC9" s="58" t="s">
        <v>169</v>
      </c>
      <c r="AD9" s="75" t="s">
        <v>227</v>
      </c>
    </row>
    <row r="10" spans="1:30" ht="63">
      <c r="A10" s="10"/>
      <c r="B10" s="10"/>
      <c r="C10" s="10" t="s">
        <v>17</v>
      </c>
      <c r="D10" s="13" t="s">
        <v>36</v>
      </c>
      <c r="E10" s="60">
        <f>NETWORKDAYS(Итог!B$2,Отчёт!C$2,Итог!B$3)</f>
        <v>160</v>
      </c>
      <c r="F10" s="10">
        <v>0.5</v>
      </c>
      <c r="G10" s="10">
        <v>1</v>
      </c>
      <c r="H10" s="10">
        <f t="shared" si="0"/>
        <v>0.5</v>
      </c>
      <c r="I10" s="10">
        <v>10</v>
      </c>
      <c r="J10" s="10">
        <f t="shared" si="1"/>
        <v>80</v>
      </c>
      <c r="K10" s="10">
        <v>149</v>
      </c>
      <c r="L10" s="62">
        <f t="shared" si="2"/>
        <v>11920</v>
      </c>
      <c r="M10" s="27">
        <v>9</v>
      </c>
      <c r="N10" s="30">
        <v>43230</v>
      </c>
      <c r="O10" s="14">
        <v>1</v>
      </c>
      <c r="P10" s="14">
        <v>1</v>
      </c>
      <c r="Q10" s="14" t="s">
        <v>139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0">
        <f t="shared" si="4"/>
        <v>9</v>
      </c>
      <c r="AB10" s="29">
        <f t="shared" si="3"/>
        <v>1</v>
      </c>
      <c r="AC10" s="58" t="s">
        <v>170</v>
      </c>
      <c r="AD10" s="75" t="s">
        <v>228</v>
      </c>
    </row>
    <row r="11" spans="1:30" ht="47.25">
      <c r="A11" s="10"/>
      <c r="B11" s="10"/>
      <c r="C11" s="10" t="s">
        <v>17</v>
      </c>
      <c r="D11" s="13" t="s">
        <v>42</v>
      </c>
      <c r="E11" s="60">
        <f>NETWORKDAYS(Итог!B$2,Отчёт!C$2,Итог!B$3)</f>
        <v>160</v>
      </c>
      <c r="F11" s="10">
        <v>0.5</v>
      </c>
      <c r="G11" s="10">
        <v>1</v>
      </c>
      <c r="H11" s="10">
        <f t="shared" si="0"/>
        <v>0.5</v>
      </c>
      <c r="I11" s="10">
        <v>10</v>
      </c>
      <c r="J11" s="10">
        <f t="shared" si="1"/>
        <v>80</v>
      </c>
      <c r="K11" s="10">
        <v>149</v>
      </c>
      <c r="L11" s="62">
        <f t="shared" si="2"/>
        <v>11920</v>
      </c>
      <c r="M11" s="27">
        <v>9</v>
      </c>
      <c r="N11" s="30">
        <v>43229</v>
      </c>
      <c r="O11" s="14">
        <v>1</v>
      </c>
      <c r="P11" s="14">
        <v>1</v>
      </c>
      <c r="Q11" s="14" t="s">
        <v>139</v>
      </c>
      <c r="R11" s="14">
        <v>1</v>
      </c>
      <c r="S11" s="14">
        <v>1</v>
      </c>
      <c r="T11" s="14">
        <v>1</v>
      </c>
      <c r="U11" s="14">
        <v>0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0">
        <f t="shared" si="4"/>
        <v>8</v>
      </c>
      <c r="AB11" s="29">
        <f t="shared" si="3"/>
        <v>0.88888888888888884</v>
      </c>
      <c r="AC11" s="58" t="s">
        <v>171</v>
      </c>
      <c r="AD11" s="75" t="s">
        <v>229</v>
      </c>
    </row>
    <row r="12" spans="1:30" ht="47.25">
      <c r="A12" s="10"/>
      <c r="B12" s="10"/>
      <c r="C12" s="10" t="s">
        <v>32</v>
      </c>
      <c r="D12" s="10" t="s">
        <v>48</v>
      </c>
      <c r="E12" s="60">
        <f>NETWORKDAYS(Итог!B$2,Отчёт!C$2,Итог!B$3)</f>
        <v>160</v>
      </c>
      <c r="F12" s="10">
        <v>0.5</v>
      </c>
      <c r="G12" s="10">
        <v>1</v>
      </c>
      <c r="H12" s="10">
        <f t="shared" si="0"/>
        <v>0.5</v>
      </c>
      <c r="I12" s="10">
        <v>10</v>
      </c>
      <c r="J12" s="10">
        <f t="shared" si="1"/>
        <v>80</v>
      </c>
      <c r="K12" s="10">
        <v>149</v>
      </c>
      <c r="L12" s="62">
        <f t="shared" si="2"/>
        <v>11920</v>
      </c>
      <c r="M12" s="27">
        <v>9</v>
      </c>
      <c r="N12" s="30">
        <v>43228</v>
      </c>
      <c r="O12" s="14">
        <v>1</v>
      </c>
      <c r="P12" s="14">
        <v>1</v>
      </c>
      <c r="Q12" s="14" t="s">
        <v>139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0">
        <f t="shared" si="4"/>
        <v>9</v>
      </c>
      <c r="AB12" s="29">
        <f t="shared" si="3"/>
        <v>1</v>
      </c>
      <c r="AC12" s="76" t="s">
        <v>171</v>
      </c>
      <c r="AD12" s="75" t="s">
        <v>230</v>
      </c>
    </row>
    <row r="13" spans="1:30" ht="47.25">
      <c r="A13" s="10"/>
      <c r="B13" s="10"/>
      <c r="C13" s="10" t="s">
        <v>32</v>
      </c>
      <c r="D13" s="13" t="s">
        <v>50</v>
      </c>
      <c r="E13" s="60">
        <f>NETWORKDAYS(Итог!B$2,Отчёт!C$2,Итог!B$3)</f>
        <v>160</v>
      </c>
      <c r="F13" s="10">
        <v>0.5</v>
      </c>
      <c r="G13" s="10">
        <v>1</v>
      </c>
      <c r="H13" s="10">
        <f t="shared" si="0"/>
        <v>0.5</v>
      </c>
      <c r="I13" s="10">
        <v>10</v>
      </c>
      <c r="J13" s="10">
        <f t="shared" si="1"/>
        <v>80</v>
      </c>
      <c r="K13" s="10">
        <v>149</v>
      </c>
      <c r="L13" s="62">
        <f t="shared" si="2"/>
        <v>11920</v>
      </c>
      <c r="M13" s="27">
        <v>9</v>
      </c>
      <c r="N13" s="30">
        <v>43228</v>
      </c>
      <c r="O13" s="14">
        <v>1</v>
      </c>
      <c r="P13" s="14">
        <v>0</v>
      </c>
      <c r="Q13" s="14" t="s">
        <v>139</v>
      </c>
      <c r="R13" s="14">
        <v>1</v>
      </c>
      <c r="S13" s="14">
        <v>1</v>
      </c>
      <c r="T13" s="14">
        <v>1</v>
      </c>
      <c r="U13" s="14">
        <v>0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0">
        <f t="shared" si="4"/>
        <v>7</v>
      </c>
      <c r="AB13" s="29">
        <f t="shared" si="3"/>
        <v>0.77777777777777779</v>
      </c>
      <c r="AC13" s="76" t="s">
        <v>172</v>
      </c>
      <c r="AD13" s="73" t="s">
        <v>231</v>
      </c>
    </row>
    <row r="14" spans="1:30" ht="15.75">
      <c r="A14" s="10"/>
      <c r="B14" s="10"/>
      <c r="C14" s="10" t="s">
        <v>32</v>
      </c>
      <c r="D14" s="13" t="s">
        <v>33</v>
      </c>
      <c r="E14" s="60">
        <f>NETWORKDAYS(Итог!B$2,Отчёт!C$2,Итог!B$3)</f>
        <v>160</v>
      </c>
      <c r="F14" s="10">
        <v>0.5</v>
      </c>
      <c r="G14" s="10">
        <v>1</v>
      </c>
      <c r="H14" s="10">
        <f t="shared" si="0"/>
        <v>0.5</v>
      </c>
      <c r="I14" s="10">
        <v>10</v>
      </c>
      <c r="J14" s="10">
        <f t="shared" si="1"/>
        <v>80</v>
      </c>
      <c r="K14" s="10">
        <v>149</v>
      </c>
      <c r="L14" s="62">
        <f t="shared" si="2"/>
        <v>11920</v>
      </c>
      <c r="M14" s="27">
        <v>9</v>
      </c>
      <c r="N14" s="30">
        <v>43228</v>
      </c>
      <c r="O14" s="14">
        <v>1</v>
      </c>
      <c r="P14" s="14">
        <v>1</v>
      </c>
      <c r="Q14" s="14" t="s">
        <v>139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0">
        <f t="shared" si="4"/>
        <v>9</v>
      </c>
      <c r="AB14" s="29">
        <f t="shared" si="3"/>
        <v>1</v>
      </c>
      <c r="AC14" s="58" t="s">
        <v>173</v>
      </c>
      <c r="AD14" s="75"/>
    </row>
    <row r="15" spans="1:30" ht="47.25">
      <c r="A15" s="10"/>
      <c r="B15" s="10"/>
      <c r="C15" s="10" t="s">
        <v>17</v>
      </c>
      <c r="D15" s="13" t="s">
        <v>39</v>
      </c>
      <c r="E15" s="60">
        <f>NETWORKDAYS(Итог!B$2,Отчёт!C$2,Итог!B$3)</f>
        <v>160</v>
      </c>
      <c r="F15" s="10">
        <v>0.5</v>
      </c>
      <c r="G15" s="10">
        <v>1</v>
      </c>
      <c r="H15" s="10">
        <f t="shared" si="0"/>
        <v>0.5</v>
      </c>
      <c r="I15" s="10">
        <v>10</v>
      </c>
      <c r="J15" s="10">
        <f t="shared" si="1"/>
        <v>80</v>
      </c>
      <c r="K15" s="10">
        <v>149</v>
      </c>
      <c r="L15" s="62">
        <f t="shared" si="2"/>
        <v>11920</v>
      </c>
      <c r="M15" s="27">
        <v>9</v>
      </c>
      <c r="N15" s="30">
        <v>43229</v>
      </c>
      <c r="O15" s="14">
        <v>1</v>
      </c>
      <c r="P15" s="14">
        <v>1</v>
      </c>
      <c r="Q15" s="14" t="s">
        <v>139</v>
      </c>
      <c r="R15" s="14">
        <v>1</v>
      </c>
      <c r="S15" s="14">
        <v>1</v>
      </c>
      <c r="T15" s="14">
        <v>0</v>
      </c>
      <c r="U15" s="14">
        <v>0</v>
      </c>
      <c r="V15" s="14" t="s">
        <v>139</v>
      </c>
      <c r="W15" s="14">
        <v>0</v>
      </c>
      <c r="X15" s="14">
        <v>1</v>
      </c>
      <c r="Y15" s="14">
        <v>1</v>
      </c>
      <c r="Z15" s="14">
        <v>1</v>
      </c>
      <c r="AA15" s="10">
        <f t="shared" si="4"/>
        <v>5</v>
      </c>
      <c r="AB15" s="29">
        <f t="shared" si="3"/>
        <v>0.55555555555555558</v>
      </c>
      <c r="AC15" s="58" t="s">
        <v>197</v>
      </c>
      <c r="AD15" s="75" t="s">
        <v>232</v>
      </c>
    </row>
    <row r="16" spans="1:30" ht="47.25">
      <c r="A16" s="10"/>
      <c r="B16" s="10"/>
      <c r="C16" s="10" t="s">
        <v>32</v>
      </c>
      <c r="D16" s="10" t="s">
        <v>49</v>
      </c>
      <c r="E16" s="60">
        <f>NETWORKDAYS(Итог!B$2,Отчёт!C$2,Итог!B$3)</f>
        <v>160</v>
      </c>
      <c r="F16" s="10">
        <v>0.5</v>
      </c>
      <c r="G16" s="10">
        <v>1</v>
      </c>
      <c r="H16" s="10">
        <f t="shared" si="0"/>
        <v>0.5</v>
      </c>
      <c r="I16" s="10">
        <v>10</v>
      </c>
      <c r="J16" s="10">
        <f t="shared" si="1"/>
        <v>80</v>
      </c>
      <c r="K16" s="10">
        <v>149</v>
      </c>
      <c r="L16" s="62">
        <f t="shared" si="2"/>
        <v>11920</v>
      </c>
      <c r="M16" s="27">
        <v>9</v>
      </c>
      <c r="N16" s="30">
        <v>43228</v>
      </c>
      <c r="O16" s="14">
        <v>0</v>
      </c>
      <c r="P16" s="14">
        <v>1</v>
      </c>
      <c r="Q16" s="14" t="s">
        <v>139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0">
        <f t="shared" si="4"/>
        <v>8</v>
      </c>
      <c r="AB16" s="29">
        <f t="shared" si="3"/>
        <v>0.88888888888888884</v>
      </c>
      <c r="AC16" s="58" t="s">
        <v>174</v>
      </c>
      <c r="AD16" s="75" t="s">
        <v>233</v>
      </c>
    </row>
    <row r="17" spans="1:30" ht="63">
      <c r="A17" s="10"/>
      <c r="B17" s="10"/>
      <c r="C17" s="10" t="s">
        <v>17</v>
      </c>
      <c r="D17" s="13" t="s">
        <v>41</v>
      </c>
      <c r="E17" s="60">
        <f>NETWORKDAYS(Итог!B$2,Отчёт!C$2,Итог!B$3)</f>
        <v>160</v>
      </c>
      <c r="F17" s="10">
        <v>0.5</v>
      </c>
      <c r="G17" s="10">
        <v>1</v>
      </c>
      <c r="H17" s="10">
        <f t="shared" si="0"/>
        <v>0.5</v>
      </c>
      <c r="I17" s="10">
        <v>10</v>
      </c>
      <c r="J17" s="10">
        <f t="shared" si="1"/>
        <v>80</v>
      </c>
      <c r="K17" s="10">
        <v>149</v>
      </c>
      <c r="L17" s="62">
        <f t="shared" si="2"/>
        <v>11920</v>
      </c>
      <c r="M17" s="27">
        <v>9</v>
      </c>
      <c r="N17" s="30">
        <v>43230</v>
      </c>
      <c r="O17" s="14">
        <v>1</v>
      </c>
      <c r="P17" s="14">
        <v>1</v>
      </c>
      <c r="Q17" s="14" t="s">
        <v>139</v>
      </c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0">
        <f t="shared" si="4"/>
        <v>9</v>
      </c>
      <c r="AB17" s="29">
        <f t="shared" si="3"/>
        <v>1</v>
      </c>
      <c r="AC17" s="58" t="s">
        <v>175</v>
      </c>
      <c r="AD17" s="75" t="s">
        <v>234</v>
      </c>
    </row>
    <row r="18" spans="1:30" ht="63">
      <c r="A18" s="10"/>
      <c r="B18" s="10"/>
      <c r="C18" s="10" t="s">
        <v>32</v>
      </c>
      <c r="D18" s="13" t="s">
        <v>43</v>
      </c>
      <c r="E18" s="60">
        <f>NETWORKDAYS(Итог!B$2,Отчёт!C$2,Итог!B$3)</f>
        <v>160</v>
      </c>
      <c r="F18" s="10">
        <v>0.5</v>
      </c>
      <c r="G18" s="10">
        <v>1</v>
      </c>
      <c r="H18" s="10">
        <f t="shared" si="0"/>
        <v>0.5</v>
      </c>
      <c r="I18" s="10">
        <v>10</v>
      </c>
      <c r="J18" s="10">
        <f t="shared" si="1"/>
        <v>80</v>
      </c>
      <c r="K18" s="10">
        <v>149</v>
      </c>
      <c r="L18" s="62">
        <f t="shared" si="2"/>
        <v>11920</v>
      </c>
      <c r="M18" s="27">
        <v>9</v>
      </c>
      <c r="N18" s="30">
        <v>43230</v>
      </c>
      <c r="O18" s="14">
        <v>1</v>
      </c>
      <c r="P18" s="14">
        <v>1</v>
      </c>
      <c r="Q18" s="14" t="s">
        <v>139</v>
      </c>
      <c r="R18" s="14">
        <v>1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0">
        <f t="shared" si="4"/>
        <v>9</v>
      </c>
      <c r="AB18" s="29">
        <f t="shared" si="3"/>
        <v>1</v>
      </c>
      <c r="AC18" s="58" t="s">
        <v>176</v>
      </c>
      <c r="AD18" s="75" t="s">
        <v>235</v>
      </c>
    </row>
    <row r="19" spans="1:30" ht="47.25">
      <c r="A19" s="10"/>
      <c r="B19" s="10"/>
      <c r="C19" s="10" t="s">
        <v>17</v>
      </c>
      <c r="D19" s="13" t="s">
        <v>34</v>
      </c>
      <c r="E19" s="60">
        <f>NETWORKDAYS(Итог!B$2,Отчёт!C$2,Итог!B$3)</f>
        <v>160</v>
      </c>
      <c r="F19" s="10">
        <v>0.5</v>
      </c>
      <c r="G19" s="10">
        <v>1</v>
      </c>
      <c r="H19" s="10">
        <f t="shared" si="0"/>
        <v>0.5</v>
      </c>
      <c r="I19" s="10">
        <v>10</v>
      </c>
      <c r="J19" s="10">
        <f t="shared" si="1"/>
        <v>80</v>
      </c>
      <c r="K19" s="10">
        <v>149</v>
      </c>
      <c r="L19" s="62">
        <f t="shared" si="2"/>
        <v>11920</v>
      </c>
      <c r="M19" s="27">
        <v>9</v>
      </c>
      <c r="N19" s="30">
        <v>43228</v>
      </c>
      <c r="O19" s="14">
        <v>1</v>
      </c>
      <c r="P19" s="14">
        <v>1</v>
      </c>
      <c r="Q19" s="14" t="s">
        <v>139</v>
      </c>
      <c r="R19" s="14">
        <v>1</v>
      </c>
      <c r="S19" s="14">
        <v>1</v>
      </c>
      <c r="T19" s="14">
        <v>1</v>
      </c>
      <c r="U19" s="14">
        <v>0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0">
        <f t="shared" si="4"/>
        <v>8</v>
      </c>
      <c r="AB19" s="29">
        <f t="shared" si="3"/>
        <v>0.88888888888888884</v>
      </c>
      <c r="AC19" s="59" t="s">
        <v>177</v>
      </c>
      <c r="AD19" s="74" t="s">
        <v>236</v>
      </c>
    </row>
    <row r="20" spans="1:30">
      <c r="L20" s="63">
        <f>SUM(L2:L19)</f>
        <v>214560</v>
      </c>
    </row>
  </sheetData>
  <autoFilter ref="A1:AC19">
    <sortState ref="A2:AA19">
      <sortCondition ref="D1:D19"/>
    </sortState>
  </autoFilter>
  <sortState ref="O1:X1">
    <sortCondition ref="O1"/>
  </sortState>
  <conditionalFormatting sqref="N1">
    <cfRule type="expression" dxfId="14" priority="5" stopIfTrue="1">
      <formula>AND(MONTH(N1)=MONTH(EDATE(TODAY(),0-1)),YEAR(N1)=YEAR(EDATE(TODAY(),0-1)))</formula>
    </cfRule>
    <cfRule type="expression" dxfId="13" priority="6" stopIfTrue="1">
      <formula>AND(TODAY()-ROUNDDOWN(N1,0)&gt;=(WEEKDAY(TODAY())),TODAY()-ROUNDDOWN(N1,0)&lt;(WEEKDAY(TODAY())+7))</formula>
    </cfRule>
  </conditionalFormatting>
  <conditionalFormatting sqref="O2:Z19">
    <cfRule type="cellIs" dxfId="12" priority="4" stopIfTrue="1" operator="equal">
      <formula>1</formula>
    </cfRule>
  </conditionalFormatting>
  <conditionalFormatting sqref="O2:Z19">
    <cfRule type="cellIs" dxfId="11" priority="3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opLeftCell="B1" zoomScale="70" zoomScaleNormal="70" workbookViewId="0">
      <pane ySplit="1" topLeftCell="A23" activePane="bottomLeft" state="frozen"/>
      <selection pane="bottomLeft" activeCell="N1" sqref="N1"/>
    </sheetView>
  </sheetViews>
  <sheetFormatPr defaultRowHeight="15"/>
  <cols>
    <col min="4" max="4" width="45.7109375" bestFit="1" customWidth="1"/>
    <col min="5" max="12" width="9.140625" customWidth="1"/>
    <col min="14" max="14" width="10.5703125" bestFit="1" customWidth="1"/>
    <col min="22" max="22" width="42.85546875" customWidth="1"/>
    <col min="23" max="23" width="111.5703125" customWidth="1"/>
  </cols>
  <sheetData>
    <row r="1" spans="1:23" ht="76.5">
      <c r="A1" s="1" t="s">
        <v>0</v>
      </c>
      <c r="B1" s="2" t="s">
        <v>1</v>
      </c>
      <c r="C1" s="1" t="s">
        <v>2</v>
      </c>
      <c r="D1" s="20" t="s">
        <v>3</v>
      </c>
      <c r="E1" s="22" t="s">
        <v>4</v>
      </c>
      <c r="F1" s="23" t="s">
        <v>5</v>
      </c>
      <c r="G1" s="24" t="s">
        <v>6</v>
      </c>
      <c r="H1" s="24" t="s">
        <v>7</v>
      </c>
      <c r="I1" s="23" t="s">
        <v>8</v>
      </c>
      <c r="J1" s="25" t="s">
        <v>9</v>
      </c>
      <c r="K1" s="24" t="s">
        <v>10</v>
      </c>
      <c r="L1" s="26" t="s">
        <v>11</v>
      </c>
      <c r="M1" s="21" t="s">
        <v>12</v>
      </c>
      <c r="N1" s="7" t="s">
        <v>13</v>
      </c>
      <c r="O1" s="8" t="s">
        <v>68</v>
      </c>
      <c r="P1" s="8" t="s">
        <v>52</v>
      </c>
      <c r="Q1" s="8" t="s">
        <v>61</v>
      </c>
      <c r="R1" s="8" t="s">
        <v>69</v>
      </c>
      <c r="S1" s="8" t="s">
        <v>67</v>
      </c>
      <c r="T1" s="6" t="s">
        <v>14</v>
      </c>
      <c r="U1" s="6" t="s">
        <v>15</v>
      </c>
      <c r="V1" s="9" t="s">
        <v>16</v>
      </c>
      <c r="W1" s="9" t="s">
        <v>140</v>
      </c>
    </row>
    <row r="2" spans="1:23" ht="15.75">
      <c r="A2" s="10"/>
      <c r="B2" s="10"/>
      <c r="C2" s="65" t="s">
        <v>137</v>
      </c>
      <c r="D2" s="72" t="s">
        <v>141</v>
      </c>
      <c r="E2" s="62">
        <f>NETWORKDAYS(Итог!B$2,Отчёт!C$2,Итог!B$3)*3/5-7-7</f>
        <v>82</v>
      </c>
      <c r="F2" s="10">
        <v>0.5</v>
      </c>
      <c r="G2" s="10">
        <v>1</v>
      </c>
      <c r="H2" s="10">
        <f t="shared" ref="H2:H42" si="0">F2*G2</f>
        <v>0.5</v>
      </c>
      <c r="I2" s="27">
        <v>5</v>
      </c>
      <c r="J2" s="62">
        <f t="shared" ref="J2:J42" si="1">H2*E2</f>
        <v>41</v>
      </c>
      <c r="K2" s="10">
        <v>149</v>
      </c>
      <c r="L2" s="61">
        <f t="shared" ref="L2:L42" si="2">K2*J2</f>
        <v>6109</v>
      </c>
      <c r="M2" s="27">
        <v>5</v>
      </c>
      <c r="N2" s="83">
        <v>43194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0">
        <f t="shared" ref="T2:T42" si="3">COUNTIF(O2:S2,"1")</f>
        <v>0</v>
      </c>
      <c r="U2" s="29">
        <f t="shared" ref="U2:U42" si="4">T2/M2</f>
        <v>0</v>
      </c>
      <c r="V2" s="78" t="s">
        <v>199</v>
      </c>
      <c r="W2" s="69"/>
    </row>
    <row r="3" spans="1:23" ht="15.75">
      <c r="A3" s="10"/>
      <c r="B3" s="10"/>
      <c r="C3" s="65" t="s">
        <v>137</v>
      </c>
      <c r="D3" s="72" t="s">
        <v>142</v>
      </c>
      <c r="E3" s="62">
        <f>NETWORKDAYS(Итог!B$2,Отчёт!C$2,Итог!B$3)*3/5</f>
        <v>96</v>
      </c>
      <c r="F3" s="10">
        <v>0.5</v>
      </c>
      <c r="G3" s="10">
        <v>1</v>
      </c>
      <c r="H3" s="10">
        <f t="shared" si="0"/>
        <v>0.5</v>
      </c>
      <c r="I3" s="27">
        <v>5</v>
      </c>
      <c r="J3" s="62">
        <f t="shared" si="1"/>
        <v>48</v>
      </c>
      <c r="K3" s="10">
        <v>149</v>
      </c>
      <c r="L3" s="61">
        <f t="shared" si="2"/>
        <v>7152</v>
      </c>
      <c r="M3" s="27">
        <v>5</v>
      </c>
      <c r="N3" s="30">
        <v>43228</v>
      </c>
      <c r="O3" s="11">
        <v>1</v>
      </c>
      <c r="P3" s="11">
        <v>1</v>
      </c>
      <c r="Q3" s="11">
        <v>0</v>
      </c>
      <c r="R3" s="11">
        <v>1</v>
      </c>
      <c r="S3" s="11" t="s">
        <v>139</v>
      </c>
      <c r="T3" s="10">
        <f t="shared" si="3"/>
        <v>3</v>
      </c>
      <c r="U3" s="29">
        <f t="shared" si="4"/>
        <v>0.6</v>
      </c>
      <c r="V3" s="78" t="s">
        <v>178</v>
      </c>
      <c r="W3" s="69" t="s">
        <v>237</v>
      </c>
    </row>
    <row r="4" spans="1:23" ht="47.25">
      <c r="A4" s="10"/>
      <c r="B4" s="10"/>
      <c r="C4" s="65" t="s">
        <v>137</v>
      </c>
      <c r="D4" s="72" t="s">
        <v>138</v>
      </c>
      <c r="E4" s="62">
        <f>NETWORKDAYS(Итог!B$2,Отчёт!C$2,Итог!B$3)*3/5</f>
        <v>96</v>
      </c>
      <c r="F4" s="10">
        <v>0.5</v>
      </c>
      <c r="G4" s="10">
        <v>1</v>
      </c>
      <c r="H4" s="10">
        <f t="shared" si="0"/>
        <v>0.5</v>
      </c>
      <c r="I4" s="27">
        <v>5</v>
      </c>
      <c r="J4" s="62">
        <f t="shared" si="1"/>
        <v>48</v>
      </c>
      <c r="K4" s="10">
        <v>149</v>
      </c>
      <c r="L4" s="61">
        <f t="shared" si="2"/>
        <v>7152</v>
      </c>
      <c r="M4" s="27">
        <v>5</v>
      </c>
      <c r="N4" s="30">
        <v>43228</v>
      </c>
      <c r="O4" s="11">
        <v>1</v>
      </c>
      <c r="P4" s="11" t="s">
        <v>139</v>
      </c>
      <c r="Q4" s="11" t="s">
        <v>139</v>
      </c>
      <c r="R4" s="11" t="s">
        <v>139</v>
      </c>
      <c r="S4" s="11" t="s">
        <v>139</v>
      </c>
      <c r="T4" s="10">
        <f t="shared" si="3"/>
        <v>1</v>
      </c>
      <c r="U4" s="29">
        <f t="shared" si="4"/>
        <v>0.2</v>
      </c>
      <c r="V4" s="78" t="s">
        <v>179</v>
      </c>
      <c r="W4" s="69" t="s">
        <v>238</v>
      </c>
    </row>
    <row r="5" spans="1:23" ht="15.75">
      <c r="A5" s="10"/>
      <c r="B5" s="10"/>
      <c r="C5" s="65" t="s">
        <v>17</v>
      </c>
      <c r="D5" s="72" t="s">
        <v>71</v>
      </c>
      <c r="E5" s="62">
        <f>NETWORKDAYS(Итог!B$2,Отчёт!C$2,Итог!B$3)*3/5</f>
        <v>96</v>
      </c>
      <c r="F5" s="10">
        <v>0.5</v>
      </c>
      <c r="G5" s="10">
        <v>1</v>
      </c>
      <c r="H5" s="10">
        <f t="shared" si="0"/>
        <v>0.5</v>
      </c>
      <c r="I5" s="27">
        <v>5</v>
      </c>
      <c r="J5" s="62">
        <f t="shared" si="1"/>
        <v>48</v>
      </c>
      <c r="K5" s="10">
        <v>149</v>
      </c>
      <c r="L5" s="61">
        <f t="shared" si="2"/>
        <v>7152</v>
      </c>
      <c r="M5" s="27">
        <v>5</v>
      </c>
      <c r="N5" s="30">
        <v>43230</v>
      </c>
      <c r="O5" s="11">
        <v>1</v>
      </c>
      <c r="P5" s="11">
        <v>0</v>
      </c>
      <c r="Q5" s="11" t="s">
        <v>139</v>
      </c>
      <c r="R5" s="11">
        <v>0</v>
      </c>
      <c r="S5" s="11" t="s">
        <v>139</v>
      </c>
      <c r="T5" s="10">
        <f t="shared" si="3"/>
        <v>1</v>
      </c>
      <c r="U5" s="29">
        <f t="shared" si="4"/>
        <v>0.2</v>
      </c>
      <c r="V5" s="78" t="s">
        <v>180</v>
      </c>
      <c r="W5" s="69" t="s">
        <v>239</v>
      </c>
    </row>
    <row r="6" spans="1:23" ht="15.75">
      <c r="A6" s="10"/>
      <c r="B6" s="10"/>
      <c r="C6" s="65" t="s">
        <v>17</v>
      </c>
      <c r="D6" s="72" t="s">
        <v>72</v>
      </c>
      <c r="E6" s="62">
        <f>NETWORKDAYS(Итог!B$2,Отчёт!C$2,Итог!B$3)*3/5</f>
        <v>96</v>
      </c>
      <c r="F6" s="10">
        <v>0.5</v>
      </c>
      <c r="G6" s="10">
        <v>1</v>
      </c>
      <c r="H6" s="10">
        <f t="shared" si="0"/>
        <v>0.5</v>
      </c>
      <c r="I6" s="27">
        <v>5</v>
      </c>
      <c r="J6" s="62">
        <f t="shared" si="1"/>
        <v>48</v>
      </c>
      <c r="K6" s="10">
        <v>149</v>
      </c>
      <c r="L6" s="61">
        <f t="shared" si="2"/>
        <v>7152</v>
      </c>
      <c r="M6" s="27">
        <v>5</v>
      </c>
      <c r="N6" s="30">
        <v>43230</v>
      </c>
      <c r="O6" s="11">
        <v>1</v>
      </c>
      <c r="P6" s="11">
        <v>1</v>
      </c>
      <c r="Q6" s="11" t="s">
        <v>139</v>
      </c>
      <c r="R6" s="11">
        <v>0</v>
      </c>
      <c r="S6" s="11" t="s">
        <v>139</v>
      </c>
      <c r="T6" s="10">
        <f t="shared" si="3"/>
        <v>2</v>
      </c>
      <c r="U6" s="29">
        <f t="shared" si="4"/>
        <v>0.4</v>
      </c>
      <c r="V6" s="78" t="s">
        <v>194</v>
      </c>
      <c r="W6" s="69" t="s">
        <v>240</v>
      </c>
    </row>
    <row r="7" spans="1:23" ht="15.75">
      <c r="A7" s="19"/>
      <c r="B7" s="19"/>
      <c r="C7" s="65" t="s">
        <v>17</v>
      </c>
      <c r="D7" s="72" t="s">
        <v>75</v>
      </c>
      <c r="E7" s="62">
        <f>NETWORKDAYS(Итог!B$2,Отчёт!C$2,Итог!B$3)*3/5</f>
        <v>96</v>
      </c>
      <c r="F7" s="10">
        <v>0.5</v>
      </c>
      <c r="G7" s="10">
        <v>1</v>
      </c>
      <c r="H7" s="10">
        <f t="shared" si="0"/>
        <v>0.5</v>
      </c>
      <c r="I7" s="27">
        <v>5</v>
      </c>
      <c r="J7" s="62">
        <f t="shared" si="1"/>
        <v>48</v>
      </c>
      <c r="K7" s="10">
        <v>149</v>
      </c>
      <c r="L7" s="61">
        <f t="shared" si="2"/>
        <v>7152</v>
      </c>
      <c r="M7" s="27">
        <v>5</v>
      </c>
      <c r="N7" s="30">
        <v>43228</v>
      </c>
      <c r="O7" s="11">
        <v>1</v>
      </c>
      <c r="P7" s="11" t="s">
        <v>139</v>
      </c>
      <c r="Q7" s="11" t="s">
        <v>139</v>
      </c>
      <c r="R7" s="11" t="s">
        <v>139</v>
      </c>
      <c r="S7" s="11" t="s">
        <v>139</v>
      </c>
      <c r="T7" s="10">
        <f t="shared" si="3"/>
        <v>1</v>
      </c>
      <c r="U7" s="29">
        <f t="shared" si="4"/>
        <v>0.2</v>
      </c>
      <c r="V7" s="78" t="s">
        <v>181</v>
      </c>
      <c r="W7" s="69" t="s">
        <v>241</v>
      </c>
    </row>
    <row r="8" spans="1:23" ht="15.75">
      <c r="A8" s="10"/>
      <c r="B8" s="10"/>
      <c r="C8" s="65" t="s">
        <v>17</v>
      </c>
      <c r="D8" s="72" t="s">
        <v>77</v>
      </c>
      <c r="E8" s="62">
        <f>NETWORKDAYS(Итог!B$2,Отчёт!C$2,Итог!B$3)*3/5</f>
        <v>96</v>
      </c>
      <c r="F8" s="10">
        <v>0.5</v>
      </c>
      <c r="G8" s="10">
        <v>1</v>
      </c>
      <c r="H8" s="10">
        <f t="shared" si="0"/>
        <v>0.5</v>
      </c>
      <c r="I8" s="27">
        <v>5</v>
      </c>
      <c r="J8" s="62">
        <f t="shared" si="1"/>
        <v>48</v>
      </c>
      <c r="K8" s="10">
        <v>149</v>
      </c>
      <c r="L8" s="61">
        <f t="shared" si="2"/>
        <v>7152</v>
      </c>
      <c r="M8" s="27">
        <v>5</v>
      </c>
      <c r="N8" s="30">
        <v>43230</v>
      </c>
      <c r="O8" s="11">
        <v>1</v>
      </c>
      <c r="P8" s="11">
        <v>0</v>
      </c>
      <c r="Q8" s="11" t="s">
        <v>139</v>
      </c>
      <c r="R8" s="11">
        <v>0</v>
      </c>
      <c r="S8" s="11" t="s">
        <v>139</v>
      </c>
      <c r="T8" s="10">
        <f t="shared" si="3"/>
        <v>1</v>
      </c>
      <c r="U8" s="29">
        <f t="shared" si="4"/>
        <v>0.2</v>
      </c>
      <c r="V8" s="78" t="s">
        <v>182</v>
      </c>
      <c r="W8" s="69" t="s">
        <v>242</v>
      </c>
    </row>
    <row r="9" spans="1:23" ht="15.75">
      <c r="A9" s="10"/>
      <c r="B9" s="10"/>
      <c r="C9" s="65" t="s">
        <v>17</v>
      </c>
      <c r="D9" s="72" t="s">
        <v>78</v>
      </c>
      <c r="E9" s="62">
        <f>NETWORKDAYS(Итог!B$2,Отчёт!C$2,Итог!B$3)*3/5</f>
        <v>96</v>
      </c>
      <c r="F9" s="10">
        <v>0.5</v>
      </c>
      <c r="G9" s="10">
        <v>1</v>
      </c>
      <c r="H9" s="10">
        <f t="shared" si="0"/>
        <v>0.5</v>
      </c>
      <c r="I9" s="27">
        <v>5</v>
      </c>
      <c r="J9" s="62">
        <f t="shared" si="1"/>
        <v>48</v>
      </c>
      <c r="K9" s="10">
        <v>149</v>
      </c>
      <c r="L9" s="61">
        <f t="shared" si="2"/>
        <v>7152</v>
      </c>
      <c r="M9" s="27">
        <v>5</v>
      </c>
      <c r="N9" s="30">
        <v>43224</v>
      </c>
      <c r="O9" s="11">
        <v>0</v>
      </c>
      <c r="P9" s="11" t="s">
        <v>139</v>
      </c>
      <c r="Q9" s="11" t="s">
        <v>139</v>
      </c>
      <c r="R9" s="11">
        <v>0</v>
      </c>
      <c r="S9" s="11" t="s">
        <v>139</v>
      </c>
      <c r="T9" s="10">
        <f t="shared" si="3"/>
        <v>0</v>
      </c>
      <c r="U9" s="29">
        <f t="shared" si="4"/>
        <v>0</v>
      </c>
      <c r="V9" s="75" t="s">
        <v>182</v>
      </c>
      <c r="W9" s="69" t="s">
        <v>243</v>
      </c>
    </row>
    <row r="10" spans="1:23" ht="15.75">
      <c r="A10" s="10"/>
      <c r="B10" s="10"/>
      <c r="C10" s="65" t="s">
        <v>17</v>
      </c>
      <c r="D10" s="72" t="s">
        <v>80</v>
      </c>
      <c r="E10" s="62">
        <f>NETWORKDAYS(Итог!B$2,Отчёт!C$2,Итог!B$3)*3/5</f>
        <v>96</v>
      </c>
      <c r="F10" s="28">
        <v>0.5</v>
      </c>
      <c r="G10" s="28">
        <v>1</v>
      </c>
      <c r="H10" s="28">
        <f t="shared" si="0"/>
        <v>0.5</v>
      </c>
      <c r="I10" s="57">
        <v>5</v>
      </c>
      <c r="J10" s="79">
        <f t="shared" si="1"/>
        <v>48</v>
      </c>
      <c r="K10" s="28">
        <v>149</v>
      </c>
      <c r="L10" s="66">
        <f t="shared" si="2"/>
        <v>7152</v>
      </c>
      <c r="M10" s="57">
        <v>5</v>
      </c>
      <c r="N10" s="67">
        <v>43230</v>
      </c>
      <c r="O10" s="11">
        <v>1</v>
      </c>
      <c r="P10" s="11" t="s">
        <v>139</v>
      </c>
      <c r="Q10" s="11" t="s">
        <v>139</v>
      </c>
      <c r="R10" s="11">
        <v>1</v>
      </c>
      <c r="S10" s="11" t="s">
        <v>139</v>
      </c>
      <c r="T10" s="28">
        <f t="shared" si="3"/>
        <v>2</v>
      </c>
      <c r="U10" s="68">
        <f t="shared" si="4"/>
        <v>0.4</v>
      </c>
      <c r="V10" s="75" t="s">
        <v>149</v>
      </c>
      <c r="W10" s="69" t="s">
        <v>244</v>
      </c>
    </row>
    <row r="11" spans="1:23" ht="15.75">
      <c r="A11" s="10"/>
      <c r="B11" s="10"/>
      <c r="C11" s="65" t="s">
        <v>17</v>
      </c>
      <c r="D11" s="72" t="s">
        <v>82</v>
      </c>
      <c r="E11" s="62">
        <f>NETWORKDAYS(Итог!B$2,Отчёт!C$2,Итог!B$3)*3/5</f>
        <v>96</v>
      </c>
      <c r="F11" s="10">
        <v>0.5</v>
      </c>
      <c r="G11" s="10">
        <v>1</v>
      </c>
      <c r="H11" s="10">
        <f t="shared" si="0"/>
        <v>0.5</v>
      </c>
      <c r="I11" s="27">
        <v>5</v>
      </c>
      <c r="J11" s="62">
        <f t="shared" si="1"/>
        <v>48</v>
      </c>
      <c r="K11" s="10">
        <v>149</v>
      </c>
      <c r="L11" s="61">
        <f t="shared" si="2"/>
        <v>7152</v>
      </c>
      <c r="M11" s="27">
        <v>5</v>
      </c>
      <c r="N11" s="30">
        <v>43230</v>
      </c>
      <c r="O11" s="11">
        <v>1</v>
      </c>
      <c r="P11" s="11">
        <v>0</v>
      </c>
      <c r="Q11" s="11">
        <v>1</v>
      </c>
      <c r="R11" s="11">
        <v>1</v>
      </c>
      <c r="S11" s="11">
        <v>1</v>
      </c>
      <c r="T11" s="10">
        <f t="shared" si="3"/>
        <v>4</v>
      </c>
      <c r="U11" s="29">
        <f t="shared" si="4"/>
        <v>0.8</v>
      </c>
      <c r="V11" s="75" t="s">
        <v>183</v>
      </c>
      <c r="W11" s="69" t="s">
        <v>245</v>
      </c>
    </row>
    <row r="12" spans="1:23" ht="15.75">
      <c r="A12" s="10"/>
      <c r="B12" s="10"/>
      <c r="C12" s="65" t="s">
        <v>17</v>
      </c>
      <c r="D12" s="72" t="s">
        <v>83</v>
      </c>
      <c r="E12" s="62">
        <f>NETWORKDAYS(Итог!B$2,Отчёт!C$2,Итог!B$3)*3/5</f>
        <v>96</v>
      </c>
      <c r="F12" s="10">
        <v>0.5</v>
      </c>
      <c r="G12" s="10">
        <v>1</v>
      </c>
      <c r="H12" s="10">
        <f t="shared" si="0"/>
        <v>0.5</v>
      </c>
      <c r="I12" s="27">
        <v>5</v>
      </c>
      <c r="J12" s="62">
        <f t="shared" si="1"/>
        <v>48</v>
      </c>
      <c r="K12" s="10">
        <v>149</v>
      </c>
      <c r="L12" s="61">
        <f t="shared" si="2"/>
        <v>7152</v>
      </c>
      <c r="M12" s="27">
        <v>5</v>
      </c>
      <c r="N12" s="30">
        <v>43230</v>
      </c>
      <c r="O12" s="11">
        <v>1</v>
      </c>
      <c r="P12" s="11" t="s">
        <v>139</v>
      </c>
      <c r="Q12" s="11" t="s">
        <v>139</v>
      </c>
      <c r="R12" s="11" t="s">
        <v>139</v>
      </c>
      <c r="S12" s="11" t="s">
        <v>139</v>
      </c>
      <c r="T12" s="10">
        <f t="shared" si="3"/>
        <v>1</v>
      </c>
      <c r="U12" s="29">
        <f t="shared" si="4"/>
        <v>0.2</v>
      </c>
      <c r="V12" s="78" t="s">
        <v>182</v>
      </c>
      <c r="W12" s="69" t="s">
        <v>198</v>
      </c>
    </row>
    <row r="13" spans="1:23" ht="15.75">
      <c r="A13" s="10"/>
      <c r="B13" s="10"/>
      <c r="C13" s="65" t="s">
        <v>17</v>
      </c>
      <c r="D13" s="72" t="s">
        <v>84</v>
      </c>
      <c r="E13" s="62">
        <f>NETWORKDAYS(Итог!B$2,Отчёт!C$2,Итог!B$3)*3/5</f>
        <v>96</v>
      </c>
      <c r="F13" s="10">
        <v>0.5</v>
      </c>
      <c r="G13" s="10">
        <v>1</v>
      </c>
      <c r="H13" s="10">
        <f t="shared" si="0"/>
        <v>0.5</v>
      </c>
      <c r="I13" s="27">
        <v>5</v>
      </c>
      <c r="J13" s="62">
        <f t="shared" si="1"/>
        <v>48</v>
      </c>
      <c r="K13" s="10">
        <v>149</v>
      </c>
      <c r="L13" s="61">
        <f t="shared" si="2"/>
        <v>7152</v>
      </c>
      <c r="M13" s="27">
        <v>5</v>
      </c>
      <c r="N13" s="30">
        <v>43230</v>
      </c>
      <c r="O13" s="11">
        <v>1</v>
      </c>
      <c r="P13" s="11">
        <v>1</v>
      </c>
      <c r="Q13" s="11">
        <v>1</v>
      </c>
      <c r="R13" s="11">
        <v>1</v>
      </c>
      <c r="S13" s="11">
        <v>0</v>
      </c>
      <c r="T13" s="10">
        <f t="shared" si="3"/>
        <v>4</v>
      </c>
      <c r="U13" s="29">
        <f t="shared" si="4"/>
        <v>0.8</v>
      </c>
      <c r="V13" s="75" t="s">
        <v>274</v>
      </c>
      <c r="W13" s="69" t="s">
        <v>246</v>
      </c>
    </row>
    <row r="14" spans="1:23" ht="15.75">
      <c r="A14" s="10"/>
      <c r="B14" s="10"/>
      <c r="C14" s="65" t="s">
        <v>17</v>
      </c>
      <c r="D14" s="72" t="s">
        <v>86</v>
      </c>
      <c r="E14" s="62">
        <f>NETWORKDAYS(Итог!B$2,Отчёт!C$2,Итог!B$3)*3/5</f>
        <v>96</v>
      </c>
      <c r="F14" s="10">
        <v>0.5</v>
      </c>
      <c r="G14" s="10">
        <v>1</v>
      </c>
      <c r="H14" s="10">
        <f t="shared" si="0"/>
        <v>0.5</v>
      </c>
      <c r="I14" s="27">
        <v>5</v>
      </c>
      <c r="J14" s="62">
        <f t="shared" si="1"/>
        <v>48</v>
      </c>
      <c r="K14" s="10">
        <v>149</v>
      </c>
      <c r="L14" s="61">
        <f t="shared" si="2"/>
        <v>7152</v>
      </c>
      <c r="M14" s="27">
        <v>5</v>
      </c>
      <c r="N14" s="30">
        <v>43230</v>
      </c>
      <c r="O14" s="11">
        <v>1</v>
      </c>
      <c r="P14" s="11" t="s">
        <v>139</v>
      </c>
      <c r="Q14" s="11" t="s">
        <v>139</v>
      </c>
      <c r="R14" s="11">
        <v>1</v>
      </c>
      <c r="S14" s="11" t="s">
        <v>139</v>
      </c>
      <c r="T14" s="10">
        <f t="shared" si="3"/>
        <v>2</v>
      </c>
      <c r="U14" s="29">
        <f t="shared" si="4"/>
        <v>0.4</v>
      </c>
      <c r="V14" s="75" t="s">
        <v>159</v>
      </c>
      <c r="W14" s="69" t="s">
        <v>247</v>
      </c>
    </row>
    <row r="15" spans="1:23" ht="15.75">
      <c r="A15" s="10"/>
      <c r="B15" s="10"/>
      <c r="C15" s="65" t="s">
        <v>17</v>
      </c>
      <c r="D15" s="72" t="s">
        <v>87</v>
      </c>
      <c r="E15" s="62">
        <f>NETWORKDAYS(Итог!B$2,Отчёт!C$2,Итог!B$3)*3/5</f>
        <v>96</v>
      </c>
      <c r="F15" s="10">
        <v>0.5</v>
      </c>
      <c r="G15" s="10">
        <v>1</v>
      </c>
      <c r="H15" s="10">
        <f t="shared" si="0"/>
        <v>0.5</v>
      </c>
      <c r="I15" s="27">
        <v>5</v>
      </c>
      <c r="J15" s="62">
        <f t="shared" si="1"/>
        <v>48</v>
      </c>
      <c r="K15" s="10">
        <v>149</v>
      </c>
      <c r="L15" s="61">
        <f t="shared" si="2"/>
        <v>7152</v>
      </c>
      <c r="M15" s="27">
        <v>5</v>
      </c>
      <c r="N15" s="30">
        <v>43228</v>
      </c>
      <c r="O15" s="11">
        <v>1</v>
      </c>
      <c r="P15" s="11">
        <v>0</v>
      </c>
      <c r="Q15" s="11" t="s">
        <v>139</v>
      </c>
      <c r="R15" s="11">
        <v>1</v>
      </c>
      <c r="S15" s="11" t="s">
        <v>139</v>
      </c>
      <c r="T15" s="10">
        <f t="shared" si="3"/>
        <v>2</v>
      </c>
      <c r="U15" s="29">
        <f t="shared" si="4"/>
        <v>0.4</v>
      </c>
      <c r="V15" s="75" t="s">
        <v>185</v>
      </c>
      <c r="W15" s="69" t="s">
        <v>248</v>
      </c>
    </row>
    <row r="16" spans="1:23" ht="15.75">
      <c r="A16" s="10"/>
      <c r="B16" s="10"/>
      <c r="C16" s="65" t="s">
        <v>17</v>
      </c>
      <c r="D16" s="65" t="s">
        <v>145</v>
      </c>
      <c r="E16" s="62">
        <f>NETWORKDAYS(Итог!B$2,Отчёт!C$2,Итог!B$3)*3/5</f>
        <v>96</v>
      </c>
      <c r="F16" s="10">
        <v>0.5</v>
      </c>
      <c r="G16" s="10">
        <v>1</v>
      </c>
      <c r="H16" s="10">
        <f t="shared" si="0"/>
        <v>0.5</v>
      </c>
      <c r="I16" s="27">
        <v>5</v>
      </c>
      <c r="J16" s="62">
        <f t="shared" si="1"/>
        <v>48</v>
      </c>
      <c r="K16" s="10">
        <v>149</v>
      </c>
      <c r="L16" s="61">
        <f t="shared" si="2"/>
        <v>7152</v>
      </c>
      <c r="M16" s="27">
        <v>5</v>
      </c>
      <c r="N16" s="30">
        <v>43228</v>
      </c>
      <c r="O16" s="11">
        <v>1</v>
      </c>
      <c r="P16" s="11">
        <v>1</v>
      </c>
      <c r="Q16" s="11" t="s">
        <v>139</v>
      </c>
      <c r="R16" s="11">
        <v>1</v>
      </c>
      <c r="S16" s="11" t="s">
        <v>139</v>
      </c>
      <c r="T16" s="10">
        <f t="shared" si="3"/>
        <v>3</v>
      </c>
      <c r="U16" s="29">
        <f t="shared" si="4"/>
        <v>0.6</v>
      </c>
      <c r="V16" s="75" t="s">
        <v>182</v>
      </c>
      <c r="W16" s="69" t="s">
        <v>249</v>
      </c>
    </row>
    <row r="17" spans="1:23" ht="15.75">
      <c r="A17" s="10"/>
      <c r="B17" s="10"/>
      <c r="C17" s="65" t="s">
        <v>17</v>
      </c>
      <c r="D17" s="72" t="s">
        <v>90</v>
      </c>
      <c r="E17" s="62">
        <f>NETWORKDAYS(Итог!B$2,Отчёт!C$2,Итог!B$3)*3/5</f>
        <v>96</v>
      </c>
      <c r="F17" s="10">
        <v>0.5</v>
      </c>
      <c r="G17" s="10">
        <v>1</v>
      </c>
      <c r="H17" s="10">
        <f t="shared" si="0"/>
        <v>0.5</v>
      </c>
      <c r="I17" s="27">
        <v>5</v>
      </c>
      <c r="J17" s="62">
        <f t="shared" si="1"/>
        <v>48</v>
      </c>
      <c r="K17" s="10">
        <v>149</v>
      </c>
      <c r="L17" s="61">
        <f t="shared" si="2"/>
        <v>7152</v>
      </c>
      <c r="M17" s="27">
        <v>5</v>
      </c>
      <c r="N17" s="30">
        <v>43230</v>
      </c>
      <c r="O17" s="11">
        <v>1</v>
      </c>
      <c r="P17" s="11">
        <v>1</v>
      </c>
      <c r="Q17" s="11" t="s">
        <v>139</v>
      </c>
      <c r="R17" s="11">
        <v>1</v>
      </c>
      <c r="S17" s="11" t="s">
        <v>139</v>
      </c>
      <c r="T17" s="10">
        <f t="shared" si="3"/>
        <v>3</v>
      </c>
      <c r="U17" s="29">
        <f t="shared" si="4"/>
        <v>0.6</v>
      </c>
      <c r="V17" s="75" t="s">
        <v>180</v>
      </c>
      <c r="W17" s="69" t="s">
        <v>250</v>
      </c>
    </row>
    <row r="18" spans="1:23" ht="15.75">
      <c r="A18" s="10"/>
      <c r="B18" s="10"/>
      <c r="C18" s="65" t="s">
        <v>17</v>
      </c>
      <c r="D18" s="72" t="s">
        <v>91</v>
      </c>
      <c r="E18" s="62">
        <f>NETWORKDAYS(Итог!B$2,Отчёт!C$2,Итог!B$3)*3/5</f>
        <v>96</v>
      </c>
      <c r="F18" s="10">
        <v>0.5</v>
      </c>
      <c r="G18" s="10">
        <v>1</v>
      </c>
      <c r="H18" s="10">
        <f t="shared" si="0"/>
        <v>0.5</v>
      </c>
      <c r="I18" s="27">
        <v>5</v>
      </c>
      <c r="J18" s="62">
        <f t="shared" si="1"/>
        <v>48</v>
      </c>
      <c r="K18" s="10">
        <v>149</v>
      </c>
      <c r="L18" s="61">
        <f t="shared" si="2"/>
        <v>7152</v>
      </c>
      <c r="M18" s="27">
        <v>5</v>
      </c>
      <c r="N18" s="30">
        <v>43230</v>
      </c>
      <c r="O18" s="11">
        <v>1</v>
      </c>
      <c r="P18" s="11">
        <v>0</v>
      </c>
      <c r="Q18" s="11" t="s">
        <v>139</v>
      </c>
      <c r="R18" s="11">
        <v>0</v>
      </c>
      <c r="S18" s="11">
        <v>0</v>
      </c>
      <c r="T18" s="10">
        <f t="shared" si="3"/>
        <v>1</v>
      </c>
      <c r="U18" s="29">
        <f t="shared" si="4"/>
        <v>0.2</v>
      </c>
      <c r="V18" s="75" t="s">
        <v>186</v>
      </c>
      <c r="W18" s="69" t="s">
        <v>251</v>
      </c>
    </row>
    <row r="19" spans="1:23" ht="15.75">
      <c r="A19" s="10"/>
      <c r="B19" s="10"/>
      <c r="C19" s="65" t="s">
        <v>17</v>
      </c>
      <c r="D19" s="72" t="s">
        <v>93</v>
      </c>
      <c r="E19" s="62">
        <f>NETWORKDAYS(Итог!B$2,Отчёт!C$2,Итог!B$3)*3/5-7-7</f>
        <v>82</v>
      </c>
      <c r="F19" s="10">
        <v>0.5</v>
      </c>
      <c r="G19" s="10">
        <v>1</v>
      </c>
      <c r="H19" s="10">
        <f t="shared" si="0"/>
        <v>0.5</v>
      </c>
      <c r="I19" s="27">
        <v>5</v>
      </c>
      <c r="J19" s="62">
        <f t="shared" si="1"/>
        <v>41</v>
      </c>
      <c r="K19" s="10">
        <v>149</v>
      </c>
      <c r="L19" s="61">
        <f t="shared" si="2"/>
        <v>6109</v>
      </c>
      <c r="M19" s="27">
        <v>5</v>
      </c>
      <c r="N19" s="30">
        <v>43230</v>
      </c>
      <c r="O19" s="11">
        <v>0</v>
      </c>
      <c r="P19" s="11">
        <v>0</v>
      </c>
      <c r="Q19" s="11" t="s">
        <v>139</v>
      </c>
      <c r="R19" s="11">
        <v>0</v>
      </c>
      <c r="S19" s="11" t="s">
        <v>139</v>
      </c>
      <c r="T19" s="10">
        <f t="shared" si="3"/>
        <v>0</v>
      </c>
      <c r="U19" s="29">
        <f t="shared" si="4"/>
        <v>0</v>
      </c>
      <c r="V19" s="75" t="s">
        <v>200</v>
      </c>
      <c r="W19" s="69"/>
    </row>
    <row r="20" spans="1:23" ht="15.75">
      <c r="A20" s="10"/>
      <c r="B20" s="10"/>
      <c r="C20" s="65" t="s">
        <v>17</v>
      </c>
      <c r="D20" s="72" t="s">
        <v>94</v>
      </c>
      <c r="E20" s="62">
        <f>NETWORKDAYS(Итог!B$2,Отчёт!C$2,Итог!B$3)*3/5</f>
        <v>96</v>
      </c>
      <c r="F20" s="10">
        <v>0.5</v>
      </c>
      <c r="G20" s="10">
        <v>1</v>
      </c>
      <c r="H20" s="10">
        <f t="shared" si="0"/>
        <v>0.5</v>
      </c>
      <c r="I20" s="27">
        <v>5</v>
      </c>
      <c r="J20" s="62">
        <f t="shared" si="1"/>
        <v>48</v>
      </c>
      <c r="K20" s="10">
        <v>149</v>
      </c>
      <c r="L20" s="61">
        <f t="shared" si="2"/>
        <v>7152</v>
      </c>
      <c r="M20" s="27">
        <v>5</v>
      </c>
      <c r="N20" s="30">
        <v>43228</v>
      </c>
      <c r="O20" s="11">
        <v>1</v>
      </c>
      <c r="P20" s="11">
        <v>1</v>
      </c>
      <c r="Q20" s="11" t="s">
        <v>139</v>
      </c>
      <c r="R20" s="11">
        <v>1</v>
      </c>
      <c r="S20" s="11" t="s">
        <v>139</v>
      </c>
      <c r="T20" s="10">
        <f t="shared" si="3"/>
        <v>3</v>
      </c>
      <c r="U20" s="29">
        <f t="shared" si="4"/>
        <v>0.6</v>
      </c>
      <c r="V20" s="75" t="s">
        <v>184</v>
      </c>
      <c r="W20" s="69" t="s">
        <v>252</v>
      </c>
    </row>
    <row r="21" spans="1:23" ht="15.75">
      <c r="A21" s="10"/>
      <c r="B21" s="10"/>
      <c r="C21" s="65" t="s">
        <v>17</v>
      </c>
      <c r="D21" s="72" t="s">
        <v>95</v>
      </c>
      <c r="E21" s="62">
        <f>NETWORKDAYS(Итог!B$2,Отчёт!C$2,Итог!B$3)*3/5</f>
        <v>96</v>
      </c>
      <c r="F21" s="10">
        <v>0.5</v>
      </c>
      <c r="G21" s="10">
        <v>1</v>
      </c>
      <c r="H21" s="10">
        <f t="shared" si="0"/>
        <v>0.5</v>
      </c>
      <c r="I21" s="27">
        <v>5</v>
      </c>
      <c r="J21" s="62">
        <f t="shared" si="1"/>
        <v>48</v>
      </c>
      <c r="K21" s="10">
        <v>149</v>
      </c>
      <c r="L21" s="61">
        <f t="shared" si="2"/>
        <v>7152</v>
      </c>
      <c r="M21" s="27">
        <v>5</v>
      </c>
      <c r="N21" s="30">
        <v>43228</v>
      </c>
      <c r="O21" s="11">
        <v>1</v>
      </c>
      <c r="P21" s="11">
        <v>0</v>
      </c>
      <c r="Q21" s="11" t="s">
        <v>139</v>
      </c>
      <c r="R21" s="11" t="s">
        <v>139</v>
      </c>
      <c r="S21" s="11" t="s">
        <v>139</v>
      </c>
      <c r="T21" s="10">
        <f t="shared" si="3"/>
        <v>1</v>
      </c>
      <c r="U21" s="29">
        <f t="shared" si="4"/>
        <v>0.2</v>
      </c>
      <c r="V21" s="75" t="s">
        <v>186</v>
      </c>
      <c r="W21" s="69" t="s">
        <v>253</v>
      </c>
    </row>
    <row r="22" spans="1:23" ht="15.75">
      <c r="A22" s="10"/>
      <c r="B22" s="10"/>
      <c r="C22" s="65" t="s">
        <v>17</v>
      </c>
      <c r="D22" s="72" t="s">
        <v>96</v>
      </c>
      <c r="E22" s="62">
        <f>NETWORKDAYS(Итог!B$2,Отчёт!C$2,Итог!B$3)*3/5</f>
        <v>96</v>
      </c>
      <c r="F22" s="10">
        <v>0.5</v>
      </c>
      <c r="G22" s="10">
        <v>1</v>
      </c>
      <c r="H22" s="10">
        <f t="shared" si="0"/>
        <v>0.5</v>
      </c>
      <c r="I22" s="27">
        <v>5</v>
      </c>
      <c r="J22" s="62">
        <f t="shared" si="1"/>
        <v>48</v>
      </c>
      <c r="K22" s="10">
        <v>149</v>
      </c>
      <c r="L22" s="61">
        <f t="shared" si="2"/>
        <v>7152</v>
      </c>
      <c r="M22" s="27">
        <v>5</v>
      </c>
      <c r="N22" s="30">
        <v>43230</v>
      </c>
      <c r="O22" s="11">
        <v>1</v>
      </c>
      <c r="P22" s="11">
        <v>1</v>
      </c>
      <c r="Q22" s="11" t="s">
        <v>139</v>
      </c>
      <c r="R22" s="11">
        <v>1</v>
      </c>
      <c r="S22" s="11" t="s">
        <v>139</v>
      </c>
      <c r="T22" s="10">
        <f t="shared" si="3"/>
        <v>3</v>
      </c>
      <c r="U22" s="29">
        <f t="shared" si="4"/>
        <v>0.6</v>
      </c>
      <c r="V22" s="75" t="s">
        <v>182</v>
      </c>
      <c r="W22" s="69" t="s">
        <v>254</v>
      </c>
    </row>
    <row r="23" spans="1:23" ht="31.5">
      <c r="A23" s="10"/>
      <c r="B23" s="10"/>
      <c r="C23" s="65" t="s">
        <v>17</v>
      </c>
      <c r="D23" s="72" t="s">
        <v>97</v>
      </c>
      <c r="E23" s="62">
        <f>NETWORKDAYS(Итог!B$2,Отчёт!C$2,Итог!B$3)*3/5</f>
        <v>96</v>
      </c>
      <c r="F23" s="10">
        <v>0.5</v>
      </c>
      <c r="G23" s="10">
        <v>1</v>
      </c>
      <c r="H23" s="10">
        <f t="shared" si="0"/>
        <v>0.5</v>
      </c>
      <c r="I23" s="27">
        <v>5</v>
      </c>
      <c r="J23" s="62">
        <f t="shared" si="1"/>
        <v>48</v>
      </c>
      <c r="K23" s="10">
        <v>149</v>
      </c>
      <c r="L23" s="61">
        <f t="shared" si="2"/>
        <v>7152</v>
      </c>
      <c r="M23" s="27">
        <v>5</v>
      </c>
      <c r="N23" s="30">
        <v>43228</v>
      </c>
      <c r="O23" s="11">
        <v>1</v>
      </c>
      <c r="P23" s="11" t="s">
        <v>139</v>
      </c>
      <c r="Q23" s="11" t="s">
        <v>139</v>
      </c>
      <c r="R23" s="11" t="s">
        <v>139</v>
      </c>
      <c r="S23" s="11" t="s">
        <v>139</v>
      </c>
      <c r="T23" s="10">
        <f t="shared" si="3"/>
        <v>1</v>
      </c>
      <c r="U23" s="29">
        <f t="shared" si="4"/>
        <v>0.2</v>
      </c>
      <c r="V23" s="75" t="s">
        <v>187</v>
      </c>
      <c r="W23" s="69" t="s">
        <v>255</v>
      </c>
    </row>
    <row r="24" spans="1:23" ht="15.75">
      <c r="A24" s="10"/>
      <c r="B24" s="10"/>
      <c r="C24" s="65" t="s">
        <v>17</v>
      </c>
      <c r="D24" s="72" t="s">
        <v>103</v>
      </c>
      <c r="E24" s="62">
        <f>NETWORKDAYS(Итог!B$2,Отчёт!C$2,Итог!B$3)*3/5</f>
        <v>96</v>
      </c>
      <c r="F24" s="10">
        <v>0.5</v>
      </c>
      <c r="G24" s="10">
        <v>1</v>
      </c>
      <c r="H24" s="10">
        <f t="shared" si="0"/>
        <v>0.5</v>
      </c>
      <c r="I24" s="27">
        <v>5</v>
      </c>
      <c r="J24" s="62">
        <f t="shared" si="1"/>
        <v>48</v>
      </c>
      <c r="K24" s="10">
        <v>149</v>
      </c>
      <c r="L24" s="61">
        <f t="shared" si="2"/>
        <v>7152</v>
      </c>
      <c r="M24" s="27">
        <v>5</v>
      </c>
      <c r="N24" s="30">
        <v>43230</v>
      </c>
      <c r="O24" s="11">
        <v>1</v>
      </c>
      <c r="P24" s="11" t="s">
        <v>139</v>
      </c>
      <c r="Q24" s="11" t="s">
        <v>139</v>
      </c>
      <c r="R24" s="11" t="s">
        <v>139</v>
      </c>
      <c r="S24" s="11" t="s">
        <v>139</v>
      </c>
      <c r="T24" s="10">
        <f t="shared" si="3"/>
        <v>1</v>
      </c>
      <c r="U24" s="29">
        <f t="shared" si="4"/>
        <v>0.2</v>
      </c>
      <c r="V24" s="75" t="s">
        <v>188</v>
      </c>
      <c r="W24" s="69" t="s">
        <v>256</v>
      </c>
    </row>
    <row r="25" spans="1:23" ht="31.5">
      <c r="A25" s="10"/>
      <c r="B25" s="10"/>
      <c r="C25" s="65" t="s">
        <v>17</v>
      </c>
      <c r="D25" s="72" t="s">
        <v>104</v>
      </c>
      <c r="E25" s="62">
        <f>NETWORKDAYS(Итог!B$2,Отчёт!C$2,Итог!B$3)*3/5</f>
        <v>96</v>
      </c>
      <c r="F25" s="10">
        <v>0.5</v>
      </c>
      <c r="G25" s="10">
        <v>1</v>
      </c>
      <c r="H25" s="10">
        <f t="shared" si="0"/>
        <v>0.5</v>
      </c>
      <c r="I25" s="27">
        <v>5</v>
      </c>
      <c r="J25" s="62">
        <f t="shared" si="1"/>
        <v>48</v>
      </c>
      <c r="K25" s="10">
        <v>149</v>
      </c>
      <c r="L25" s="61">
        <f t="shared" si="2"/>
        <v>7152</v>
      </c>
      <c r="M25" s="27">
        <v>5</v>
      </c>
      <c r="N25" s="30">
        <v>43230</v>
      </c>
      <c r="O25" s="11">
        <v>1</v>
      </c>
      <c r="P25" s="11" t="s">
        <v>139</v>
      </c>
      <c r="Q25" s="11" t="s">
        <v>139</v>
      </c>
      <c r="R25" s="11" t="s">
        <v>139</v>
      </c>
      <c r="S25" s="11" t="s">
        <v>139</v>
      </c>
      <c r="T25" s="10">
        <f t="shared" si="3"/>
        <v>1</v>
      </c>
      <c r="U25" s="29">
        <f t="shared" si="4"/>
        <v>0.2</v>
      </c>
      <c r="V25" s="75" t="s">
        <v>189</v>
      </c>
      <c r="W25" s="69" t="s">
        <v>257</v>
      </c>
    </row>
    <row r="26" spans="1:23" ht="15.75">
      <c r="A26" s="10"/>
      <c r="B26" s="10"/>
      <c r="C26" s="65" t="s">
        <v>17</v>
      </c>
      <c r="D26" s="72" t="s">
        <v>105</v>
      </c>
      <c r="E26" s="62">
        <f>NETWORKDAYS(Итог!B$2,Отчёт!C$2,Итог!B$3)*3/5</f>
        <v>96</v>
      </c>
      <c r="F26" s="10">
        <v>0.5</v>
      </c>
      <c r="G26" s="10">
        <v>1</v>
      </c>
      <c r="H26" s="10">
        <f t="shared" si="0"/>
        <v>0.5</v>
      </c>
      <c r="I26" s="27">
        <v>5</v>
      </c>
      <c r="J26" s="62">
        <f t="shared" si="1"/>
        <v>48</v>
      </c>
      <c r="K26" s="10">
        <v>149</v>
      </c>
      <c r="L26" s="61">
        <f t="shared" si="2"/>
        <v>7152</v>
      </c>
      <c r="M26" s="27">
        <v>5</v>
      </c>
      <c r="N26" s="30">
        <v>43228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0">
        <f t="shared" si="3"/>
        <v>5</v>
      </c>
      <c r="U26" s="29">
        <f t="shared" si="4"/>
        <v>1</v>
      </c>
      <c r="V26" s="75"/>
      <c r="W26" s="69" t="s">
        <v>258</v>
      </c>
    </row>
    <row r="27" spans="1:23" ht="15.75">
      <c r="A27" s="10"/>
      <c r="B27" s="10"/>
      <c r="C27" s="65" t="s">
        <v>17</v>
      </c>
      <c r="D27" s="72" t="s">
        <v>107</v>
      </c>
      <c r="E27" s="62">
        <f>NETWORKDAYS(Итог!B$2,Отчёт!C$2,Итог!B$3)*3/5</f>
        <v>96</v>
      </c>
      <c r="F27" s="10">
        <v>0.5</v>
      </c>
      <c r="G27" s="10">
        <v>1</v>
      </c>
      <c r="H27" s="10">
        <f t="shared" si="0"/>
        <v>0.5</v>
      </c>
      <c r="I27" s="27">
        <v>5</v>
      </c>
      <c r="J27" s="62">
        <f t="shared" si="1"/>
        <v>48</v>
      </c>
      <c r="K27" s="10">
        <v>149</v>
      </c>
      <c r="L27" s="61">
        <f t="shared" si="2"/>
        <v>7152</v>
      </c>
      <c r="M27" s="27">
        <v>5</v>
      </c>
      <c r="N27" s="30">
        <v>43228</v>
      </c>
      <c r="O27" s="11">
        <v>1</v>
      </c>
      <c r="P27" s="11">
        <v>0</v>
      </c>
      <c r="Q27" s="11" t="s">
        <v>139</v>
      </c>
      <c r="R27" s="11">
        <v>1</v>
      </c>
      <c r="S27" s="11" t="s">
        <v>139</v>
      </c>
      <c r="T27" s="10">
        <f t="shared" si="3"/>
        <v>2</v>
      </c>
      <c r="U27" s="29">
        <f t="shared" si="4"/>
        <v>0.4</v>
      </c>
      <c r="V27" s="75" t="s">
        <v>190</v>
      </c>
      <c r="W27" s="69" t="s">
        <v>259</v>
      </c>
    </row>
    <row r="28" spans="1:23" ht="15.75">
      <c r="A28" s="10"/>
      <c r="B28" s="10"/>
      <c r="C28" s="65" t="s">
        <v>17</v>
      </c>
      <c r="D28" s="72" t="s">
        <v>74</v>
      </c>
      <c r="E28" s="62">
        <f>NETWORKDAYS(Итог!B$2,Отчёт!C$2,Итог!B$3)*3/5</f>
        <v>96</v>
      </c>
      <c r="F28" s="10">
        <v>0.5</v>
      </c>
      <c r="G28" s="10">
        <v>1</v>
      </c>
      <c r="H28" s="10">
        <f t="shared" si="0"/>
        <v>0.5</v>
      </c>
      <c r="I28" s="27">
        <v>5</v>
      </c>
      <c r="J28" s="62">
        <f t="shared" si="1"/>
        <v>48</v>
      </c>
      <c r="K28" s="10">
        <v>149</v>
      </c>
      <c r="L28" s="61">
        <f t="shared" si="2"/>
        <v>7152</v>
      </c>
      <c r="M28" s="27">
        <v>5</v>
      </c>
      <c r="N28" s="30">
        <v>43230</v>
      </c>
      <c r="O28" s="11">
        <v>1</v>
      </c>
      <c r="P28" s="11">
        <v>0</v>
      </c>
      <c r="Q28" s="11" t="s">
        <v>139</v>
      </c>
      <c r="R28" s="11" t="s">
        <v>139</v>
      </c>
      <c r="S28" s="11" t="s">
        <v>139</v>
      </c>
      <c r="T28" s="10">
        <f t="shared" si="3"/>
        <v>1</v>
      </c>
      <c r="U28" s="29">
        <f t="shared" si="4"/>
        <v>0.2</v>
      </c>
      <c r="V28" s="75" t="s">
        <v>191</v>
      </c>
      <c r="W28" s="69" t="s">
        <v>260</v>
      </c>
    </row>
    <row r="29" spans="1:23" ht="15.75">
      <c r="A29" s="10"/>
      <c r="B29" s="10"/>
      <c r="C29" s="65" t="s">
        <v>17</v>
      </c>
      <c r="D29" s="72" t="s">
        <v>76</v>
      </c>
      <c r="E29" s="62">
        <f>NETWORKDAYS(Итог!B$2,Отчёт!C$2,Итог!B$3)*3/5</f>
        <v>96</v>
      </c>
      <c r="F29" s="10">
        <v>0.5</v>
      </c>
      <c r="G29" s="10">
        <v>1</v>
      </c>
      <c r="H29" s="10">
        <f t="shared" si="0"/>
        <v>0.5</v>
      </c>
      <c r="I29" s="27">
        <v>5</v>
      </c>
      <c r="J29" s="62">
        <f t="shared" si="1"/>
        <v>48</v>
      </c>
      <c r="K29" s="10">
        <v>149</v>
      </c>
      <c r="L29" s="61">
        <f t="shared" si="2"/>
        <v>7152</v>
      </c>
      <c r="M29" s="27">
        <v>5</v>
      </c>
      <c r="N29" s="30">
        <v>43230</v>
      </c>
      <c r="O29" s="11">
        <v>1</v>
      </c>
      <c r="P29" s="11" t="s">
        <v>139</v>
      </c>
      <c r="Q29" s="11" t="s">
        <v>139</v>
      </c>
      <c r="R29" s="11">
        <v>1</v>
      </c>
      <c r="S29" s="11" t="s">
        <v>139</v>
      </c>
      <c r="T29" s="10">
        <f t="shared" si="3"/>
        <v>2</v>
      </c>
      <c r="U29" s="29">
        <f t="shared" si="4"/>
        <v>0.4</v>
      </c>
      <c r="V29" s="75" t="s">
        <v>150</v>
      </c>
      <c r="W29" s="69" t="s">
        <v>261</v>
      </c>
    </row>
    <row r="30" spans="1:23" ht="15.75">
      <c r="A30" s="10"/>
      <c r="B30" s="10"/>
      <c r="C30" s="65" t="s">
        <v>17</v>
      </c>
      <c r="D30" s="72" t="s">
        <v>79</v>
      </c>
      <c r="E30" s="62">
        <f>NETWORKDAYS(Итог!B$2,Отчёт!C$2,Итог!B$3)*3/5</f>
        <v>96</v>
      </c>
      <c r="F30" s="10">
        <v>0.5</v>
      </c>
      <c r="G30" s="10">
        <v>1</v>
      </c>
      <c r="H30" s="10">
        <f t="shared" si="0"/>
        <v>0.5</v>
      </c>
      <c r="I30" s="27">
        <v>5</v>
      </c>
      <c r="J30" s="62">
        <f t="shared" si="1"/>
        <v>48</v>
      </c>
      <c r="K30" s="10">
        <v>149</v>
      </c>
      <c r="L30" s="61">
        <f t="shared" si="2"/>
        <v>7152</v>
      </c>
      <c r="M30" s="27">
        <v>5</v>
      </c>
      <c r="N30" s="30">
        <v>43228</v>
      </c>
      <c r="O30" s="11">
        <v>1</v>
      </c>
      <c r="P30" s="11">
        <v>0</v>
      </c>
      <c r="Q30" s="11" t="s">
        <v>139</v>
      </c>
      <c r="R30" s="11">
        <v>1</v>
      </c>
      <c r="S30" s="11">
        <v>1</v>
      </c>
      <c r="T30" s="10">
        <f t="shared" si="3"/>
        <v>3</v>
      </c>
      <c r="U30" s="29">
        <f t="shared" si="4"/>
        <v>0.6</v>
      </c>
      <c r="V30" s="75" t="s">
        <v>178</v>
      </c>
      <c r="W30" s="69" t="s">
        <v>262</v>
      </c>
    </row>
    <row r="31" spans="1:23" ht="15.75">
      <c r="A31" s="10"/>
      <c r="B31" s="10"/>
      <c r="C31" s="65" t="s">
        <v>17</v>
      </c>
      <c r="D31" s="72" t="s">
        <v>81</v>
      </c>
      <c r="E31" s="62">
        <f>NETWORKDAYS(Итог!B$2,Отчёт!C$2,Итог!B$3)*3/5</f>
        <v>96</v>
      </c>
      <c r="F31" s="10">
        <v>0.5</v>
      </c>
      <c r="G31" s="10">
        <v>1</v>
      </c>
      <c r="H31" s="10">
        <f t="shared" si="0"/>
        <v>0.5</v>
      </c>
      <c r="I31" s="27">
        <v>5</v>
      </c>
      <c r="J31" s="62">
        <f t="shared" si="1"/>
        <v>48</v>
      </c>
      <c r="K31" s="10">
        <v>149</v>
      </c>
      <c r="L31" s="61">
        <f t="shared" si="2"/>
        <v>7152</v>
      </c>
      <c r="M31" s="27">
        <v>5</v>
      </c>
      <c r="N31" s="30">
        <v>43230</v>
      </c>
      <c r="O31" s="11">
        <v>1</v>
      </c>
      <c r="P31" s="11">
        <v>1</v>
      </c>
      <c r="Q31" s="11" t="s">
        <v>139</v>
      </c>
      <c r="R31" s="11">
        <v>1</v>
      </c>
      <c r="S31" s="11" t="s">
        <v>139</v>
      </c>
      <c r="T31" s="10">
        <f t="shared" si="3"/>
        <v>3</v>
      </c>
      <c r="U31" s="29">
        <f t="shared" si="4"/>
        <v>0.6</v>
      </c>
      <c r="V31" s="75" t="s">
        <v>150</v>
      </c>
      <c r="W31" s="69" t="s">
        <v>263</v>
      </c>
    </row>
    <row r="32" spans="1:23" ht="15.75">
      <c r="A32" s="10"/>
      <c r="B32" s="10"/>
      <c r="C32" s="65" t="s">
        <v>17</v>
      </c>
      <c r="D32" s="72" t="s">
        <v>88</v>
      </c>
      <c r="E32" s="62">
        <f>NETWORKDAYS(Итог!B$2,Отчёт!C$2,Итог!B$3)*3/5-7</f>
        <v>89</v>
      </c>
      <c r="F32" s="10">
        <v>0.5</v>
      </c>
      <c r="G32" s="10">
        <v>1</v>
      </c>
      <c r="H32" s="10">
        <f t="shared" si="0"/>
        <v>0.5</v>
      </c>
      <c r="I32" s="27">
        <v>5</v>
      </c>
      <c r="J32" s="62">
        <f t="shared" si="1"/>
        <v>44.5</v>
      </c>
      <c r="K32" s="10">
        <v>149</v>
      </c>
      <c r="L32" s="61">
        <f t="shared" si="2"/>
        <v>6630.5</v>
      </c>
      <c r="M32" s="27">
        <v>5</v>
      </c>
      <c r="N32" s="30">
        <v>43224</v>
      </c>
      <c r="O32" s="11">
        <v>0</v>
      </c>
      <c r="P32" s="11" t="s">
        <v>139</v>
      </c>
      <c r="Q32" s="11" t="s">
        <v>139</v>
      </c>
      <c r="R32" s="11" t="s">
        <v>139</v>
      </c>
      <c r="S32" s="11" t="s">
        <v>139</v>
      </c>
      <c r="T32" s="10">
        <f t="shared" si="3"/>
        <v>0</v>
      </c>
      <c r="U32" s="29">
        <f t="shared" si="4"/>
        <v>0</v>
      </c>
      <c r="V32" s="75" t="s">
        <v>200</v>
      </c>
      <c r="W32" s="69"/>
    </row>
    <row r="33" spans="1:23" ht="15.75">
      <c r="A33" s="10"/>
      <c r="B33" s="10"/>
      <c r="C33" s="65" t="s">
        <v>17</v>
      </c>
      <c r="D33" s="72" t="s">
        <v>92</v>
      </c>
      <c r="E33" s="62">
        <f>NETWORKDAYS(Итог!B$2,Отчёт!C$2,Итог!B$3)*3/5</f>
        <v>96</v>
      </c>
      <c r="F33" s="10">
        <v>0.5</v>
      </c>
      <c r="G33" s="10">
        <v>1</v>
      </c>
      <c r="H33" s="10">
        <f t="shared" si="0"/>
        <v>0.5</v>
      </c>
      <c r="I33" s="27">
        <v>5</v>
      </c>
      <c r="J33" s="62">
        <f t="shared" si="1"/>
        <v>48</v>
      </c>
      <c r="K33" s="10">
        <v>149</v>
      </c>
      <c r="L33" s="61">
        <f t="shared" si="2"/>
        <v>7152</v>
      </c>
      <c r="M33" s="27">
        <v>5</v>
      </c>
      <c r="N33" s="30">
        <v>43229</v>
      </c>
      <c r="O33" s="11">
        <v>1</v>
      </c>
      <c r="P33" s="11" t="s">
        <v>139</v>
      </c>
      <c r="Q33" s="11" t="s">
        <v>139</v>
      </c>
      <c r="R33" s="11" t="s">
        <v>139</v>
      </c>
      <c r="S33" s="11" t="s">
        <v>139</v>
      </c>
      <c r="T33" s="10">
        <f t="shared" si="3"/>
        <v>1</v>
      </c>
      <c r="U33" s="29">
        <f t="shared" si="4"/>
        <v>0.2</v>
      </c>
      <c r="V33" s="75" t="s">
        <v>182</v>
      </c>
      <c r="W33" s="69" t="s">
        <v>264</v>
      </c>
    </row>
    <row r="34" spans="1:23" ht="15.75">
      <c r="A34" s="10"/>
      <c r="B34" s="10"/>
      <c r="C34" s="65" t="s">
        <v>17</v>
      </c>
      <c r="D34" s="72" t="s">
        <v>98</v>
      </c>
      <c r="E34" s="62">
        <f>NETWORKDAYS(Итог!B$2,Отчёт!C$2,Итог!B$3)*3/5</f>
        <v>96</v>
      </c>
      <c r="F34" s="10">
        <v>0.5</v>
      </c>
      <c r="G34" s="10">
        <v>1</v>
      </c>
      <c r="H34" s="10">
        <f t="shared" si="0"/>
        <v>0.5</v>
      </c>
      <c r="I34" s="27">
        <v>5</v>
      </c>
      <c r="J34" s="62">
        <f t="shared" si="1"/>
        <v>48</v>
      </c>
      <c r="K34" s="10">
        <v>149</v>
      </c>
      <c r="L34" s="61">
        <f t="shared" si="2"/>
        <v>7152</v>
      </c>
      <c r="M34" s="27">
        <v>5</v>
      </c>
      <c r="N34" s="30">
        <v>43230</v>
      </c>
      <c r="O34" s="11">
        <v>1</v>
      </c>
      <c r="P34" s="11" t="s">
        <v>139</v>
      </c>
      <c r="Q34" s="11" t="s">
        <v>139</v>
      </c>
      <c r="R34" s="11" t="s">
        <v>139</v>
      </c>
      <c r="S34" s="11" t="s">
        <v>139</v>
      </c>
      <c r="T34" s="10">
        <f t="shared" si="3"/>
        <v>1</v>
      </c>
      <c r="U34" s="29">
        <f t="shared" si="4"/>
        <v>0.2</v>
      </c>
      <c r="V34" s="75" t="s">
        <v>192</v>
      </c>
      <c r="W34" s="69" t="s">
        <v>257</v>
      </c>
    </row>
    <row r="35" spans="1:23" ht="15.75">
      <c r="A35" s="10"/>
      <c r="B35" s="10"/>
      <c r="C35" s="65" t="s">
        <v>17</v>
      </c>
      <c r="D35" s="72" t="s">
        <v>100</v>
      </c>
      <c r="E35" s="62">
        <f>NETWORKDAYS(Итог!B$2,Отчёт!C$2,Итог!B$3)*3/5</f>
        <v>96</v>
      </c>
      <c r="F35" s="28">
        <v>0.5</v>
      </c>
      <c r="G35" s="28">
        <v>1</v>
      </c>
      <c r="H35" s="28">
        <f t="shared" si="0"/>
        <v>0.5</v>
      </c>
      <c r="I35" s="57">
        <v>5</v>
      </c>
      <c r="J35" s="79">
        <f t="shared" si="1"/>
        <v>48</v>
      </c>
      <c r="K35" s="28">
        <v>149</v>
      </c>
      <c r="L35" s="66">
        <f t="shared" si="2"/>
        <v>7152</v>
      </c>
      <c r="M35" s="57">
        <v>5</v>
      </c>
      <c r="N35" s="30">
        <v>43230</v>
      </c>
      <c r="O35" s="11">
        <v>1</v>
      </c>
      <c r="P35" s="11">
        <v>0</v>
      </c>
      <c r="Q35" s="11" t="s">
        <v>139</v>
      </c>
      <c r="R35" s="11">
        <v>0</v>
      </c>
      <c r="S35" s="11" t="s">
        <v>139</v>
      </c>
      <c r="T35" s="10">
        <f t="shared" si="3"/>
        <v>1</v>
      </c>
      <c r="U35" s="29">
        <f t="shared" si="4"/>
        <v>0.2</v>
      </c>
      <c r="V35" s="75" t="s">
        <v>191</v>
      </c>
      <c r="W35" s="69"/>
    </row>
    <row r="36" spans="1:23" ht="15.75">
      <c r="A36" s="10"/>
      <c r="B36" s="10"/>
      <c r="C36" s="65" t="s">
        <v>17</v>
      </c>
      <c r="D36" s="72" t="s">
        <v>101</v>
      </c>
      <c r="E36" s="62">
        <f>NETWORKDAYS(Итог!B$2,Отчёт!C$2,Итог!B$3)*3/5</f>
        <v>96</v>
      </c>
      <c r="F36" s="10">
        <v>0.5</v>
      </c>
      <c r="G36" s="10">
        <v>1</v>
      </c>
      <c r="H36" s="10">
        <f t="shared" si="0"/>
        <v>0.5</v>
      </c>
      <c r="I36" s="27">
        <v>5</v>
      </c>
      <c r="J36" s="62">
        <f t="shared" si="1"/>
        <v>48</v>
      </c>
      <c r="K36" s="10">
        <v>149</v>
      </c>
      <c r="L36" s="61">
        <f t="shared" si="2"/>
        <v>7152</v>
      </c>
      <c r="M36" s="27">
        <v>5</v>
      </c>
      <c r="N36" s="30">
        <v>43230</v>
      </c>
      <c r="O36" s="11">
        <v>1</v>
      </c>
      <c r="P36" s="11" t="s">
        <v>139</v>
      </c>
      <c r="Q36" s="11" t="s">
        <v>139</v>
      </c>
      <c r="R36" s="11" t="s">
        <v>139</v>
      </c>
      <c r="S36" s="11" t="s">
        <v>139</v>
      </c>
      <c r="T36" s="10">
        <f t="shared" si="3"/>
        <v>1</v>
      </c>
      <c r="U36" s="29">
        <f t="shared" si="4"/>
        <v>0.2</v>
      </c>
      <c r="V36" s="75" t="s">
        <v>182</v>
      </c>
      <c r="W36" s="69" t="s">
        <v>265</v>
      </c>
    </row>
    <row r="37" spans="1:23" ht="15.75">
      <c r="A37" s="10"/>
      <c r="B37" s="10"/>
      <c r="C37" s="65" t="s">
        <v>17</v>
      </c>
      <c r="D37" s="72" t="s">
        <v>70</v>
      </c>
      <c r="E37" s="62">
        <f>NETWORKDAYS(Итог!B$2,Отчёт!C$2,Итог!B$3)*3/5</f>
        <v>96</v>
      </c>
      <c r="F37" s="10">
        <v>0.5</v>
      </c>
      <c r="G37" s="10">
        <v>1</v>
      </c>
      <c r="H37" s="10">
        <f t="shared" si="0"/>
        <v>0.5</v>
      </c>
      <c r="I37" s="27">
        <v>5</v>
      </c>
      <c r="J37" s="62">
        <f t="shared" si="1"/>
        <v>48</v>
      </c>
      <c r="K37" s="10">
        <v>149</v>
      </c>
      <c r="L37" s="61">
        <f t="shared" si="2"/>
        <v>7152</v>
      </c>
      <c r="M37" s="27">
        <v>5</v>
      </c>
      <c r="N37" s="30">
        <v>43230</v>
      </c>
      <c r="O37" s="11">
        <v>0</v>
      </c>
      <c r="P37" s="11">
        <v>1</v>
      </c>
      <c r="Q37" s="11">
        <v>0</v>
      </c>
      <c r="R37" s="11">
        <v>1</v>
      </c>
      <c r="S37" s="11">
        <v>1</v>
      </c>
      <c r="T37" s="10">
        <f t="shared" si="3"/>
        <v>3</v>
      </c>
      <c r="U37" s="29">
        <f t="shared" si="4"/>
        <v>0.6</v>
      </c>
      <c r="V37" s="75" t="s">
        <v>193</v>
      </c>
      <c r="W37" s="69" t="s">
        <v>266</v>
      </c>
    </row>
    <row r="38" spans="1:23" ht="15.75">
      <c r="A38" s="10"/>
      <c r="B38" s="10"/>
      <c r="C38" s="65" t="s">
        <v>17</v>
      </c>
      <c r="D38" s="72" t="s">
        <v>85</v>
      </c>
      <c r="E38" s="62">
        <f>NETWORKDAYS(Итог!B$2,Отчёт!C$2,Итог!B$3)*3/5</f>
        <v>96</v>
      </c>
      <c r="F38" s="10">
        <v>0.5</v>
      </c>
      <c r="G38" s="10">
        <v>1</v>
      </c>
      <c r="H38" s="10">
        <f t="shared" si="0"/>
        <v>0.5</v>
      </c>
      <c r="I38" s="27">
        <v>5</v>
      </c>
      <c r="J38" s="62">
        <f t="shared" si="1"/>
        <v>48</v>
      </c>
      <c r="K38" s="10">
        <v>149</v>
      </c>
      <c r="L38" s="61">
        <f t="shared" si="2"/>
        <v>7152</v>
      </c>
      <c r="M38" s="27">
        <v>5</v>
      </c>
      <c r="N38" s="30">
        <v>43230</v>
      </c>
      <c r="O38" s="11">
        <v>1</v>
      </c>
      <c r="P38" s="11">
        <v>1</v>
      </c>
      <c r="Q38" s="11" t="s">
        <v>139</v>
      </c>
      <c r="R38" s="11">
        <v>1</v>
      </c>
      <c r="S38" s="11" t="s">
        <v>139</v>
      </c>
      <c r="T38" s="10">
        <f t="shared" si="3"/>
        <v>3</v>
      </c>
      <c r="U38" s="29">
        <f t="shared" si="4"/>
        <v>0.6</v>
      </c>
      <c r="V38" s="75" t="s">
        <v>144</v>
      </c>
      <c r="W38" s="69" t="s">
        <v>267</v>
      </c>
    </row>
    <row r="39" spans="1:23" ht="15.75">
      <c r="A39" s="10"/>
      <c r="B39" s="10"/>
      <c r="C39" s="65" t="s">
        <v>17</v>
      </c>
      <c r="D39" s="72" t="s">
        <v>102</v>
      </c>
      <c r="E39" s="62">
        <f>NETWORKDAYS(Итог!B$2,Отчёт!C$2,Итог!B$3)*3/5</f>
        <v>96</v>
      </c>
      <c r="F39" s="10">
        <v>0.5</v>
      </c>
      <c r="G39" s="10">
        <v>1</v>
      </c>
      <c r="H39" s="10">
        <f t="shared" si="0"/>
        <v>0.5</v>
      </c>
      <c r="I39" s="27">
        <v>5</v>
      </c>
      <c r="J39" s="62">
        <f t="shared" si="1"/>
        <v>48</v>
      </c>
      <c r="K39" s="10">
        <v>149</v>
      </c>
      <c r="L39" s="61">
        <f t="shared" si="2"/>
        <v>7152</v>
      </c>
      <c r="M39" s="27">
        <v>5</v>
      </c>
      <c r="N39" s="30">
        <v>43230</v>
      </c>
      <c r="O39" s="11">
        <v>1</v>
      </c>
      <c r="P39" s="11">
        <v>0</v>
      </c>
      <c r="Q39" s="11" t="s">
        <v>139</v>
      </c>
      <c r="R39" s="11">
        <v>0</v>
      </c>
      <c r="S39" s="11" t="s">
        <v>139</v>
      </c>
      <c r="T39" s="10">
        <f t="shared" si="3"/>
        <v>1</v>
      </c>
      <c r="U39" s="29">
        <f t="shared" si="4"/>
        <v>0.2</v>
      </c>
      <c r="V39" s="75" t="s">
        <v>186</v>
      </c>
      <c r="W39" s="69" t="s">
        <v>268</v>
      </c>
    </row>
    <row r="40" spans="1:23" ht="15.75">
      <c r="A40" s="10"/>
      <c r="B40" s="10"/>
      <c r="C40" s="65" t="s">
        <v>17</v>
      </c>
      <c r="D40" s="72" t="s">
        <v>89</v>
      </c>
      <c r="E40" s="62">
        <f>NETWORKDAYS(Итог!B$2,Отчёт!C$2,Итог!B$3)*3/5</f>
        <v>96</v>
      </c>
      <c r="F40" s="10">
        <v>0.5</v>
      </c>
      <c r="G40" s="10">
        <v>1</v>
      </c>
      <c r="H40" s="10">
        <f t="shared" si="0"/>
        <v>0.5</v>
      </c>
      <c r="I40" s="27">
        <v>5</v>
      </c>
      <c r="J40" s="62">
        <f t="shared" si="1"/>
        <v>48</v>
      </c>
      <c r="K40" s="10">
        <v>149</v>
      </c>
      <c r="L40" s="61">
        <f t="shared" si="2"/>
        <v>7152</v>
      </c>
      <c r="M40" s="27">
        <v>5</v>
      </c>
      <c r="N40" s="30">
        <v>43230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0">
        <f t="shared" si="3"/>
        <v>5</v>
      </c>
      <c r="U40" s="29">
        <f t="shared" si="4"/>
        <v>1</v>
      </c>
      <c r="V40" s="75"/>
      <c r="W40" s="69" t="s">
        <v>269</v>
      </c>
    </row>
    <row r="41" spans="1:23" ht="15.75">
      <c r="A41" s="10"/>
      <c r="B41" s="10"/>
      <c r="C41" s="65" t="s">
        <v>17</v>
      </c>
      <c r="D41" s="72" t="s">
        <v>99</v>
      </c>
      <c r="E41" s="62">
        <f>NETWORKDAYS(Итог!B$2,Отчёт!C$2,Итог!B$3)*3/5</f>
        <v>96</v>
      </c>
      <c r="F41" s="10">
        <v>0.5</v>
      </c>
      <c r="G41" s="10">
        <v>1</v>
      </c>
      <c r="H41" s="10">
        <f t="shared" si="0"/>
        <v>0.5</v>
      </c>
      <c r="I41" s="27">
        <v>5</v>
      </c>
      <c r="J41" s="62">
        <f t="shared" si="1"/>
        <v>48</v>
      </c>
      <c r="K41" s="10">
        <v>149</v>
      </c>
      <c r="L41" s="61">
        <f t="shared" si="2"/>
        <v>7152</v>
      </c>
      <c r="M41" s="27">
        <v>5</v>
      </c>
      <c r="N41" s="30">
        <v>43230</v>
      </c>
      <c r="O41" s="11">
        <v>1</v>
      </c>
      <c r="P41" s="11" t="s">
        <v>139</v>
      </c>
      <c r="Q41" s="11" t="s">
        <v>139</v>
      </c>
      <c r="R41" s="11">
        <v>1</v>
      </c>
      <c r="S41" s="11" t="s">
        <v>139</v>
      </c>
      <c r="T41" s="10">
        <f t="shared" si="3"/>
        <v>2</v>
      </c>
      <c r="U41" s="29">
        <f t="shared" si="4"/>
        <v>0.4</v>
      </c>
      <c r="V41" s="75" t="s">
        <v>149</v>
      </c>
      <c r="W41" s="69" t="s">
        <v>270</v>
      </c>
    </row>
    <row r="42" spans="1:23" ht="15.75">
      <c r="A42" s="10"/>
      <c r="B42" s="10"/>
      <c r="C42" s="65" t="s">
        <v>17</v>
      </c>
      <c r="D42" s="72" t="s">
        <v>106</v>
      </c>
      <c r="E42" s="71">
        <v>0</v>
      </c>
      <c r="F42" s="10">
        <v>0.5</v>
      </c>
      <c r="G42" s="10">
        <v>1</v>
      </c>
      <c r="H42" s="10">
        <f t="shared" si="0"/>
        <v>0.5</v>
      </c>
      <c r="I42" s="27">
        <v>5</v>
      </c>
      <c r="J42" s="62">
        <f t="shared" si="1"/>
        <v>0</v>
      </c>
      <c r="K42" s="10">
        <v>149</v>
      </c>
      <c r="L42" s="61">
        <f t="shared" si="2"/>
        <v>0</v>
      </c>
      <c r="M42" s="27">
        <v>5</v>
      </c>
      <c r="N42" s="30">
        <v>43138</v>
      </c>
      <c r="O42" s="11">
        <v>0</v>
      </c>
      <c r="P42" s="11">
        <v>0</v>
      </c>
      <c r="Q42" s="11" t="s">
        <v>139</v>
      </c>
      <c r="R42" s="11">
        <v>0</v>
      </c>
      <c r="S42" s="11" t="s">
        <v>139</v>
      </c>
      <c r="T42" s="10">
        <f t="shared" si="3"/>
        <v>0</v>
      </c>
      <c r="U42" s="29">
        <f t="shared" si="4"/>
        <v>0</v>
      </c>
      <c r="V42" s="75" t="s">
        <v>144</v>
      </c>
      <c r="W42" s="69"/>
    </row>
    <row r="43" spans="1:23" ht="15.75">
      <c r="A43" s="10"/>
      <c r="B43" s="10"/>
      <c r="C43" s="65" t="s">
        <v>17</v>
      </c>
      <c r="D43" s="72" t="s">
        <v>73</v>
      </c>
      <c r="E43" s="71">
        <v>0</v>
      </c>
      <c r="F43" s="10">
        <v>0.5</v>
      </c>
      <c r="G43" s="10">
        <v>1</v>
      </c>
      <c r="H43" s="10">
        <f t="shared" ref="H43:H44" si="5">F43*G43</f>
        <v>0.5</v>
      </c>
      <c r="I43" s="27">
        <v>5</v>
      </c>
      <c r="J43" s="62">
        <f t="shared" ref="J43:J44" si="6">H43*E43</f>
        <v>0</v>
      </c>
      <c r="K43" s="10">
        <v>149</v>
      </c>
      <c r="L43" s="61">
        <f t="shared" ref="L43:L44" si="7">K43*J43</f>
        <v>0</v>
      </c>
      <c r="M43" s="27">
        <v>5</v>
      </c>
      <c r="N43" s="30">
        <v>43138</v>
      </c>
      <c r="O43" s="11">
        <v>0</v>
      </c>
      <c r="P43" s="11">
        <v>0</v>
      </c>
      <c r="Q43" s="11" t="s">
        <v>139</v>
      </c>
      <c r="R43" s="11">
        <v>0</v>
      </c>
      <c r="S43" s="11" t="s">
        <v>139</v>
      </c>
      <c r="T43" s="10">
        <f t="shared" ref="T43:T44" si="8">COUNTIF(O43:S43,"1")</f>
        <v>0</v>
      </c>
      <c r="U43" s="29">
        <f t="shared" ref="U43:U44" si="9">T43/M43</f>
        <v>0</v>
      </c>
      <c r="V43" s="75" t="s">
        <v>144</v>
      </c>
      <c r="W43" s="69"/>
    </row>
    <row r="44" spans="1:23" ht="15.75">
      <c r="A44" s="10"/>
      <c r="B44" s="10"/>
      <c r="C44" s="65" t="s">
        <v>17</v>
      </c>
      <c r="D44" s="77" t="s">
        <v>143</v>
      </c>
      <c r="E44" s="62">
        <f>NETWORKDAYS(Итог!B$2,Отчёт!C$2,Итог!B$3)*3/5</f>
        <v>96</v>
      </c>
      <c r="F44" s="10">
        <v>0.5</v>
      </c>
      <c r="G44" s="10">
        <v>1</v>
      </c>
      <c r="H44" s="10">
        <f t="shared" si="5"/>
        <v>0.5</v>
      </c>
      <c r="I44" s="27">
        <v>5</v>
      </c>
      <c r="J44" s="62">
        <f t="shared" si="6"/>
        <v>48</v>
      </c>
      <c r="K44" s="10">
        <v>149</v>
      </c>
      <c r="L44" s="61">
        <f t="shared" si="7"/>
        <v>7152</v>
      </c>
      <c r="M44" s="27">
        <v>5</v>
      </c>
      <c r="N44" s="30">
        <v>43230</v>
      </c>
      <c r="O44" s="11">
        <v>1</v>
      </c>
      <c r="P44" s="11">
        <v>1</v>
      </c>
      <c r="Q44" s="11" t="s">
        <v>139</v>
      </c>
      <c r="R44" s="11">
        <v>1</v>
      </c>
      <c r="S44" s="11" t="s">
        <v>139</v>
      </c>
      <c r="T44" s="10">
        <f t="shared" si="8"/>
        <v>3</v>
      </c>
      <c r="U44" s="29">
        <f t="shared" si="9"/>
        <v>0.6</v>
      </c>
      <c r="V44" s="75" t="s">
        <v>193</v>
      </c>
      <c r="W44" s="69" t="s">
        <v>271</v>
      </c>
    </row>
    <row r="45" spans="1:23" ht="15.75">
      <c r="A45" s="10"/>
      <c r="B45" s="10"/>
      <c r="C45" s="65" t="s">
        <v>17</v>
      </c>
      <c r="D45" s="77" t="s">
        <v>148</v>
      </c>
      <c r="E45" s="62">
        <f>NETWORKDAYS(Итог!B$2,Отчёт!C$2,Итог!B$3)*3/5</f>
        <v>96</v>
      </c>
      <c r="F45" s="10">
        <v>0.5</v>
      </c>
      <c r="G45" s="10">
        <v>1</v>
      </c>
      <c r="H45" s="10">
        <f t="shared" ref="H45" si="10">F45*G45</f>
        <v>0.5</v>
      </c>
      <c r="I45" s="27">
        <v>6</v>
      </c>
      <c r="J45" s="62">
        <f t="shared" ref="J45" si="11">H45*E45</f>
        <v>48</v>
      </c>
      <c r="K45" s="10">
        <v>149</v>
      </c>
      <c r="L45" s="61">
        <f t="shared" ref="L45" si="12">K45*J45</f>
        <v>7152</v>
      </c>
      <c r="M45" s="27">
        <v>5</v>
      </c>
      <c r="N45" s="30">
        <v>43230</v>
      </c>
      <c r="O45" s="11">
        <v>1</v>
      </c>
      <c r="P45" s="11" t="s">
        <v>139</v>
      </c>
      <c r="Q45" s="11" t="s">
        <v>139</v>
      </c>
      <c r="R45" s="11">
        <v>1</v>
      </c>
      <c r="S45" s="11" t="s">
        <v>139</v>
      </c>
      <c r="T45" s="10">
        <f t="shared" ref="T45" si="13">COUNTIF(O45:S45,"1")</f>
        <v>2</v>
      </c>
      <c r="U45" s="29">
        <f t="shared" ref="U45" si="14">T45/M45</f>
        <v>0.4</v>
      </c>
      <c r="V45" s="75" t="s">
        <v>182</v>
      </c>
      <c r="W45" s="69" t="s">
        <v>272</v>
      </c>
    </row>
    <row r="46" spans="1:23">
      <c r="L46" s="70">
        <f>SUM(L2:L45)</f>
        <v>297776.5</v>
      </c>
    </row>
  </sheetData>
  <autoFilter ref="A1:W42">
    <sortState ref="A2:W75">
      <sortCondition sortBy="cellColor" ref="D1:D75" dxfId="10"/>
    </sortState>
  </autoFilter>
  <conditionalFormatting sqref="N1">
    <cfRule type="expression" dxfId="9" priority="11" stopIfTrue="1">
      <formula>AND(MONTH(N1)=MONTH(EDATE(TODAY(),0-1)),YEAR(N1)=YEAR(EDATE(TODAY(),0-1)))</formula>
    </cfRule>
    <cfRule type="expression" dxfId="8" priority="12" stopIfTrue="1">
      <formula>AND(TODAY()-ROUNDDOWN(N1,0)&gt;=(WEEKDAY(TODAY())),TODAY()-ROUNDDOWN(N1,0)&lt;(WEEKDAY(TODAY())+7))</formula>
    </cfRule>
  </conditionalFormatting>
  <conditionalFormatting sqref="O2:S34 O36:S42">
    <cfRule type="cellIs" dxfId="7" priority="10" stopIfTrue="1" operator="equal">
      <formula>1</formula>
    </cfRule>
  </conditionalFormatting>
  <conditionalFormatting sqref="O2:S34 O36:S42">
    <cfRule type="cellIs" dxfId="6" priority="9" stopIfTrue="1" operator="equal">
      <formula>1</formula>
    </cfRule>
  </conditionalFormatting>
  <conditionalFormatting sqref="O43:S44">
    <cfRule type="cellIs" dxfId="5" priority="6" stopIfTrue="1" operator="equal">
      <formula>1</formula>
    </cfRule>
  </conditionalFormatting>
  <conditionalFormatting sqref="O43:S44">
    <cfRule type="cellIs" dxfId="4" priority="5" stopIfTrue="1" operator="equal">
      <formula>1</formula>
    </cfRule>
  </conditionalFormatting>
  <conditionalFormatting sqref="O45:S45">
    <cfRule type="cellIs" dxfId="3" priority="4" stopIfTrue="1" operator="equal">
      <formula>1</formula>
    </cfRule>
  </conditionalFormatting>
  <conditionalFormatting sqref="O45:S45">
    <cfRule type="cellIs" dxfId="2" priority="3" stopIfTrue="1" operator="equal">
      <formula>1</formula>
    </cfRule>
  </conditionalFormatting>
  <conditionalFormatting sqref="O35:S35">
    <cfRule type="cellIs" dxfId="1" priority="2" stopIfTrue="1" operator="equal">
      <formula>1</formula>
    </cfRule>
  </conditionalFormatting>
  <conditionalFormatting sqref="O35:S35">
    <cfRule type="cellIs" dxfId="0" priority="1" stopIfTrue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25" sqref="A25"/>
    </sheetView>
  </sheetViews>
  <sheetFormatPr defaultRowHeight="15"/>
  <cols>
    <col min="1" max="1" width="14.7109375" bestFit="1" customWidth="1"/>
    <col min="2" max="2" width="10.140625" bestFit="1" customWidth="1"/>
  </cols>
  <sheetData>
    <row r="2" spans="1:2">
      <c r="A2" t="s">
        <v>132</v>
      </c>
      <c r="B2" s="56">
        <v>43010</v>
      </c>
    </row>
    <row r="3" spans="1:2">
      <c r="A3" t="s">
        <v>133</v>
      </c>
      <c r="B3" s="56"/>
    </row>
    <row r="4" spans="1:2">
      <c r="B4" s="56"/>
    </row>
    <row r="6" spans="1:2">
      <c r="A6" s="50" t="s">
        <v>134</v>
      </c>
    </row>
    <row r="7" spans="1:2">
      <c r="A7" t="s">
        <v>125</v>
      </c>
      <c r="B7" s="64">
        <f>Карусель!L22</f>
        <v>135888</v>
      </c>
    </row>
    <row r="8" spans="1:2">
      <c r="A8" t="s">
        <v>126</v>
      </c>
      <c r="B8" s="64">
        <f>Метро!L20</f>
        <v>214560</v>
      </c>
    </row>
    <row r="9" spans="1:2">
      <c r="A9" t="s">
        <v>127</v>
      </c>
      <c r="B9" s="64">
        <f>Перекрёсток!L46</f>
        <v>297776.5</v>
      </c>
    </row>
    <row r="11" spans="1:2">
      <c r="A11" t="s">
        <v>135</v>
      </c>
      <c r="B11" s="64">
        <f>SUM(B7:B9)</f>
        <v>648224.5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Отчёт</vt:lpstr>
      <vt:lpstr>Динамика</vt:lpstr>
      <vt:lpstr>Карусель</vt:lpstr>
      <vt:lpstr>Метро</vt:lpstr>
      <vt:lpstr>Перекрёсток</vt:lpstr>
      <vt:lpstr>Итог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Martynov</dc:creator>
  <cp:lastModifiedBy>Yuriy Rudenko</cp:lastModifiedBy>
  <dcterms:created xsi:type="dcterms:W3CDTF">2017-03-14T11:25:07Z</dcterms:created>
  <dcterms:modified xsi:type="dcterms:W3CDTF">2018-05-11T07:11:04Z</dcterms:modified>
</cp:coreProperties>
</file>