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windowHeight="3990" windowWidth="20490" xWindow="-15" yWindow="3930"/>
  </bookViews>
  <sheets>
    <sheet name="Отчёт" sheetId="1" state="visible" r:id="rId1"/>
    <sheet name="Динамика" sheetId="2" state="visible" r:id="rId2"/>
    <sheet name="Карусель" sheetId="3" state="visible" r:id="rId3"/>
    <sheet name="Метро" sheetId="4" state="visible" r:id="rId4"/>
    <sheet name="Перекрёсток" sheetId="5" state="visible" r:id="rId5"/>
    <sheet name="Итог" sheetId="6" state="visible" r:id="rId6"/>
  </sheets>
  <definedNames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Перекрёсток!$A$1:$W$42</definedName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Перекрёсток!$A$1:$W$42</definedName>
  </definedNames>
  <calcPr calcId="145621" fullCalcOnLoad="1"/>
</workbook>
</file>

<file path=xl/sharedStrings.xml><?xml version="1.0" encoding="utf-8"?>
<sst xmlns="http://schemas.openxmlformats.org/spreadsheetml/2006/main" uniqueCount="275">
  <si>
    <t>Дата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</si>
  <si>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</si>
  <si>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</si>
  <si>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</si>
  <si>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</si>
  <si>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</si>
  <si>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</si>
  <si>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</si>
  <si>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Карусель</t>
  </si>
  <si>
    <t>Метро</t>
  </si>
  <si>
    <t>Перекрёсток</t>
  </si>
  <si>
    <t>Динамика</t>
  </si>
  <si>
    <t>Средние</t>
  </si>
  <si>
    <t>Динамика ТТ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</si>
  <si>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</si>
  <si>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</si>
  <si>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</si>
  <si>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</si>
  <si>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</si>
  <si>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</si>
  <si>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</si>
  <si>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</si>
  <si>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</si>
  <si>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</si>
  <si>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</si>
  <si>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</si>
  <si>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</si>
  <si>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</si>
  <si>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Арабика (зёрна) 250г</t>
  </si>
  <si>
    <t>Арабика (раст.) 100г</t>
  </si>
  <si>
    <t>Голд (зёрна) 250г</t>
  </si>
  <si>
    <t>Голд (молотый) 250г</t>
  </si>
  <si>
    <t>Мокка фикс (молотый) 250г</t>
  </si>
  <si>
    <t>Мокка фикс (зёрна) 250г</t>
  </si>
  <si>
    <t>Мокка фикс (раст.) 100г</t>
  </si>
  <si>
    <t>Эспрессо (зерна) 250г</t>
  </si>
  <si>
    <t>Кол-во SKU ФАКТ, шт</t>
  </si>
  <si>
    <t>Комментарий</t>
  </si>
  <si>
    <t>Остатки</t>
  </si>
  <si>
    <t>Андропова , д. 8</t>
  </si>
  <si>
    <t>х</t>
  </si>
  <si>
    <t>Мокка фикс (молотый) 250г заблокирован</t>
  </si>
  <si>
    <t>100 моко - 18шт., 100 араб. - 32шт., 250 голд зер - 14шт., 250 араб. - 53шт., экспрес. - 43шт</t>
  </si>
  <si>
    <t xml:space="preserve">Бартеневская д. 12 </t>
  </si>
  <si>
    <t>ожидается поставка с 12.01</t>
  </si>
  <si>
    <t>арабика зерн. 250 - 70, арабика раств. 100 - 12, голд зерн. 250 - 14, мокка фикс раств. 100 - 14, эспрессо 250 - 22</t>
  </si>
  <si>
    <t>Бронницы, Каширский пр-д 66</t>
  </si>
  <si>
    <t>Мокка фикс мол. заблокирован</t>
  </si>
  <si>
    <t>араб.зерн.250-96, араб.раст.100-16, голд.зерн.250-19, голд.мол.250-4, мок.фикс.раст.100-16, эспрес.зерн.250-85</t>
  </si>
  <si>
    <t>Декабристов ул., д. 12</t>
  </si>
  <si>
    <t xml:space="preserve"> голд (молотый) 250г, мокка фикс (молотый) 250г, мокка фикс (зёрна) 250г заблокированы в матрице</t>
  </si>
  <si>
    <t>Арабика (зёрна)- 26, Арабика (раст.)- 12, Голд (зёрна)- 24, Мокка фикс (зёрна)- 24, Мокка фикс (раст.)- 15, Эспрессо (зерна)- 34</t>
  </si>
  <si>
    <t>Дмитров, Бирлово поле, д. 1</t>
  </si>
  <si>
    <t>три позиции заблокированы в матрице.</t>
  </si>
  <si>
    <t>Арабика (зёрна)- 85, Арабика (раст.)- 17, Голд (зёрна)- 12 , Мокка фикс (раст.)- 13, Эспрессо (зерна)- 90</t>
  </si>
  <si>
    <t>Домодедово, Краснодарская ул. 2</t>
  </si>
  <si>
    <t xml:space="preserve">голд250 мол, моко фикс 250 мол, моко зер.250. заблокировано </t>
  </si>
  <si>
    <t>экспр 250 - 87шт., 250 араб. - 94шт., 250 голд - 18шт., 100 моко - 16шт., 100 араб. - 11шт</t>
  </si>
  <si>
    <t>Западная ул. стр. 7 Минское ш., 2км МКАД</t>
  </si>
  <si>
    <t>ожидается поставка с 11.01.18</t>
  </si>
  <si>
    <t>араб.зерн.250-55,араб.раст.100-12,голд.зерн.250-22,мок.фикс.раст.100-10,эспр.зерн.250-44</t>
  </si>
  <si>
    <t>ГМ</t>
  </si>
  <si>
    <t>Ленинградское шоссе, д. 16А, стр.4</t>
  </si>
  <si>
    <t>Ожидается поставка с 24.01.18</t>
  </si>
  <si>
    <t>араб.зерн.250-95,араб.раст.100-14,голд.зерн.250-18,мок.фикс.раст.100-17,эспр.зерн.250-95</t>
  </si>
  <si>
    <t>Ленинский р-он , пл. Битца , 32-й КМ Мкад</t>
  </si>
  <si>
    <t>Ожидается поставка с 09.02</t>
  </si>
  <si>
    <t>арабика зерн. 250 - 34, арабика раств. 100 - 8, голд зерн. 250 - 11, мокка фикс раств. 100 - 12, эспрессо 250 - 50</t>
  </si>
  <si>
    <t>Мосрентген, Мамыри уч. 88</t>
  </si>
  <si>
    <t>ТТ закрыта</t>
  </si>
  <si>
    <t>Мытищи, Коммунистическая ул. 1</t>
  </si>
  <si>
    <t>Арабика (зёрна)- 69, Арабика (раст.)- 18, Голд (зёрна)- 15, Мокка фикс (раст.)- 18, Эспрессо (зерна)- 63</t>
  </si>
  <si>
    <t>Новорижское шоссе, 26 км, дом 1.</t>
  </si>
  <si>
    <t>ожидается поставка с 25.01.18</t>
  </si>
  <si>
    <t>араб.зерн.250-65,араб.раст.100-14,голд.зерн.250-19,мок.фикс.раст.100-13,эспр.зерн.250-39</t>
  </si>
  <si>
    <t>Новоясеневский проспект, д.1</t>
  </si>
  <si>
    <t>голд мол., мокка фикс мол., мокка фикс зерн. заблокированы в матрице</t>
  </si>
  <si>
    <t>арабика раств. 100 - 16, голд зерн. 250 - 28, мокка фикс раств. 100 - 23, эспрессо 250 - 14</t>
  </si>
  <si>
    <t xml:space="preserve">Озерная ул. Д. 50 м </t>
  </si>
  <si>
    <t>Голд мол., мокка фикс мол., мокка фикс зерн. недоступны к заказу</t>
  </si>
  <si>
    <t>арабика зерн. 250 - 66, арабика раств. 100 - 15, голд зерн. 250 - 10, мокка фикс раств. 100 - 11, эспрессо 250 - 75</t>
  </si>
  <si>
    <t>Подольск, Симферопольское ш, д. 20А стр.1</t>
  </si>
  <si>
    <t>голд мол., мокка фикс мол., мокка фикс зерн. заблокированы в матрице</t>
  </si>
  <si>
    <t>арабика зерн. 250 - 42, арабика раств. 100 - 30, голд зерн. 250 - 24, мокка фикс раств. 100 - 34, эспрессо 250 - 39</t>
  </si>
  <si>
    <t xml:space="preserve">Поляны ул., д. 8  </t>
  </si>
  <si>
    <t>голд мол., мокка фикс мол. заблокированы в матрице</t>
  </si>
  <si>
    <t>арабика зерн. 250 - 23, арабика раств. 100 - 27, голд зерн. 250 - 17, мокка фикс зерн. 250 - 21, мокка фикс раств. 100 - 21, эспрессо 250 - 34</t>
  </si>
  <si>
    <t>Воскресенск</t>
  </si>
  <si>
    <t xml:space="preserve">Федино, улица Фединская, дом 1. </t>
  </si>
  <si>
    <t>моко 250 зер, моко 250 молот., голд 250 молот., вывели из матрицы</t>
  </si>
  <si>
    <t>моко 100 - 11шт., араб. 100 - 12шт., 250 араб. зер - 51шт., 250 голд зер - 18шт., 250 экспр. зер - 55шт.</t>
  </si>
  <si>
    <t>Химки</t>
  </si>
  <si>
    <t>Химки, Ленинградское ш., 5</t>
  </si>
  <si>
    <t>три позиции голд (молотый) 250г, мокка фикс (молотый) 250г, мокка фикс (зёрна) 250г заблокированы в матрице.</t>
  </si>
  <si>
    <t>Арабика (зёрна)- 32, Арабика (раст.)- 20, Голд (зёрна)- 45 , Мокка фикс (раст.)- 20, Эспрессо (зерна)- 55</t>
  </si>
  <si>
    <t>Чехов</t>
  </si>
  <si>
    <t>Чехов, Симферопольское шоссе д.1</t>
  </si>
  <si>
    <t>голд мол., мокка фикс мол., мокка фикс зерн., мокка фикс зерн. заблокированы в матрице</t>
  </si>
  <si>
    <t>арабика зерн. 250 - 24, арабика раств. 100 - 15, голд зерн. 250 - 22, мокка фикс раств. 100 - 13, эспрессо 250 - 31</t>
  </si>
  <si>
    <t>Мытищи</t>
  </si>
  <si>
    <t xml:space="preserve">Шараповский проезд, владение 2, корпус 3, ТРЦ "Красный кит". </t>
  </si>
  <si>
    <t>голд мол., мокка фикс мол., мокка фикс зерн. заблокированы в матрице.</t>
  </si>
  <si>
    <t>Арабика (зёрна) - 67, Арабика (раст.) - 22,  Голд (зёрна)- 16, Мокка фикс (раст.)- 17, Эспрессо (зерна) - 58</t>
  </si>
  <si>
    <t xml:space="preserve"> </t>
  </si>
  <si>
    <t>Арабика (молотый) 250г</t>
  </si>
  <si>
    <t>Арабика (зёрна) 1000г</t>
  </si>
  <si>
    <t>Велютто (раст.) 75г</t>
  </si>
  <si>
    <t>Голд (зёрна) 1000г</t>
  </si>
  <si>
    <t>Кофе Бразил (молотый) 250г</t>
  </si>
  <si>
    <t>Кофе Бразил (зёрна) 500г</t>
  </si>
  <si>
    <t>Мокка фикс (зёрна) 500г</t>
  </si>
  <si>
    <t>Мокка фикс (зёрна) 1000г</t>
  </si>
  <si>
    <t>Эспрессо (зёрна) 1000г</t>
  </si>
  <si>
    <t xml:space="preserve">1я Дубровская 13А  </t>
  </si>
  <si>
    <t>в наличие позиция 250 арабика зерно</t>
  </si>
  <si>
    <t>араб. 250зер - 16шт., 500 браз. зер - 25шт., 500 моко - 30шт., эксп 1кг - 15шт., 1кг моко - 6шт., 1кг араб. зер - 16шт., 1кг голд - 19шт., 250 моко мол - 27шт., браз. 250 мол - 53шт, 250 араб. мол - 33шт, 100 моко -6шт,  100 араб. - 10шт</t>
  </si>
  <si>
    <t>607 пр-д, 14, ул. Маршала Прошлякова</t>
  </si>
  <si>
    <t>велютто заблокировано к заказу, в наличии арабика зерно 250г</t>
  </si>
  <si>
    <t>араб.мол.250-32, араб.зерн.1000-26, голд.зерн.1000-19, коф.браз.мол.250-143, коф.браз.зерн.500-19, мок.фикс.мол.250-26, мок.фикс.зерн.1000-10, эспрес.зерн.1000-24, араб.раст.100-8, мок.фикс.раст.100-9</t>
  </si>
  <si>
    <t>МО</t>
  </si>
  <si>
    <t>Балашиха г., ул. Советская, 60</t>
  </si>
  <si>
    <t>Дмитровское ш 165Б</t>
  </si>
  <si>
    <t xml:space="preserve"> велютто, эспрессо (зёрна) 1000г  заблокировано к заказу, арабика (зёрна)- 250г в наличии</t>
  </si>
  <si>
    <t>Арабика (молотый) 250г - 15,  Арабика (зёрна) 1000г - 25, Голд (зёрна) 1000г - 32, Кофе Бразил (молотый) 250г - 34, Кофе Бразил (зёрна) 500г -18, Мокка фикс (молотый) 250г - 45, Мокка фикс (зёрна) 500г - 25, Мокка фикс (зёрна) 1000г - 14, Эспрессо (зёрна) 1000г - 17, Арабика (раст.) 100г -5, Мокка фикс (раст.) 100г -6</t>
  </si>
  <si>
    <t>Дорожная ул., д.1, к.1</t>
  </si>
  <si>
    <t>Велютто и эспрессо заблокированы к заказу, в наличии арабика зерн. 250 гр.</t>
  </si>
  <si>
    <t>арабика мол. 250 - 39, арабика зерн. 1000 - 42, голд зерн. 1000 - 9, бразил мол. 250 - 3, бразил зерн. 500 - 183, мокка фикс мол. 250 - 35, мокка фикс зерн. 500 - 15, мокка фикс зерн. 1000 - 6, эспрессо 1000 - 14, арабика раств. 100 - 68, мокка фикс раств. 100 - 71, арабика зерн. 250 - 8</t>
  </si>
  <si>
    <t>Ленинградское ш 71Г</t>
  </si>
  <si>
    <t>Велютто заблокировано к заказу, в наличии присутствует арабика зерно 250-31</t>
  </si>
  <si>
    <t>араб.мол.250-49, араб.зерн.1000-40, голд.зерн.1000-46, коф.браз.мол.250-120, коф.браз.зерн.500-200, мок.фикс.мол.250-52, мок.фикс.зерн.1000-108, эспрес.зерн.1000-9, араб.раст.100-70, мок.фикс.раст.100-81</t>
  </si>
  <si>
    <t>Ленинский р-н, де Картмазово, стр.7</t>
  </si>
  <si>
    <t>Велютто заблокировано к заказу</t>
  </si>
  <si>
    <t>араб.мол.250-29, араб.зерн.1000-18, голд.зерн.1000-22, коф.браз.мол.250-165, коф.браз.зерн.500-12, мок.фикс.мол.250-27, мок.фикс.зерн.1000-11, эспрес.зерн.1000-21, араб.раст.100-11, мок.фикс.раст.100-10</t>
  </si>
  <si>
    <t>Лобня г., ул. Горки-Киовские, вл. 15</t>
  </si>
  <si>
    <t xml:space="preserve"> велютто, эспрессо (зёрна) 1000г заблокировано к заказу, арабика (зёрна)- 250г в наличии есть</t>
  </si>
  <si>
    <t>Арабика (молотый) 250г - 8,  Арабика (зёрна) 1000г - 6, Голд (зёрна) 1000г - 10, Кофе Бразил (молотый) 250г - 31, Кофе Бразил (зёрна) 500г - 58, Мокка фикс (молотый) 250г - 31, Мокка фикс (зёрна) 500г - 9, Мокка фикс (зёрна) 1000г - 14, Эспрессо (зёрна) 1000г -11, Арабика (раст.) 100г - 6, Мокка фикс (раст.) 100г -6,  арабика (зёрна)- 250г- 15</t>
  </si>
  <si>
    <t>Мира пр-т211 к1</t>
  </si>
  <si>
    <t>велютто заблокировано к заказу,  арабика (зёрна)- 250г в наличии.</t>
  </si>
  <si>
    <t>Арабика (молотый) 250г - 32,  Арабика (зёрна) 1000г - 15, Голд (зёрна) 1000г - 47, Кофе Бразил (молотый) 250г - 92, Кофе Бразил (зёрна) 500г - 106, Мокка фикс (молотый) 250г - 70, Мокка фикс (зёрна) 500г - 98, Мокка фикс (зёрна) 1000г - 2, Эспрессо (зёрна) 1000г - 21, Арабика (раст.) 100г - 34, Мокка фикс (раст.) 100г - 41, арабика (зёрна)- 250г- 3.</t>
  </si>
  <si>
    <t>МКАД, 104 км, д. 6, Щёлковское ш</t>
  </si>
  <si>
    <t>в наличие 250 араб. зер</t>
  </si>
  <si>
    <t>1кг эксп - 17шт., 1кг моко - 41шт. 1кг араб. - 35шт., 1кг голд - 30шт., 500 браз - 163шт., 500 моко - 10шт., 250 араб.зер - 18шт., 250 моко - 37шт., 250 браз. - 98шт. , 250 араб. мол - 61шт., 100 моко - 11шт., 100 араб. - 11шт</t>
  </si>
  <si>
    <t>Ногинский р-н, Новые Псарьки дер., ул. Парковая, 4</t>
  </si>
  <si>
    <t>100 араб. - 12шт., 100 моко - 10шт., 250 мол араб - 22шт., 250 моко - 55шт.,250 мол браз - 27шт., 500 моко - 44шт., 250 зер араб. - 6шт., 500зер браз- 55шт., 1кг араб - 9шт., 1кг моко - 4шт., 1кг экспр. - 21шт., 1кг голд - 18шт</t>
  </si>
  <si>
    <t>Подольск г., Коледино дер., М-2 Крым, 42-й километр, 42-й км, 42, вл. 1, вблизи</t>
  </si>
  <si>
    <t>Велютто заблокирован к заказу, в наличии арабика зерн. 250 гр., ожидается поставка с 18.01</t>
  </si>
  <si>
    <t>арабика мол. 250 - 32, арабика зерн. 1000 - 37, голд зерн. 1000 - 23, бразил мол. 250 - 22, бразил зерн. 500 - 25, мокка фикс мол. 250 - 24, мокка фикс зерн. 500 - 19, мокка фикс зерн. 1000 - 29, эспрессо 1000 - 14, арабика раств. 100 - 19, мокка фикс раств. 100 - 10, арабика зерн. 250 - 18</t>
  </si>
  <si>
    <t>пос. Томилино, 23 км. Ново-Рязанского шоссе, 17</t>
  </si>
  <si>
    <t>1кг экспресс в блоке</t>
  </si>
  <si>
    <t>Рябиновая, д. 59</t>
  </si>
  <si>
    <t>велютто раст.75г и эспрессо зерно 1000 заблокированы для заказа, в наличие 250 араб. зер</t>
  </si>
  <si>
    <t>араб.мол.250-83, араб.зерн.1000-14, голд.зерн.1000-17, коф.браз.мол.250-119, коф.браз.зерн.500-2, мок.фикс.мол.250-2, мок.фикс.зерн.1000-4, эспрес.зерн.1000-29, араб.раст.100-11, мок.фикс.раст.100-9</t>
  </si>
  <si>
    <t>Серпухов г., 65 лет Победы бул., 4</t>
  </si>
  <si>
    <t>велютто заблокирован к заказу, в наличии арабика зерн. 250 гр.</t>
  </si>
  <si>
    <t>арабика зерн. 1000 - 10, голд зерн. 1000 - 19, бразил мол. 250 - 52, бразил зерн. 500 - 16, мокка фикс мол. 250 - 16, мокка фикс зерн. 500 - 9, мокка фикс зерн. 1000 - 10, эспрессо 1000 - 17, арабика раств. 100 - 6, мокка фикс раств. 100 - 6, арабика зерн. 250 гр. - 14</t>
  </si>
  <si>
    <t>Складочная ул., д.1, к.1</t>
  </si>
  <si>
    <t>велютто заблокировано к заказу, арабика (зёрна)- 250г в наличии</t>
  </si>
  <si>
    <t>Арабика (молотый) 250г - 42,  Арабика (зёрна) 1000г - 9, Голд (зёрна) 1000г - 16, Кофе Бразил (молотый) 250г - 36, Кофе Бразил (зёрна) 500г - 155, Мокка фикс (молотый) 250г - 22, Мокка фикс (зёрна) 500г - 15, Мокка фикс (зёрна) 1000г - 36, Эспрессо (зёрна) 1000г - 9, Арабика (раст.) 100г -11, Мокка фикс (раст.) 100г - 9</t>
  </si>
  <si>
    <t>Черная грязь дер., ул. Торгово-Промышленная, стр. 5</t>
  </si>
  <si>
    <t>велютто и эспрессо (зёрна) 1000г заблокировано к заказу, арабика (зёрна)- 250г в наличии</t>
  </si>
  <si>
    <t>Арабика (молотый) 250г - 11,  Арабика (зёрна) 1000г - 22, Голд (зёрна) 1000г - 27, Кофе Бразил (молотый) 250г - 32, Кофе Бразил (зёрна) 500г - 47, Мокка фикс (молотый) 250г - 18, Мокка фикс (зёрна) 500г - 15, Мокка фикс (зёрна) 1000г - 25, Эспрессо (зёрна) 1000г - 3, Арабика (раст.) 100г - 4, Мокка фикс (раст.) 100г - 6, арабика (зёрна)- 250г -30.</t>
  </si>
  <si>
    <t>Шоссейная ул., д. 2 - б</t>
  </si>
  <si>
    <t xml:space="preserve"> в наличии 250 зер араб. </t>
  </si>
  <si>
    <t>500 браз. - 89шт., 250 араб. зер - 6шт., 500 моко- 12шт., 1кг голд - 13шт., 1кг моко -51шт 1кг эксп - 10шт., 1кг араб. - 13шт. 100 моко - 6шт., 100 араб - 5шт., 250 моко - 6шт.,  250 браз мол - 85шт., 250 араб. мол - 17шт</t>
  </si>
  <si>
    <t>Эспрессо (зёрна) 250г</t>
  </si>
  <si>
    <t>Мокка фикс (молотый)  250г</t>
  </si>
  <si>
    <t>г.Москва</t>
  </si>
  <si>
    <t>Академика Челомея ул 3</t>
  </si>
  <si>
    <t>магазин закрыт</t>
  </si>
  <si>
    <t>Борисовский проезд 3</t>
  </si>
  <si>
    <t>ожидается поставка с 01.02</t>
  </si>
  <si>
    <t>экспр - 9шт., бразил - 4шт., моко- 6шт</t>
  </si>
  <si>
    <t>Дубнинская ул. 30</t>
  </si>
  <si>
    <t>доступно 3 позиции. арабика (зёрна) 250г, мокка фикс (зёрна) 250г выведены из матрицы, автозаказ РЦ</t>
  </si>
  <si>
    <t>Эспрессо (зёрна) - 6 шт.</t>
  </si>
  <si>
    <t>Москва, Андропова пр-кт, 36</t>
  </si>
  <si>
    <t>ожидается поставка с 01.02.18</t>
  </si>
  <si>
    <t xml:space="preserve">моко мол - 12шт., эксп зер - 10шт., </t>
  </si>
  <si>
    <t>Москва, Бирюлевская ул, 51</t>
  </si>
  <si>
    <t>Ожидается поставка с 01.02.18</t>
  </si>
  <si>
    <t>экспр - 10шт.,  моко- 10шт</t>
  </si>
  <si>
    <t>Москва, Гарибальди ул, 23</t>
  </si>
  <si>
    <t>ожидается поставка с 29.12</t>
  </si>
  <si>
    <t>эспрессо - 9</t>
  </si>
  <si>
    <t>Москва, Дежнева проезд, 21</t>
  </si>
  <si>
    <t>автозаказ РЦ</t>
  </si>
  <si>
    <t>Эспрессо (зёрна)- 8.</t>
  </si>
  <si>
    <t>Москва, Дмитровское ш, 89</t>
  </si>
  <si>
    <t>Эспрессо (зёрна) 250г- 1, Мокка фикс (молотый)  250г-2</t>
  </si>
  <si>
    <t>Москва, Жулебинский б-р, 6\11</t>
  </si>
  <si>
    <t>ожидается поставка с 18.10</t>
  </si>
  <si>
    <t>моко мол 250 - 1шт., экспрессо 250 - 4шт</t>
  </si>
  <si>
    <t>Москва, Кавказский б-р, 26</t>
  </si>
  <si>
    <t>ожидается поставка с 01.02 18</t>
  </si>
  <si>
    <t>моко зер -3шт., моко мол - 7шт., эксп - 8шт., араб. 4шт</t>
  </si>
  <si>
    <t>Москва, Киевского Вокзала пл, 2</t>
  </si>
  <si>
    <t>Эспрессо (зёрна) 250г- 5</t>
  </si>
  <si>
    <t>Москва, Кировоградская ул, 14</t>
  </si>
  <si>
    <t>Ожидается поставка с 04.05</t>
  </si>
  <si>
    <t>эспрессо - 12, бразил - 15, арабика - 15, мокка фикс мол. - 10, мокка фикс зерн. - 12</t>
  </si>
  <si>
    <t>Москва, Ленинградский пр-кт, 80стр17</t>
  </si>
  <si>
    <t>эспрес.зерн.250-7, мок.фикс.мол.250-5</t>
  </si>
  <si>
    <t>Москва, Литовский б-р, 22</t>
  </si>
  <si>
    <t>ожидается поставка с 08.12</t>
  </si>
  <si>
    <t>эспрессо - 9, мокка фикс мол. - 1</t>
  </si>
  <si>
    <t>Москва, Алтуфьевское ш, 8</t>
  </si>
  <si>
    <t>Эспрессо (зёрна) 250г- 7, Кофе Бразил (молотый) 250г- 7, Мокка фикс (молотый)  250г- 8</t>
  </si>
  <si>
    <t>Москва, Нагатинская ул, 16</t>
  </si>
  <si>
    <t>браз - 3шт., моко мол - 6шт., экспр - 11шт</t>
  </si>
  <si>
    <t>Москва, Новоясеневский пр-кт, 11</t>
  </si>
  <si>
    <t>ожидается поставка с 31.01</t>
  </si>
  <si>
    <t>эспрессо - 6, мокка фикс мол. - 4</t>
  </si>
  <si>
    <t>Москва, Осенний б-р, 12стр1</t>
  </si>
  <si>
    <t>Нет кофе</t>
  </si>
  <si>
    <t>Москва, Паустовского ул, 6\1</t>
  </si>
  <si>
    <t>ожидается поставка с 26.01</t>
  </si>
  <si>
    <t>эспрессо - 14, бразил - 7, мокка фикс мол. - 7</t>
  </si>
  <si>
    <t>Москва, Полянка Б. ул, 28стр1</t>
  </si>
  <si>
    <t>эспрессо - 15</t>
  </si>
  <si>
    <t>Москва, Пришвина ул, 22</t>
  </si>
  <si>
    <t>Эспрессо (зёрна) 250г- 7, Кофе Бразил (молотый) 250г- 5, Мокка фикс (молотый)  250г- 7</t>
  </si>
  <si>
    <t>Москва, Профсоюзная ул, 61 А</t>
  </si>
  <si>
    <t>мокка фикс зерн. висит на виртуальном остатке, ожидается поставка с 27.10</t>
  </si>
  <si>
    <t>эспрессо - 6</t>
  </si>
  <si>
    <t>Москва, Фестивальная ул, 2стрБ</t>
  </si>
  <si>
    <t>заказ сделан, регулярно не везут с рц</t>
  </si>
  <si>
    <t>эспрес.зерн.250-13</t>
  </si>
  <si>
    <t>Москва, Чертаново Северное мкр, 1Астр1</t>
  </si>
  <si>
    <t>ожидается поставка с 31.01, мокка фикс зерн. висит на виртуальном остатке</t>
  </si>
  <si>
    <t>эспрессо - 8</t>
  </si>
  <si>
    <t>Москва, Ясногорская ул, 2</t>
  </si>
  <si>
    <t>эспрессо - 9, бразил - 6, арабика зерн. - 9, мокка фикс мол. - 4, мокка фикс зерн. - 9</t>
  </si>
  <si>
    <t>Домодедовская ул, 28</t>
  </si>
  <si>
    <t>ожидантся поставка с 01.02</t>
  </si>
  <si>
    <t>эксп - 10шт., моко мол - 11шт.,</t>
  </si>
  <si>
    <t>Москва, Варшавское ш, 124</t>
  </si>
  <si>
    <t>ожидается поставка с 24.01</t>
  </si>
  <si>
    <t>эспрессо - 7, бразил - 9</t>
  </si>
  <si>
    <t>Москва, Грина ул, 7</t>
  </si>
  <si>
    <t>ожидается поставка с 25.10</t>
  </si>
  <si>
    <t>эспрессо - 9, мокка фикс мол. - 8</t>
  </si>
  <si>
    <t>Москва, Домодедовская ул, 12</t>
  </si>
  <si>
    <t>моко мол - 4шт, экспр - 3шт</t>
  </si>
  <si>
    <t>Москва, Измайловское ш, 71</t>
  </si>
  <si>
    <t>эксп. - 8шт., мокко мол - 8шт., браз. - 1шт</t>
  </si>
  <si>
    <t>Москва, Маршала Бирюзова ул, 32</t>
  </si>
  <si>
    <t>Москва, Новый Арбат ул, 15</t>
  </si>
  <si>
    <t>Эспрессо (зёрна) - 3 шт</t>
  </si>
  <si>
    <t>Москва, Раменки ул, 3</t>
  </si>
  <si>
    <t>ожидается поставка с 25.01</t>
  </si>
  <si>
    <t>Москва, Славянский б-р, 9\1</t>
  </si>
  <si>
    <t>Москва, Смоленская пл, 3стр1</t>
  </si>
  <si>
    <t>Эспрессо (зёрна)- 5 шт</t>
  </si>
  <si>
    <t>Москва, Адмирала Ушакова б-р, 7</t>
  </si>
  <si>
    <t>ожидается поставка с 17.01</t>
  </si>
  <si>
    <t>бразил - 10, мокка фикс мол. - 1, мокка фикс зерн. - 14</t>
  </si>
  <si>
    <t>Москва, Кутузовский пр-кт, 88</t>
  </si>
  <si>
    <t>кофе заблокирован в матрице</t>
  </si>
  <si>
    <t>эспр.зерн.250-11, коф.браз.мол.250-9,мок.фикс.мол.250-6</t>
  </si>
  <si>
    <t>Москва, Старокачаловская ул, 1б</t>
  </si>
  <si>
    <t>эспрессо - 7, мокка фикс мол. - 8</t>
  </si>
  <si>
    <t>Москва, Миклухо-Маклая ул, 37</t>
  </si>
  <si>
    <t>эспрессо - 13, бразил - 11, арабика - 7, мокка фикс мол. - 10, мокка фикс зерн. - 16</t>
  </si>
  <si>
    <t>Москва, Рязанский пр-кт, 28/1</t>
  </si>
  <si>
    <t>моко мол 250 - 10шт., экспрессо 250 - 13шт</t>
  </si>
  <si>
    <t>Ленинский пр-кт, дом № 99</t>
  </si>
  <si>
    <t>Москва, Вавилова ул, 69/75</t>
  </si>
  <si>
    <t>Горки-10, д. 23</t>
  </si>
  <si>
    <t>эспр.зерн.-6, коф.браз.мол.-5, мок.фикс.мол.250-5</t>
  </si>
  <si>
    <t>Малыгина, 7</t>
  </si>
  <si>
    <t>Мокка фикс (молотый)  250г- 8, Эспрессо (зёрна) 250г- 12</t>
  </si>
  <si>
    <t>Начало месяца</t>
  </si>
  <si>
    <t>Праздники</t>
  </si>
  <si>
    <t>Итог</t>
  </si>
  <si>
    <t>Общая сумма</t>
  </si>
</sst>
</file>

<file path=xl/styles.xml><?xml version="1.0" encoding="utf-8"?>
<styleSheet xmlns="http://schemas.openxmlformats.org/spreadsheetml/2006/main">
  <numFmts count="4">
    <numFmt formatCode="dd/mm/yy;@" numFmtId="164"/>
    <numFmt formatCode="#\ ?/?" numFmtId="165"/>
    <numFmt formatCode="General_)" numFmtId="166"/>
    <numFmt formatCode="yyyy-mm-dd" numFmtId="167"/>
  </numFmts>
  <fonts count="22">
    <font>
      <name val="Calibri"/>
      <charset val="204"/>
      <family val="2"/>
      <color theme="1"/>
      <sz val="11"/>
      <scheme val="minor"/>
    </font>
    <font>
      <name val="Calibri"/>
      <charset val="134"/>
      <family val="2"/>
      <color indexed="8"/>
      <sz val="10"/>
    </font>
    <font>
      <name val="Times New Roman"/>
      <charset val="204"/>
      <family val="1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38"/>
      <family val="2"/>
      <i val="1"/>
      <color indexed="9"/>
      <sz val="12"/>
    </font>
    <font>
      <name val="Calibri"/>
      <charset val="204"/>
      <family val="2"/>
      <b val="1"/>
      <color indexed="49"/>
      <sz val="11"/>
      <u val="single"/>
    </font>
    <font>
      <name val="Arial"/>
      <charset val="238"/>
      <family val="2"/>
      <b val="1"/>
      <i val="1"/>
      <sz val="12"/>
    </font>
    <font>
      <name val="Courier New"/>
      <charset val="204"/>
      <family val="3"/>
      <sz val="12"/>
    </font>
    <font>
      <name val="Calibri"/>
      <charset val="204"/>
      <family val="2"/>
      <color indexed="8"/>
      <sz val="11"/>
    </font>
    <font>
      <name val="Lucida Sans"/>
      <charset val="204"/>
      <family val="2"/>
      <sz val="10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</font>
    <font>
      <name val="Calibri"/>
      <charset val="204"/>
      <family val="2"/>
      <sz val="11"/>
    </font>
    <font>
      <name val="Times New Roman"/>
      <color rgb="FF000000"/>
      <sz val="12"/>
    </font>
    <font>
      <name val="Calibri"/>
      <sz val="11"/>
    </font>
  </fonts>
  <fills count="8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23"/>
        <bgColor indexed="54"/>
      </patternFill>
    </fill>
    <fill>
      <patternFill patternType="solid">
        <fgColor rgb="FFC0C0C0"/>
        <bgColor rgb="FFC0C0C0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borderId="0" fillId="0" fontId="5" numFmtId="0"/>
    <xf borderId="0" fillId="0" fontId="5" numFmtId="0"/>
    <xf borderId="0" fillId="0" fontId="7" numFmtId="0"/>
    <xf borderId="0" fillId="0" fontId="8" numFmtId="0"/>
    <xf borderId="0" fillId="0" fontId="8" numFmtId="0"/>
    <xf borderId="0" fillId="0" fontId="14" numFmtId="166"/>
    <xf borderId="0" fillId="0" fontId="15" numFmtId="0"/>
    <xf borderId="0" fillId="0" fontId="16" numFmtId="0"/>
    <xf borderId="0" fillId="0" fontId="16" numFmtId="0"/>
    <xf borderId="0" fillId="0" fontId="5" numFmtId="0"/>
  </cellStyleXfs>
  <cellXfs count="87">
    <xf borderId="0" fillId="0" fontId="0" numFmtId="0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2" fontId="1" numFmtId="0" pivotButton="0" quotePrefix="0" xfId="0">
      <alignment horizontal="center" vertical="center" wrapText="1"/>
    </xf>
    <xf applyAlignment="1" borderId="3" fillId="3" fontId="1" numFmtId="0" pivotButton="0" quotePrefix="0" xfId="0">
      <alignment horizontal="center" vertical="center" wrapText="1"/>
    </xf>
    <xf applyAlignment="1" borderId="3" fillId="2" fontId="1" numFmtId="3" pivotButton="0" quotePrefix="0" xfId="0">
      <alignment horizontal="center" vertical="center" wrapText="1"/>
    </xf>
    <xf applyAlignment="1" borderId="4" fillId="4" fontId="2" numFmtId="2" pivotButton="0" quotePrefix="0" xfId="0">
      <alignment vertical="center" wrapText="1"/>
    </xf>
    <xf applyAlignment="1" borderId="4" fillId="4" fontId="2" numFmtId="164" pivotButton="0" quotePrefix="0" xfId="0">
      <alignment horizontal="center" vertical="center" wrapText="1"/>
    </xf>
    <xf applyAlignment="1" borderId="3" fillId="4" fontId="3" numFmtId="165" pivotButton="0" quotePrefix="0" xfId="0">
      <alignment horizontal="center" vertical="center" wrapText="1"/>
    </xf>
    <xf applyAlignment="1" borderId="4" fillId="4" fontId="2" numFmtId="0" pivotButton="0" quotePrefix="0" xfId="0">
      <alignment vertical="center" wrapText="1"/>
    </xf>
    <xf borderId="2" fillId="0" fontId="0" numFmtId="0" pivotButton="0" quotePrefix="0" xfId="0"/>
    <xf borderId="1" fillId="5" fontId="4" numFmtId="0" pivotButton="0" quotePrefix="0" xfId="0"/>
    <xf borderId="1" fillId="0" fontId="4" numFmtId="0" pivotButton="0" quotePrefix="0" xfId="0"/>
    <xf borderId="2" fillId="0" fontId="4" numFmtId="0" pivotButton="0" quotePrefix="0" xfId="0"/>
    <xf borderId="2" fillId="5" fontId="4" numFmtId="0" pivotButton="0" quotePrefix="0" xfId="0"/>
    <xf applyAlignment="1" borderId="4" fillId="4" fontId="3" numFmtId="165" pivotButton="0" quotePrefix="0" xfId="0">
      <alignment horizontal="center" vertical="center" wrapText="1"/>
    </xf>
    <xf applyAlignment="1" borderId="4" fillId="4" fontId="2" numFmtId="2" pivotButton="0" quotePrefix="0" xfId="0">
      <alignment horizontal="center" vertical="center" wrapText="1"/>
    </xf>
    <xf applyAlignment="1" borderId="4" fillId="4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7" fillId="0" fontId="0" numFmtId="0" pivotButton="0" quotePrefix="0" xfId="0">
      <alignment horizontal="center"/>
    </xf>
    <xf applyAlignment="1" borderId="8" fillId="4" fontId="2" numFmtId="2" pivotButton="0" quotePrefix="0" xfId="0">
      <alignment vertical="center" wrapText="1"/>
    </xf>
    <xf applyAlignment="1" borderId="9" fillId="2" fontId="1" numFmtId="0" pivotButton="0" quotePrefix="0" xfId="0">
      <alignment horizontal="center" vertical="center" wrapText="1"/>
    </xf>
    <xf applyAlignment="1" borderId="10" fillId="3" fontId="1" numFmtId="0" pivotButton="0" quotePrefix="0" xfId="0">
      <alignment horizontal="center" vertical="center" wrapText="1"/>
    </xf>
    <xf applyAlignment="1" borderId="10" fillId="2" fontId="1" numFmtId="0" pivotButton="0" quotePrefix="0" xfId="0">
      <alignment horizontal="center" vertical="center" wrapText="1"/>
    </xf>
    <xf applyAlignment="1" borderId="10" fillId="2" fontId="1" numFmtId="3" pivotButton="0" quotePrefix="0" xfId="0">
      <alignment horizontal="center" vertical="center" wrapText="1"/>
    </xf>
    <xf applyAlignment="1" borderId="11" fillId="2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borderId="2" fillId="0" fontId="0" numFmtId="0" pivotButton="0" quotePrefix="0" xfId="0"/>
    <xf borderId="2" fillId="0" fontId="0" numFmtId="9" pivotButton="0" quotePrefix="0" xfId="1"/>
    <xf borderId="2" fillId="0" fontId="0" numFmtId="164" pivotButton="0" quotePrefix="0" xfId="0"/>
    <xf borderId="0" fillId="0" fontId="8" numFmtId="0" pivotButton="0" quotePrefix="0" xfId="2"/>
    <xf borderId="0" fillId="0" fontId="7" numFmtId="0" pivotButton="0" quotePrefix="0" xfId="2"/>
    <xf borderId="0" fillId="0" fontId="9" numFmtId="0" pivotButton="0" quotePrefix="0" xfId="2"/>
    <xf borderId="0" fillId="0" fontId="10" numFmtId="164" pivotButton="0" quotePrefix="0" xfId="2"/>
    <xf borderId="0" fillId="6" fontId="11" numFmtId="0" pivotButton="0" quotePrefix="0" xfId="2"/>
    <xf applyAlignment="1" borderId="0" fillId="0" fontId="12" numFmtId="0" pivotButton="0" quotePrefix="0" xfId="2">
      <alignment horizontal="left"/>
    </xf>
    <xf applyAlignment="1" borderId="1" fillId="4" fontId="13" numFmtId="0" pivotButton="0" quotePrefix="0" xfId="3">
      <alignment horizontal="center" vertical="center" wrapText="1"/>
    </xf>
    <xf applyAlignment="1" borderId="1" fillId="0" fontId="0" numFmtId="0" pivotButton="0" quotePrefix="0" xfId="3">
      <alignment horizontal="center" vertical="center"/>
    </xf>
    <xf applyAlignment="1" borderId="1" fillId="0" fontId="7" numFmtId="0" pivotButton="0" quotePrefix="0" xfId="2">
      <alignment horizontal="center"/>
    </xf>
    <xf applyAlignment="1" borderId="1" fillId="0" fontId="7" numFmtId="1" pivotButton="0" quotePrefix="0" xfId="2">
      <alignment horizontal="center"/>
    </xf>
    <xf applyAlignment="1" borderId="1" fillId="0" fontId="0" numFmtId="9" pivotButton="0" quotePrefix="0" xfId="3">
      <alignment horizontal="center" vertical="center"/>
    </xf>
    <xf borderId="0" fillId="0" fontId="7" numFmtId="0" pivotButton="0" quotePrefix="0" xfId="2"/>
    <xf applyAlignment="1" borderId="0" fillId="0" fontId="7" numFmtId="0" pivotButton="0" quotePrefix="0" xfId="2">
      <alignment horizontal="right"/>
    </xf>
    <xf borderId="0" fillId="0" fontId="7" numFmtId="9" pivotButton="0" quotePrefix="0" xfId="2"/>
    <xf borderId="0" fillId="0" fontId="7" numFmtId="1" pivotButton="0" quotePrefix="0" xfId="2"/>
    <xf applyAlignment="1" borderId="0" fillId="0" fontId="0" numFmtId="0" pivotButton="0" quotePrefix="0" xfId="3">
      <alignment horizontal="left" vertical="center"/>
    </xf>
    <xf applyAlignment="1" borderId="1" fillId="0" fontId="7" numFmtId="0" pivotButton="0" quotePrefix="0" xfId="2">
      <alignment horizontal="center"/>
    </xf>
    <xf borderId="0" fillId="0" fontId="0" numFmtId="9" pivotButton="0" quotePrefix="0" xfId="0"/>
    <xf borderId="0" fillId="0" fontId="0" numFmtId="9" pivotButton="0" quotePrefix="0" xfId="1"/>
    <xf borderId="0" fillId="0" fontId="6" numFmtId="0" pivotButton="0" quotePrefix="0" xfId="0"/>
    <xf borderId="2" fillId="0" fontId="0" numFmtId="16" pivotButton="0" quotePrefix="0" xfId="0"/>
    <xf borderId="6" fillId="0" fontId="0" numFmtId="0" pivotButton="0" quotePrefix="0" xfId="0"/>
    <xf borderId="1" fillId="0" fontId="0" numFmtId="0" pivotButton="0" quotePrefix="0" xfId="0"/>
    <xf borderId="3" fillId="0" fontId="0" numFmtId="0" pivotButton="0" quotePrefix="0" xfId="0"/>
    <xf borderId="15" fillId="0" fontId="0" numFmtId="0" pivotButton="0" quotePrefix="0" xfId="0"/>
    <xf borderId="0" fillId="0" fontId="0" numFmtId="14" pivotButton="0" quotePrefix="0" xfId="0"/>
    <xf applyAlignment="1" borderId="2" fillId="0" fontId="0" numFmtId="0" pivotButton="0" quotePrefix="0" xfId="0">
      <alignment horizontal="center"/>
    </xf>
    <xf applyAlignment="1" borderId="5" fillId="4" fontId="2" numFmtId="0" pivotButton="0" quotePrefix="0" xfId="0">
      <alignment vertical="center"/>
    </xf>
    <xf applyAlignment="1" borderId="17" fillId="7" fontId="17" numFmtId="0" pivotButton="0" quotePrefix="0" xfId="0">
      <alignment vertical="center" wrapText="1"/>
    </xf>
    <xf borderId="2" fillId="0" fontId="0" numFmtId="0" pivotButton="0" quotePrefix="0" xfId="0"/>
    <xf borderId="13" fillId="0" fontId="0" numFmtId="1" pivotButton="0" quotePrefix="0" xfId="0"/>
    <xf borderId="2" fillId="0" fontId="0" numFmtId="1" pivotButton="0" quotePrefix="0" xfId="0"/>
    <xf borderId="15" fillId="0" fontId="0" numFmtId="1" pivotButton="0" quotePrefix="0" xfId="0"/>
    <xf borderId="0" fillId="0" fontId="0" numFmtId="1" pivotButton="0" quotePrefix="0" xfId="0"/>
    <xf borderId="14" fillId="0" fontId="19" numFmtId="0" pivotButton="0" quotePrefix="0" xfId="0"/>
    <xf borderId="13" fillId="0" fontId="0" numFmtId="1" pivotButton="0" quotePrefix="0" xfId="0"/>
    <xf borderId="2" fillId="0" fontId="0" numFmtId="164" pivotButton="0" quotePrefix="0" xfId="0"/>
    <xf borderId="2" fillId="0" fontId="0" numFmtId="9" pivotButton="0" quotePrefix="0" xfId="1"/>
    <xf applyAlignment="1" borderId="2" fillId="4" fontId="2" numFmtId="0" pivotButton="0" quotePrefix="0" xfId="0">
      <alignment vertical="center" wrapText="1"/>
    </xf>
    <xf borderId="16" fillId="0" fontId="0" numFmtId="1" pivotButton="0" quotePrefix="0" xfId="0"/>
    <xf borderId="12" fillId="0" fontId="0" numFmtId="1" pivotButton="0" quotePrefix="0" xfId="0"/>
    <xf borderId="14" fillId="0" fontId="19" numFmtId="0" pivotButton="0" quotePrefix="0" xfId="0"/>
    <xf applyAlignment="1" borderId="0" fillId="7" fontId="18" numFmtId="0" pivotButton="0" quotePrefix="0" xfId="0">
      <alignment vertical="center" wrapText="1"/>
    </xf>
    <xf applyAlignment="1" borderId="0" fillId="7" fontId="17" numFmtId="0" pivotButton="0" quotePrefix="0" xfId="0">
      <alignment vertical="center" wrapText="1"/>
    </xf>
    <xf applyAlignment="1" borderId="5" fillId="4" fontId="2" numFmtId="0" pivotButton="0" quotePrefix="0" xfId="0">
      <alignment vertical="center" wrapText="1"/>
    </xf>
    <xf applyAlignment="1" borderId="14" fillId="7" fontId="17" numFmtId="0" pivotButton="0" quotePrefix="0" xfId="0">
      <alignment vertical="center" wrapText="1"/>
    </xf>
    <xf borderId="14" fillId="0" fontId="0" numFmtId="0" pivotButton="0" quotePrefix="0" xfId="0"/>
    <xf applyAlignment="1" borderId="17" fillId="4" fontId="2" numFmtId="0" pivotButton="0" quotePrefix="0" xfId="0">
      <alignment vertical="center" wrapText="1"/>
    </xf>
    <xf borderId="2" fillId="0" fontId="0" numFmtId="1" pivotButton="0" quotePrefix="0" xfId="0"/>
    <xf applyAlignment="1" borderId="14" fillId="7" fontId="20" numFmtId="0" pivotButton="0" quotePrefix="0" xfId="0">
      <alignment horizontal="center" vertical="center" wrapText="1"/>
    </xf>
    <xf borderId="18" fillId="0" fontId="21" numFmtId="0" pivotButton="0" quotePrefix="0" xfId="0"/>
    <xf borderId="19" fillId="0" fontId="21" numFmtId="0" pivotButton="0" quotePrefix="0" xfId="0"/>
    <xf borderId="2" fillId="0" fontId="6" numFmtId="164" pivotButton="0" quotePrefix="0" xfId="0"/>
    <xf borderId="0" fillId="0" fontId="10" numFmtId="167" pivotButton="0" quotePrefix="0" xfId="2"/>
    <xf borderId="2" fillId="0" fontId="0" numFmtId="167" pivotButton="0" quotePrefix="0" xfId="0"/>
    <xf borderId="2" fillId="0" fontId="6" numFmtId="167" pivotButton="0" quotePrefix="0" xfId="0"/>
  </cellXfs>
  <cellStyles count="10">
    <cellStyle builtinId="0" name="Обычный" xfId="0"/>
    <cellStyle builtinId="5" name="Процентный" xfId="1"/>
    <cellStyle name="Обычный 2" xfId="2"/>
    <cellStyle name="Обычный 4" xfId="3"/>
    <cellStyle name="0,0_x000d__x000a_NA_x000d__x000a_" xfId="4"/>
    <cellStyle name="Normalny_Cennik 01.03.2008" xfId="5"/>
    <cellStyle name="Обычный 2 3" xfId="6"/>
    <cellStyle name="Процентный 2" xfId="7"/>
    <cellStyle name="Процентный 2 2" xfId="8"/>
    <cellStyle name="Обычный 2 2" xfId="9"/>
  </cellStyles>
  <dxfs count="19"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Динамика!$A$6</f>
              <strCache>
                <ptCount val="1"/>
                <pt idx="0">
                  <v>Динамика ТТ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Динамика!$B$6:$AE$6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Динамика!$A$7</f>
              <strCache>
                <ptCount val="1"/>
                <pt idx="0">
                  <v>Динамика SKU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Динамика!$B$7:$AE$7</f>
              <numCache>
                <formatCode>0%</formatCode>
                <ptCount val="30"/>
                <pt idx="0">
                  <v>0.7019130783900431</v>
                </pt>
                <pt idx="1">
                  <v>0.7019130783900431</v>
                </pt>
                <pt idx="2">
                  <v>0.7019130783900431</v>
                </pt>
                <pt idx="3">
                  <v>0.6974903141624008</v>
                </pt>
                <pt idx="4">
                  <v>0.6974903141624008</v>
                </pt>
                <pt idx="5">
                  <v>0.6974903141624008</v>
                </pt>
                <pt idx="6">
                  <v>0.6974903141624008</v>
                </pt>
                <pt idx="7">
                  <v>0.6974903141624008</v>
                </pt>
                <pt idx="8">
                  <v>0.6974903141624008</v>
                </pt>
                <pt idx="9">
                  <v>0.6974903141624008</v>
                </pt>
                <pt idx="10">
                  <v>0.6845355816521127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4089088"/>
        <axId val="144090624"/>
      </lineChart>
      <catAx>
        <axId val="144089088"/>
        <scaling>
          <orientation val="minMax"/>
        </scaling>
        <delete val="0"/>
        <axPos val="b"/>
        <majorTickMark val="out"/>
        <minorTickMark val="none"/>
        <tickLblPos val="nextTo"/>
        <crossAx val="144090624"/>
        <crosses val="autoZero"/>
        <auto val="1"/>
        <lblAlgn val="ctr"/>
        <lblOffset val="100"/>
        <noMultiLvlLbl val="0"/>
      </catAx>
      <valAx>
        <axId val="144090624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4408908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Динамика!$A$27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Динамика!$B$27:$AE$27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Динамика!$A$28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Динамика!$B$28:$AE$28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2"/>
          <order val="2"/>
          <tx>
            <strRef>
              <f>Динамика!$A$29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Динамика!$B$29:$AE$29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345344"/>
        <axId val="146347136"/>
      </barChart>
      <catAx>
        <axId val="146345344"/>
        <scaling>
          <orientation val="minMax"/>
        </scaling>
        <delete val="0"/>
        <axPos val="b"/>
        <majorTickMark val="out"/>
        <minorTickMark val="none"/>
        <tickLblPos val="nextTo"/>
        <crossAx val="146347136"/>
        <crosses val="autoZero"/>
        <auto val="1"/>
        <lblAlgn val="ctr"/>
        <lblOffset val="100"/>
        <noMultiLvlLbl val="0"/>
      </catAx>
      <valAx>
        <axId val="146347136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4634534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Динамика!$A$50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Динамика!$B$50:$AE$50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0.776</v>
                </pt>
                <pt idx="4">
                  <v>0.776</v>
                </pt>
                <pt idx="5">
                  <v>0.776</v>
                </pt>
                <pt idx="6">
                  <v>0.776</v>
                </pt>
                <pt idx="7">
                  <v>0.776</v>
                </pt>
                <pt idx="8">
                  <v>0.776</v>
                </pt>
                <pt idx="9">
                  <v>0.776</v>
                </pt>
                <pt idx="10">
                  <v>0.768</v>
                </pt>
              </numCache>
            </numRef>
          </val>
        </ser>
        <ser>
          <idx val="1"/>
          <order val="1"/>
          <tx>
            <strRef>
              <f>Динамика!$A$51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Динамика!$B$51:$AE$51</f>
              <numCache>
                <formatCode>0%</formatCode>
                <ptCount val="30"/>
                <pt idx="0">
                  <v>0.9506172839506173</v>
                </pt>
                <pt idx="1">
                  <v>0.9506172839506173</v>
                </pt>
                <pt idx="2">
                  <v>0.9506172839506173</v>
                </pt>
                <pt idx="3">
                  <v>0.9506172839506173</v>
                </pt>
                <pt idx="4">
                  <v>0.9506172839506173</v>
                </pt>
                <pt idx="5">
                  <v>0.9506172839506173</v>
                </pt>
                <pt idx="6">
                  <v>0.9506172839506173</v>
                </pt>
                <pt idx="7">
                  <v>0.9506172839506173</v>
                </pt>
                <pt idx="8">
                  <v>0.9506172839506173</v>
                </pt>
                <pt idx="9">
                  <v>0.9506172839506173</v>
                </pt>
                <pt idx="10">
                  <v>0.9197530864197531</v>
                </pt>
              </numCache>
            </numRef>
          </val>
        </ser>
        <ser>
          <idx val="2"/>
          <order val="2"/>
          <tx>
            <strRef>
              <f>Динамика!$A$52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Динамика!$B$52:$AE$52</f>
              <numCache>
                <formatCode>0%</formatCode>
                <ptCount val="30"/>
                <pt idx="0">
                  <v>0.3951219512195122</v>
                </pt>
                <pt idx="1">
                  <v>0.3951219512195122</v>
                </pt>
                <pt idx="2">
                  <v>0.3951219512195122</v>
                </pt>
                <pt idx="3">
                  <v>0.3658536585365854</v>
                </pt>
                <pt idx="4">
                  <v>0.3658536585365854</v>
                </pt>
                <pt idx="5">
                  <v>0.3658536585365854</v>
                </pt>
                <pt idx="6">
                  <v>0.3658536585365854</v>
                </pt>
                <pt idx="7">
                  <v>0.3658536585365854</v>
                </pt>
                <pt idx="8">
                  <v>0.3658536585365854</v>
                </pt>
                <pt idx="9">
                  <v>0.3658536585365854</v>
                </pt>
                <pt idx="10">
                  <v>0.3658536585365854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372864"/>
        <axId val="146386944"/>
      </barChart>
      <catAx>
        <axId val="146372864"/>
        <scaling>
          <orientation val="minMax"/>
        </scaling>
        <delete val="0"/>
        <axPos val="b"/>
        <majorTickMark val="out"/>
        <minorTickMark val="none"/>
        <tickLblPos val="nextTo"/>
        <crossAx val="146386944"/>
        <crosses val="autoZero"/>
        <auto val="1"/>
        <lblAlgn val="ctr"/>
        <lblOffset val="100"/>
        <noMultiLvlLbl val="0"/>
      </catAx>
      <valAx>
        <axId val="146386944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4637286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252412</colOff>
      <row>7</row>
      <rowOff>142875</rowOff>
    </from>
    <to>
      <col>25</col>
      <colOff>0</colOff>
      <row>22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80961</colOff>
      <row>30</row>
      <rowOff>28575</rowOff>
    </from>
    <to>
      <col>21</col>
      <colOff>542924</colOff>
      <row>44</row>
      <rowOff>104775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52387</colOff>
      <row>53</row>
      <rowOff>38100</rowOff>
    </from>
    <to>
      <col>25</col>
      <colOff>542925</colOff>
      <row>67</row>
      <rowOff>114300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1:H38"/>
  <sheetViews>
    <sheetView workbookViewId="0" zoomScale="85" zoomScaleNormal="85">
      <selection activeCell="B25" sqref="B25"/>
    </sheetView>
  </sheetViews>
  <sheetFormatPr baseColWidth="8" defaultRowHeight="12.75" outlineLevelCol="0"/>
  <cols>
    <col customWidth="1" max="1" min="1" style="42" width="9.140625"/>
    <col customWidth="1" max="2" min="2" style="42" width="37.5703125"/>
    <col customWidth="1" max="3" min="3" style="42" width="14.42578125"/>
    <col customWidth="1" max="4" min="4" style="42" width="21.5703125"/>
    <col customWidth="1" max="16384" min="5" style="42" width="9.140625"/>
  </cols>
  <sheetData>
    <row r="1" spans="1:8">
      <c r="A1" s="31" t="n"/>
      <c r="B1" s="31" t="n"/>
      <c r="C1" s="31" t="n"/>
      <c r="D1" s="31" t="n"/>
      <c r="E1" s="31" t="n"/>
      <c r="F1" s="31" t="n"/>
      <c r="G1" s="31" t="n"/>
      <c r="H1" s="31" t="n"/>
    </row>
    <row customHeight="1" ht="18" r="2" spans="1:8">
      <c r="A2" s="31" t="n"/>
      <c r="B2" s="33" t="s">
        <v>0</v>
      </c>
      <c r="C2" s="84" t="n">
        <v>43242</v>
      </c>
      <c r="D2" s="31" t="n"/>
      <c r="E2" s="31" t="n"/>
      <c r="F2" s="31" t="n"/>
      <c r="G2" s="31" t="n"/>
      <c r="H2" s="31" t="n"/>
    </row>
    <row r="3" spans="1:8">
      <c r="A3" s="31" t="n"/>
      <c r="B3" s="31" t="n"/>
      <c r="C3" s="31" t="n"/>
      <c r="D3" s="31" t="n"/>
      <c r="E3" s="31" t="n"/>
      <c r="F3" s="31" t="n"/>
      <c r="G3" s="31" t="n"/>
      <c r="H3" s="31" t="n"/>
    </row>
    <row customHeight="1" ht="15.75" r="4" spans="1:8">
      <c r="A4" s="31" t="n"/>
      <c r="B4" s="35" t="s">
        <v>1</v>
      </c>
      <c r="C4" s="36" t="n"/>
      <c r="D4" s="36" t="n"/>
      <c r="E4" s="36" t="n"/>
      <c r="F4" s="31" t="n"/>
      <c r="G4" s="31" t="n"/>
      <c r="H4" s="31" t="n"/>
    </row>
    <row customHeight="1" ht="75" r="5" spans="1:8">
      <c r="A5" s="31" t="n"/>
      <c r="B5" s="37" t="s">
        <v>2</v>
      </c>
      <c r="C5" s="37" t="s">
        <v>3</v>
      </c>
      <c r="D5" s="37" t="s">
        <v>4</v>
      </c>
      <c r="E5" s="37" t="s">
        <v>5</v>
      </c>
      <c r="F5" s="37" t="s">
        <v>6</v>
      </c>
      <c r="G5" s="37" t="s">
        <v>7</v>
      </c>
      <c r="H5" s="37" t="s">
        <v>5</v>
      </c>
    </row>
    <row customHeight="1" ht="15" r="6" spans="1:8">
      <c r="A6" s="31" t="n"/>
      <c r="B6" s="38" t="s">
        <v>8</v>
      </c>
      <c r="C6" s="47" t="n">
        <v>20</v>
      </c>
      <c r="D6" s="40">
        <f>COUNTA(Карусель!N2:N21)</f>
        <v/>
      </c>
      <c r="E6" s="41">
        <f>D6/C6</f>
        <v/>
      </c>
      <c r="F6" s="47">
        <f>SUM(Карусель!M2:M21)</f>
        <v/>
      </c>
      <c r="G6" s="40">
        <f>SUM(Карусель!W2:W21)</f>
        <v/>
      </c>
      <c r="H6" s="41">
        <f>G6/F6</f>
        <v/>
      </c>
    </row>
    <row customHeight="1" ht="15" r="7" spans="1:8">
      <c r="A7" s="31" t="n"/>
      <c r="B7" s="38" t="s">
        <v>9</v>
      </c>
      <c r="C7" s="47" t="n">
        <v>18</v>
      </c>
      <c r="D7" s="47">
        <f>COUNTA(Метро!N2:N19)</f>
        <v/>
      </c>
      <c r="E7" s="41">
        <f>D7/C7</f>
        <v/>
      </c>
      <c r="F7" s="47">
        <f>SUM(Метро!M2:M19)</f>
        <v/>
      </c>
      <c r="G7" s="40">
        <f>SUM(Метро!AA2:AA19)</f>
        <v/>
      </c>
      <c r="H7" s="41">
        <f>G7/F7</f>
        <v/>
      </c>
    </row>
    <row customHeight="1" ht="15" r="8" spans="1:8">
      <c r="A8" s="31" t="n"/>
      <c r="B8" s="38" t="s">
        <v>10</v>
      </c>
      <c r="C8" s="47">
        <f>COUNTA(Перекрёсток!C2:C42)</f>
        <v/>
      </c>
      <c r="D8" s="47">
        <f>COUNT(Перекрёсток!N2:N42)</f>
        <v/>
      </c>
      <c r="E8" s="41">
        <f>D8/C8</f>
        <v/>
      </c>
      <c r="F8" s="47">
        <f>SUM(Перекрёсток!M2:M42)</f>
        <v/>
      </c>
      <c r="G8" s="47">
        <f>SUM(Перекрёсток!T2:T42)</f>
        <v/>
      </c>
      <c r="H8" s="41">
        <f>G8/F8</f>
        <v/>
      </c>
    </row>
    <row customHeight="1" ht="15" r="9" spans="1:8">
      <c r="A9" s="31" t="n"/>
      <c r="B9" s="38" t="n"/>
      <c r="C9" s="47" t="n"/>
      <c r="D9" s="40" t="n"/>
      <c r="E9" s="41" t="n"/>
      <c r="F9" s="47" t="n"/>
      <c r="G9" s="40" t="n"/>
      <c r="H9" s="41" t="n"/>
    </row>
    <row customHeight="1" ht="15" r="10" spans="1:8">
      <c r="A10" s="31" t="n"/>
      <c r="E10" s="48">
        <f>AVERAGE(E6:E8)</f>
        <v/>
      </c>
      <c r="H10" s="48">
        <f>AVERAGE(H6:H8)</f>
        <v/>
      </c>
    </row>
    <row customHeight="1" ht="15" r="11" spans="1:8">
      <c r="A11" s="31" t="n"/>
    </row>
    <row customHeight="1" ht="15" r="12" spans="1:8">
      <c r="A12" s="31" t="n"/>
    </row>
    <row customHeight="1" ht="15" r="13" spans="1:8">
      <c r="A13" s="31" t="n"/>
    </row>
    <row customHeight="1" ht="15" r="14" spans="1:8">
      <c r="A14" s="31" t="n"/>
    </row>
    <row customHeight="1" ht="15" r="15" spans="1:8">
      <c r="A15" s="31" t="n"/>
    </row>
    <row customHeight="1" ht="15" r="16" spans="1:8">
      <c r="A16" s="31" t="n"/>
    </row>
    <row customHeight="1" ht="15" r="17" spans="1:8">
      <c r="A17" s="31" t="n"/>
    </row>
    <row customHeight="1" ht="15" r="18" spans="1:8">
      <c r="A18" s="31" t="n"/>
    </row>
    <row customHeight="1" ht="15" r="19" spans="1:8">
      <c r="A19" s="31" t="n"/>
    </row>
    <row customHeight="1" ht="15" r="20" spans="1:8">
      <c r="A20" s="31" t="n"/>
    </row>
    <row r="21" spans="1:8">
      <c r="A21" s="31" t="n"/>
      <c r="B21" s="42" t="n"/>
      <c r="C21" s="45" t="n"/>
      <c r="D21" s="42" t="n"/>
      <c r="E21" s="42" t="n"/>
      <c r="F21" s="42" t="n"/>
      <c r="G21" s="42" t="n"/>
      <c r="H21" s="42" t="n"/>
    </row>
    <row customHeight="1" ht="15" r="22" spans="1:8">
      <c r="A22" s="31" t="n"/>
      <c r="B22" s="46" t="n"/>
      <c r="C22" s="45" t="n"/>
      <c r="D22" s="42" t="n"/>
      <c r="E22" s="42" t="n"/>
      <c r="F22" s="42" t="n"/>
      <c r="G22" s="42" t="n"/>
      <c r="H22" s="42" t="n"/>
    </row>
    <row r="23" spans="1:8">
      <c r="A23" s="31" t="n"/>
      <c r="B23" s="42" t="n"/>
      <c r="C23" s="45" t="n"/>
      <c r="D23" s="42" t="n"/>
      <c r="E23" s="42" t="n"/>
      <c r="F23" s="42" t="n"/>
      <c r="G23" s="42" t="n"/>
      <c r="H23" s="42" t="n"/>
    </row>
    <row customHeight="1" ht="15" r="24" spans="1:8">
      <c r="A24" s="31" t="n"/>
    </row>
    <row customHeight="1" ht="15" r="25" spans="1:8">
      <c r="A25" s="31" t="n"/>
    </row>
    <row customHeight="1" ht="15" r="26" spans="1:8">
      <c r="A26" s="31" t="n"/>
    </row>
    <row customHeight="1" ht="15" r="27" spans="1:8">
      <c r="A27" s="31" t="n"/>
    </row>
    <row customHeight="1" ht="15" r="28" spans="1:8">
      <c r="A28" s="31" t="n"/>
    </row>
    <row customHeight="1" ht="15" r="29" spans="1:8">
      <c r="A29" s="31" t="n"/>
    </row>
    <row customHeight="1" ht="15" r="30" spans="1:8">
      <c r="A30" s="31" t="n"/>
    </row>
    <row customHeight="1" ht="15" r="31" spans="1:8">
      <c r="A31" s="31" t="n"/>
    </row>
    <row customHeight="1" ht="15" r="32" spans="1:8">
      <c r="A32" s="31" t="n"/>
    </row>
    <row customHeight="1" ht="15" r="33" spans="1:8">
      <c r="A33" s="31" t="n"/>
    </row>
    <row customHeight="1" ht="15" r="34" spans="1:8">
      <c r="A34" s="31" t="n"/>
    </row>
    <row customHeight="1" ht="15" r="35" spans="1:8">
      <c r="A35" s="31" t="n"/>
    </row>
    <row customHeight="1" ht="15" r="36" spans="1:8">
      <c r="A36" s="31" t="n"/>
    </row>
    <row customHeight="1" ht="15" r="37" spans="1:8">
      <c r="A37" s="31" t="n"/>
    </row>
    <row r="38" spans="1:8">
      <c r="A38" s="31" t="n"/>
      <c r="B38" s="42" t="n"/>
      <c r="C38" s="42" t="n"/>
      <c r="D38" s="43" t="n"/>
      <c r="E38" s="44" t="n"/>
      <c r="F38" s="42" t="n"/>
      <c r="G38" s="43" t="n"/>
      <c r="H38" s="44" t="n"/>
    </row>
  </sheetData>
  <pageMargins bottom="0.75" footer="0.5118055555555555" header="0.5118055555555555" left="0.6993055555555555" right="0.6993055555555555" top="0.75"/>
  <pageSetup firstPageNumber="0"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F52"/>
  <sheetViews>
    <sheetView tabSelected="1" topLeftCell="A28" workbookViewId="0" zoomScale="70" zoomScaleNormal="70">
      <selection activeCell="E50" sqref="E50:K52"/>
    </sheetView>
  </sheetViews>
  <sheetFormatPr baseColWidth="8" defaultRowHeight="15" outlineLevelCol="0"/>
  <cols>
    <col bestFit="1" customWidth="1" max="1" min="1" width="14.28515625"/>
  </cols>
  <sheetData>
    <row r="2" spans="1:32">
      <c r="B2" t="s">
        <v>11</v>
      </c>
    </row>
    <row r="4" spans="1:32">
      <c r="A4" s="50" t="s">
        <v>12</v>
      </c>
    </row>
    <row r="5" spans="1:32">
      <c r="A5" s="60" t="s">
        <v>0</v>
      </c>
      <c r="B5" s="51" t="n">
        <v>43221</v>
      </c>
      <c r="C5" s="51" t="n">
        <v>43222</v>
      </c>
      <c r="D5" s="51" t="n">
        <v>43223</v>
      </c>
      <c r="E5" s="51" t="n">
        <v>43224</v>
      </c>
      <c r="F5" s="51" t="n">
        <v>43225</v>
      </c>
      <c r="G5" s="51" t="n">
        <v>43226</v>
      </c>
      <c r="H5" s="51" t="n">
        <v>43227</v>
      </c>
      <c r="I5" s="51" t="n">
        <v>43228</v>
      </c>
      <c r="J5" s="51" t="n">
        <v>43229</v>
      </c>
      <c r="K5" s="51" t="n">
        <v>43230</v>
      </c>
      <c r="L5" s="51" t="n">
        <v>43231</v>
      </c>
      <c r="M5" s="51" t="n">
        <v>43232</v>
      </c>
      <c r="N5" s="51" t="n">
        <v>43233</v>
      </c>
      <c r="O5" s="51" t="n">
        <v>43234</v>
      </c>
      <c r="P5" s="51" t="n">
        <v>43235</v>
      </c>
      <c r="Q5" s="51" t="n">
        <v>43236</v>
      </c>
      <c r="R5" s="51" t="n">
        <v>43237</v>
      </c>
      <c r="S5" s="51" t="n">
        <v>43238</v>
      </c>
      <c r="T5" s="51" t="n">
        <v>43239</v>
      </c>
      <c r="U5" s="51" t="n">
        <v>43240</v>
      </c>
      <c r="V5" s="51" t="n">
        <v>43241</v>
      </c>
      <c r="W5" s="51" t="n">
        <v>43242</v>
      </c>
      <c r="X5" s="51" t="n">
        <v>43243</v>
      </c>
      <c r="Y5" s="51" t="n">
        <v>43244</v>
      </c>
      <c r="Z5" s="51" t="n">
        <v>43245</v>
      </c>
      <c r="AA5" s="51" t="n">
        <v>43246</v>
      </c>
      <c r="AB5" s="51" t="n">
        <v>43247</v>
      </c>
      <c r="AC5" s="51" t="n">
        <v>43248</v>
      </c>
      <c r="AD5" s="51" t="n">
        <v>43249</v>
      </c>
      <c r="AE5" s="51" t="n">
        <v>43250</v>
      </c>
      <c r="AF5" s="51" t="n">
        <v>43251</v>
      </c>
    </row>
    <row r="6" spans="1:32">
      <c r="A6" s="60" t="s">
        <v>13</v>
      </c>
      <c r="B6" s="68" t="n">
        <v>1</v>
      </c>
      <c r="C6" s="68" t="n">
        <v>1</v>
      </c>
      <c r="D6" s="68" t="n">
        <v>1</v>
      </c>
      <c r="E6" s="68" t="n">
        <v>1</v>
      </c>
      <c r="F6" s="68" t="n">
        <v>1</v>
      </c>
      <c r="G6" s="68" t="n">
        <v>1</v>
      </c>
      <c r="H6" s="68" t="n">
        <v>1</v>
      </c>
      <c r="I6" s="68" t="n">
        <v>1</v>
      </c>
      <c r="J6" s="68" t="n">
        <v>1</v>
      </c>
      <c r="K6" s="68" t="n">
        <v>1</v>
      </c>
      <c r="L6" s="68" t="n">
        <v>1</v>
      </c>
      <c r="M6" s="68" t="n"/>
      <c r="N6" s="68" t="n"/>
      <c r="O6" s="68" t="n"/>
      <c r="P6" s="68" t="n"/>
      <c r="Q6" s="68" t="n"/>
      <c r="R6" s="68" t="n"/>
      <c r="S6" s="68" t="n"/>
      <c r="T6" s="68" t="n"/>
      <c r="U6" s="68" t="n"/>
      <c r="V6" s="68" t="n"/>
      <c r="W6" s="68" t="n"/>
      <c r="X6" s="68" t="n"/>
      <c r="Y6" s="68" t="n"/>
      <c r="Z6" s="68" t="n"/>
      <c r="AA6" s="68" t="n"/>
      <c r="AB6" s="68" t="n"/>
      <c r="AC6" s="68" t="n"/>
      <c r="AD6" s="68" t="n"/>
      <c r="AE6" s="68" t="n"/>
      <c r="AF6" s="68" t="n"/>
    </row>
    <row r="7" spans="1:32">
      <c r="A7" s="60" t="s">
        <v>14</v>
      </c>
      <c r="B7" s="68" t="n">
        <v>0.7019130783900431</v>
      </c>
      <c r="C7" s="68" t="n">
        <v>0.7019130783900431</v>
      </c>
      <c r="D7" s="68" t="n">
        <v>0.7019130783900431</v>
      </c>
      <c r="E7" s="68" t="n">
        <v>0.6974903141624008</v>
      </c>
      <c r="F7" s="68" t="n">
        <v>0.6974903141624008</v>
      </c>
      <c r="G7" s="68" t="n">
        <v>0.6974903141624008</v>
      </c>
      <c r="H7" s="68" t="n">
        <v>0.6974903141624008</v>
      </c>
      <c r="I7" s="68" t="n">
        <v>0.6974903141624008</v>
      </c>
      <c r="J7" s="68" t="n">
        <v>0.6974903141624008</v>
      </c>
      <c r="K7" s="68" t="n">
        <v>0.6974903141624008</v>
      </c>
      <c r="L7" s="68" t="n">
        <v>0.6845355816521127</v>
      </c>
      <c r="M7" s="68" t="n"/>
      <c r="N7" s="68" t="n"/>
      <c r="O7" s="68" t="n"/>
      <c r="P7" s="68" t="n"/>
      <c r="Q7" s="68" t="n"/>
      <c r="R7" s="68" t="n"/>
      <c r="S7" s="68" t="n"/>
      <c r="T7" s="68" t="n"/>
      <c r="U7" s="68" t="n"/>
      <c r="V7" s="68" t="n"/>
      <c r="W7" s="68" t="n"/>
      <c r="X7" s="68" t="n"/>
      <c r="Y7" s="68" t="n"/>
      <c r="Z7" s="68" t="n"/>
      <c r="AA7" s="68" t="n"/>
      <c r="AB7" s="68" t="n"/>
      <c r="AC7" s="68" t="n"/>
      <c r="AD7" s="68" t="n"/>
      <c r="AE7" s="68" t="n"/>
      <c r="AF7" s="68" t="n"/>
    </row>
    <row r="25" spans="1:32">
      <c r="A25" s="50" t="s">
        <v>13</v>
      </c>
    </row>
    <row r="26" spans="1:32">
      <c r="A26" s="60" t="s">
        <v>0</v>
      </c>
      <c r="B26" s="51" t="n">
        <v>43221</v>
      </c>
      <c r="C26" s="51" t="n">
        <v>43222</v>
      </c>
      <c r="D26" s="51" t="n">
        <v>43223</v>
      </c>
      <c r="E26" s="51" t="n">
        <v>43224</v>
      </c>
      <c r="F26" s="51" t="n">
        <v>43225</v>
      </c>
      <c r="G26" s="51" t="n">
        <v>43226</v>
      </c>
      <c r="H26" s="51" t="n">
        <v>43227</v>
      </c>
      <c r="I26" s="51" t="n">
        <v>43228</v>
      </c>
      <c r="J26" s="51" t="n">
        <v>43229</v>
      </c>
      <c r="K26" s="51" t="n">
        <v>43230</v>
      </c>
      <c r="L26" s="51" t="n">
        <v>43231</v>
      </c>
      <c r="M26" s="51" t="n">
        <v>43232</v>
      </c>
      <c r="N26" s="51" t="n">
        <v>43233</v>
      </c>
      <c r="O26" s="51" t="n">
        <v>43234</v>
      </c>
      <c r="P26" s="51" t="n">
        <v>43235</v>
      </c>
      <c r="Q26" s="51" t="n">
        <v>43236</v>
      </c>
      <c r="R26" s="51" t="n">
        <v>43237</v>
      </c>
      <c r="S26" s="51" t="n">
        <v>43238</v>
      </c>
      <c r="T26" s="51" t="n">
        <v>43239</v>
      </c>
      <c r="U26" s="51" t="n">
        <v>43240</v>
      </c>
      <c r="V26" s="51" t="n">
        <v>43241</v>
      </c>
      <c r="W26" s="51" t="n">
        <v>43242</v>
      </c>
      <c r="X26" s="51" t="n">
        <v>43243</v>
      </c>
      <c r="Y26" s="51" t="n">
        <v>43244</v>
      </c>
      <c r="Z26" s="51" t="n">
        <v>43245</v>
      </c>
      <c r="AA26" s="51" t="n">
        <v>43246</v>
      </c>
      <c r="AB26" s="51" t="n">
        <v>43247</v>
      </c>
      <c r="AC26" s="51" t="n">
        <v>43248</v>
      </c>
      <c r="AD26" s="51" t="n">
        <v>43249</v>
      </c>
      <c r="AE26" s="51" t="n">
        <v>43250</v>
      </c>
      <c r="AF26" s="51" t="n">
        <v>43251</v>
      </c>
    </row>
    <row r="27" spans="1:32">
      <c r="A27" s="60" t="s">
        <v>8</v>
      </c>
      <c r="B27" s="68" t="n">
        <v>1</v>
      </c>
      <c r="C27" s="68" t="n">
        <v>1</v>
      </c>
      <c r="D27" s="68" t="n">
        <v>1</v>
      </c>
      <c r="E27" s="68" t="n">
        <v>1</v>
      </c>
      <c r="F27" s="68" t="n">
        <v>1</v>
      </c>
      <c r="G27" s="68" t="n">
        <v>1</v>
      </c>
      <c r="H27" s="68" t="n">
        <v>1</v>
      </c>
      <c r="I27" s="68" t="n">
        <v>1</v>
      </c>
      <c r="J27" s="68" t="n">
        <v>1</v>
      </c>
      <c r="K27" s="68" t="n">
        <v>1</v>
      </c>
      <c r="L27" s="68" t="n">
        <v>1</v>
      </c>
      <c r="M27" s="68" t="n"/>
      <c r="N27" s="68" t="n"/>
      <c r="O27" s="68" t="n"/>
      <c r="P27" s="68" t="n"/>
      <c r="Q27" s="68" t="n"/>
      <c r="R27" s="68" t="n"/>
      <c r="S27" s="68" t="n"/>
      <c r="T27" s="68" t="n"/>
      <c r="U27" s="68" t="n"/>
      <c r="V27" s="68" t="n"/>
      <c r="W27" s="68" t="n"/>
      <c r="X27" s="68" t="n"/>
      <c r="Y27" s="68" t="n"/>
      <c r="Z27" s="68" t="n"/>
      <c r="AA27" s="68" t="n"/>
      <c r="AB27" s="68" t="n"/>
      <c r="AC27" s="68" t="n"/>
      <c r="AD27" s="68" t="n"/>
      <c r="AE27" s="68" t="n"/>
      <c r="AF27" s="68" t="n"/>
    </row>
    <row r="28" spans="1:32">
      <c r="A28" s="60" t="s">
        <v>9</v>
      </c>
      <c r="B28" s="68" t="n">
        <v>1</v>
      </c>
      <c r="C28" s="68" t="n">
        <v>1</v>
      </c>
      <c r="D28" s="68" t="n">
        <v>1</v>
      </c>
      <c r="E28" s="68" t="n">
        <v>1</v>
      </c>
      <c r="F28" s="68" t="n">
        <v>1</v>
      </c>
      <c r="G28" s="68" t="n">
        <v>1</v>
      </c>
      <c r="H28" s="68" t="n">
        <v>1</v>
      </c>
      <c r="I28" s="68" t="n">
        <v>1</v>
      </c>
      <c r="J28" s="68" t="n">
        <v>1</v>
      </c>
      <c r="K28" s="68" t="n">
        <v>1</v>
      </c>
      <c r="L28" s="68" t="n">
        <v>1</v>
      </c>
      <c r="M28" s="68" t="n"/>
      <c r="N28" s="68" t="n"/>
      <c r="O28" s="68" t="n"/>
      <c r="P28" s="68" t="n"/>
      <c r="Q28" s="68" t="n"/>
      <c r="R28" s="68" t="n"/>
      <c r="S28" s="68" t="n"/>
      <c r="T28" s="68" t="n"/>
      <c r="U28" s="68" t="n"/>
      <c r="V28" s="68" t="n"/>
      <c r="W28" s="68" t="n"/>
      <c r="X28" s="68" t="n"/>
      <c r="Y28" s="68" t="n"/>
      <c r="Z28" s="68" t="n"/>
      <c r="AA28" s="68" t="n"/>
      <c r="AB28" s="68" t="n"/>
      <c r="AC28" s="68" t="n"/>
      <c r="AD28" s="68" t="n"/>
      <c r="AE28" s="68" t="n"/>
      <c r="AF28" s="68" t="n"/>
    </row>
    <row r="29" spans="1:32">
      <c r="A29" s="60" t="s">
        <v>10</v>
      </c>
      <c r="B29" s="68" t="n">
        <v>1</v>
      </c>
      <c r="C29" s="68" t="n">
        <v>1</v>
      </c>
      <c r="D29" s="68" t="n">
        <v>1</v>
      </c>
      <c r="E29" s="68" t="n">
        <v>1</v>
      </c>
      <c r="F29" s="68" t="n">
        <v>1</v>
      </c>
      <c r="G29" s="68" t="n">
        <v>1</v>
      </c>
      <c r="H29" s="68" t="n">
        <v>1</v>
      </c>
      <c r="I29" s="68" t="n">
        <v>1</v>
      </c>
      <c r="J29" s="68" t="n">
        <v>1</v>
      </c>
      <c r="K29" s="68" t="n">
        <v>1</v>
      </c>
      <c r="L29" s="68" t="n">
        <v>1</v>
      </c>
      <c r="M29" s="68" t="n"/>
      <c r="N29" s="68" t="n"/>
      <c r="O29" s="68" t="n"/>
      <c r="P29" s="68" t="n"/>
      <c r="Q29" s="68" t="n"/>
      <c r="R29" s="68" t="n"/>
      <c r="S29" s="68" t="n"/>
      <c r="T29" s="68" t="n"/>
      <c r="U29" s="68" t="n"/>
      <c r="V29" s="68" t="n"/>
      <c r="W29" s="68" t="n"/>
      <c r="X29" s="68" t="n"/>
      <c r="Y29" s="68" t="n"/>
      <c r="Z29" s="68" t="n"/>
      <c r="AA29" s="68" t="n"/>
      <c r="AB29" s="68" t="n"/>
      <c r="AC29" s="68" t="n"/>
      <c r="AD29" s="68" t="n"/>
      <c r="AE29" s="68" t="n"/>
      <c r="AF29" s="68" t="n"/>
    </row>
    <row r="30" spans="1:32"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  <c r="R30" s="49" t="n"/>
      <c r="S30" s="49" t="n"/>
      <c r="T30" s="49" t="n"/>
      <c r="U30" s="49" t="n"/>
      <c r="V30" s="49" t="n"/>
      <c r="W30" s="49" t="n"/>
      <c r="X30" s="49" t="n"/>
      <c r="Y30" s="49" t="n"/>
      <c r="Z30" s="49" t="n"/>
      <c r="AA30" s="49" t="n"/>
      <c r="AB30" s="49" t="n"/>
      <c r="AC30" s="49" t="n"/>
      <c r="AD30" s="49" t="n"/>
      <c r="AE30" s="49" t="n"/>
    </row>
    <row r="48" spans="1:32">
      <c r="A48" s="50" t="s">
        <v>14</v>
      </c>
    </row>
    <row r="49" spans="1:32">
      <c r="A49" s="60" t="s">
        <v>0</v>
      </c>
      <c r="B49" s="51" t="n">
        <v>43221</v>
      </c>
      <c r="C49" s="51" t="n">
        <v>43222</v>
      </c>
      <c r="D49" s="51" t="n">
        <v>43223</v>
      </c>
      <c r="E49" s="51" t="n">
        <v>43224</v>
      </c>
      <c r="F49" s="51" t="n">
        <v>43225</v>
      </c>
      <c r="G49" s="51" t="n">
        <v>43226</v>
      </c>
      <c r="H49" s="51" t="n">
        <v>43227</v>
      </c>
      <c r="I49" s="51" t="n">
        <v>43228</v>
      </c>
      <c r="J49" s="51" t="n">
        <v>43229</v>
      </c>
      <c r="K49" s="51" t="n">
        <v>43230</v>
      </c>
      <c r="L49" s="51" t="n">
        <v>43231</v>
      </c>
      <c r="M49" s="51" t="n">
        <v>43232</v>
      </c>
      <c r="N49" s="51" t="n">
        <v>43233</v>
      </c>
      <c r="O49" s="51" t="n">
        <v>43234</v>
      </c>
      <c r="P49" s="51" t="n">
        <v>43235</v>
      </c>
      <c r="Q49" s="51" t="n">
        <v>43236</v>
      </c>
      <c r="R49" s="51" t="n">
        <v>43237</v>
      </c>
      <c r="S49" s="51" t="n">
        <v>43238</v>
      </c>
      <c r="T49" s="51" t="n">
        <v>43239</v>
      </c>
      <c r="U49" s="51" t="n">
        <v>43240</v>
      </c>
      <c r="V49" s="51" t="n">
        <v>43241</v>
      </c>
      <c r="W49" s="51" t="n">
        <v>43242</v>
      </c>
      <c r="X49" s="51" t="n">
        <v>43243</v>
      </c>
      <c r="Y49" s="51" t="n">
        <v>43244</v>
      </c>
      <c r="Z49" s="51" t="n">
        <v>43245</v>
      </c>
      <c r="AA49" s="51" t="n">
        <v>43246</v>
      </c>
      <c r="AB49" s="51" t="n">
        <v>43247</v>
      </c>
      <c r="AC49" s="51" t="n">
        <v>43248</v>
      </c>
      <c r="AD49" s="51" t="n">
        <v>43249</v>
      </c>
      <c r="AE49" s="51" t="n">
        <v>43250</v>
      </c>
      <c r="AF49" s="51" t="n">
        <v>43251</v>
      </c>
    </row>
    <row r="50" spans="1:32">
      <c r="A50" s="60" t="s">
        <v>8</v>
      </c>
      <c r="B50" s="68" t="n">
        <v>0.76</v>
      </c>
      <c r="C50" s="68" t="n">
        <v>0.76</v>
      </c>
      <c r="D50" s="68" t="n">
        <v>0.76</v>
      </c>
      <c r="E50" s="68" t="n">
        <v>0.776</v>
      </c>
      <c r="F50" s="68" t="n">
        <v>0.776</v>
      </c>
      <c r="G50" s="68" t="n">
        <v>0.776</v>
      </c>
      <c r="H50" s="68" t="n">
        <v>0.776</v>
      </c>
      <c r="I50" s="68" t="n">
        <v>0.776</v>
      </c>
      <c r="J50" s="68" t="n">
        <v>0.776</v>
      </c>
      <c r="K50" s="68" t="n">
        <v>0.776</v>
      </c>
      <c r="L50" s="68" t="n">
        <v>0.768</v>
      </c>
      <c r="M50" s="68" t="n"/>
      <c r="N50" s="68" t="n"/>
      <c r="O50" s="68" t="n"/>
      <c r="P50" s="68" t="n"/>
      <c r="Q50" s="68" t="n"/>
      <c r="R50" s="68" t="n"/>
      <c r="S50" s="68" t="n"/>
      <c r="T50" s="68" t="n"/>
      <c r="U50" s="68" t="n"/>
      <c r="V50" s="68" t="n"/>
      <c r="W50" s="68" t="n"/>
      <c r="X50" s="68" t="n"/>
      <c r="Y50" s="68" t="n"/>
      <c r="Z50" s="68" t="n"/>
      <c r="AA50" s="68" t="n"/>
      <c r="AB50" s="68" t="n"/>
      <c r="AC50" s="68" t="n"/>
      <c r="AD50" s="68" t="n"/>
      <c r="AE50" s="68" t="n"/>
      <c r="AF50" s="41" t="n"/>
    </row>
    <row r="51" spans="1:32">
      <c r="A51" s="60" t="s">
        <v>9</v>
      </c>
      <c r="B51" s="68" t="n">
        <v>0.9506172839506173</v>
      </c>
      <c r="C51" s="68" t="n">
        <v>0.9506172839506173</v>
      </c>
      <c r="D51" s="68" t="n">
        <v>0.9506172839506173</v>
      </c>
      <c r="E51" s="68" t="n">
        <v>0.9506172839506173</v>
      </c>
      <c r="F51" s="68" t="n">
        <v>0.9506172839506173</v>
      </c>
      <c r="G51" s="68" t="n">
        <v>0.9506172839506173</v>
      </c>
      <c r="H51" s="68" t="n">
        <v>0.9506172839506173</v>
      </c>
      <c r="I51" s="68" t="n">
        <v>0.9506172839506173</v>
      </c>
      <c r="J51" s="68" t="n">
        <v>0.9506172839506173</v>
      </c>
      <c r="K51" s="68" t="n">
        <v>0.9506172839506173</v>
      </c>
      <c r="L51" s="68" t="n">
        <v>0.9197530864197531</v>
      </c>
      <c r="M51" s="68" t="n"/>
      <c r="N51" s="68" t="n"/>
      <c r="O51" s="68" t="n"/>
      <c r="P51" s="68" t="n"/>
      <c r="Q51" s="68" t="n"/>
      <c r="R51" s="68" t="n"/>
      <c r="S51" s="68" t="n"/>
      <c r="T51" s="68" t="n"/>
      <c r="U51" s="68" t="n"/>
      <c r="V51" s="68" t="n"/>
      <c r="W51" s="68" t="n"/>
      <c r="X51" s="68" t="n"/>
      <c r="Y51" s="68" t="n"/>
      <c r="Z51" s="68" t="n"/>
      <c r="AA51" s="68" t="n"/>
      <c r="AB51" s="68" t="n"/>
      <c r="AC51" s="68" t="n"/>
      <c r="AD51" s="68" t="n"/>
      <c r="AE51" s="68" t="n"/>
      <c r="AF51" s="41" t="n"/>
    </row>
    <row r="52" spans="1:32">
      <c r="A52" s="60" t="s">
        <v>10</v>
      </c>
      <c r="B52" s="68" t="n">
        <v>0.3951219512195122</v>
      </c>
      <c r="C52" s="68" t="n">
        <v>0.3951219512195122</v>
      </c>
      <c r="D52" s="68" t="n">
        <v>0.3951219512195122</v>
      </c>
      <c r="E52" s="68" t="n">
        <v>0.3658536585365854</v>
      </c>
      <c r="F52" s="68" t="n">
        <v>0.3658536585365854</v>
      </c>
      <c r="G52" s="68" t="n">
        <v>0.3658536585365854</v>
      </c>
      <c r="H52" s="68" t="n">
        <v>0.3658536585365854</v>
      </c>
      <c r="I52" s="68" t="n">
        <v>0.3658536585365854</v>
      </c>
      <c r="J52" s="68" t="n">
        <v>0.3658536585365854</v>
      </c>
      <c r="K52" s="68" t="n">
        <v>0.3658536585365854</v>
      </c>
      <c r="L52" s="68" t="n">
        <v>0.3658536585365854</v>
      </c>
      <c r="M52" s="68" t="n"/>
      <c r="N52" s="68" t="n"/>
      <c r="O52" s="68" t="n"/>
      <c r="P52" s="68" t="n"/>
      <c r="Q52" s="68" t="n"/>
      <c r="R52" s="68" t="n"/>
      <c r="S52" s="68" t="n"/>
      <c r="T52" s="68" t="n"/>
      <c r="U52" s="68" t="n"/>
      <c r="V52" s="68" t="n"/>
      <c r="W52" s="68" t="n"/>
      <c r="X52" s="68" t="n"/>
      <c r="Y52" s="68" t="n"/>
      <c r="Z52" s="68" t="n"/>
      <c r="AA52" s="68" t="n"/>
      <c r="AB52" s="68" t="n"/>
      <c r="AC52" s="68" t="n"/>
      <c r="AD52" s="68" t="n"/>
      <c r="AE52" s="68" t="n"/>
      <c r="AF52" s="41" t="n"/>
    </row>
  </sheetData>
  <pageMargins bottom="0.75" footer="0.3" header="0.3" left="0.7" right="0.7" top="0.75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7"/>
  <sheetViews>
    <sheetView topLeftCell="H1" workbookViewId="0" zoomScale="70" zoomScaleNormal="70">
      <pane activePane="bottomLeft" state="frozen" topLeftCell="A14" ySplit="1"/>
      <selection activeCell="Y9" pane="bottomLeft" sqref="Y9"/>
    </sheetView>
  </sheetViews>
  <sheetFormatPr baseColWidth="8" defaultRowHeight="15" outlineLevelCol="0"/>
  <cols>
    <col customWidth="1" max="2" min="2" width="9.140625"/>
    <col bestFit="1" customWidth="1" max="3" min="3" width="15"/>
    <col bestFit="1" customWidth="1" max="4" min="4" width="48.85546875"/>
    <col customWidth="1" max="5" min="5" width="14.140625"/>
    <col customWidth="1" max="12" min="6" width="9.140625"/>
    <col bestFit="1" customWidth="1" max="14" min="14" width="10.7109375"/>
    <col customWidth="1" max="26" min="25" width="53.140625"/>
  </cols>
  <sheetData>
    <row customHeight="1" ht="76.5" r="1" spans="1:26">
      <c r="A1" s="54" t="s">
        <v>15</v>
      </c>
      <c r="B1" s="2" t="s">
        <v>16</v>
      </c>
      <c r="C1" s="54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16" t="s">
        <v>27</v>
      </c>
      <c r="N1" s="7" t="s">
        <v>0</v>
      </c>
      <c r="O1" s="8" t="s">
        <v>28</v>
      </c>
      <c r="P1" s="8" t="s">
        <v>29</v>
      </c>
      <c r="Q1" s="15" t="s">
        <v>30</v>
      </c>
      <c r="R1" s="8" t="s">
        <v>31</v>
      </c>
      <c r="S1" s="15" t="s">
        <v>32</v>
      </c>
      <c r="T1" s="8" t="s">
        <v>33</v>
      </c>
      <c r="U1" s="8" t="s">
        <v>34</v>
      </c>
      <c r="V1" s="15" t="s">
        <v>35</v>
      </c>
      <c r="W1" s="16" t="s">
        <v>36</v>
      </c>
      <c r="X1" s="16" t="s">
        <v>5</v>
      </c>
      <c r="Y1" s="17" t="s">
        <v>37</v>
      </c>
      <c r="Z1" s="17" t="s">
        <v>38</v>
      </c>
    </row>
    <row customHeight="1" ht="15.75" r="2" spans="1:26">
      <c r="A2" s="60" t="n"/>
      <c r="B2" s="60" t="n"/>
      <c r="C2" s="60" t="s">
        <v>1</v>
      </c>
      <c r="D2" s="12" t="s">
        <v>39</v>
      </c>
      <c r="E2" s="79">
        <f>NETWORKDAYS(Итог!B$2,Отчёт!C$2,Итог!B$3)*3/5</f>
        <v/>
      </c>
      <c r="F2" s="60" t="n">
        <v>0.5</v>
      </c>
      <c r="G2" s="60" t="n">
        <v>1</v>
      </c>
      <c r="H2" s="60">
        <f>F2*G2</f>
        <v/>
      </c>
      <c r="I2" s="60" t="n">
        <v>8</v>
      </c>
      <c r="J2" s="79">
        <f>H2*E2</f>
        <v/>
      </c>
      <c r="K2" s="60" t="n">
        <v>149</v>
      </c>
      <c r="L2" s="79">
        <f>K2*J2</f>
        <v/>
      </c>
      <c r="M2" s="57" t="n">
        <v>6</v>
      </c>
      <c r="N2" s="85" t="n">
        <v>43238</v>
      </c>
      <c r="O2" s="14" t="n">
        <v>1</v>
      </c>
      <c r="P2" s="14" t="n">
        <v>1</v>
      </c>
      <c r="Q2" s="14" t="n">
        <v>1</v>
      </c>
      <c r="R2" s="14" t="s">
        <v>40</v>
      </c>
      <c r="S2" s="14" t="s">
        <v>40</v>
      </c>
      <c r="T2" s="14" t="s">
        <v>40</v>
      </c>
      <c r="U2" s="14" t="n">
        <v>1</v>
      </c>
      <c r="V2" s="14" t="n">
        <v>1</v>
      </c>
      <c r="W2" s="60">
        <f>COUNTIF(G2:N2,"1")</f>
        <v/>
      </c>
      <c r="X2" s="68">
        <f>W2/M2</f>
        <v/>
      </c>
      <c r="Y2" s="18" t="s">
        <v>41</v>
      </c>
      <c r="Z2" s="81" t="s">
        <v>42</v>
      </c>
    </row>
    <row customHeight="1" ht="15.75" r="3" spans="1:26">
      <c r="A3" s="60" t="n"/>
      <c r="B3" s="60" t="n"/>
      <c r="C3" s="60" t="s">
        <v>1</v>
      </c>
      <c r="D3" s="53" t="s">
        <v>43</v>
      </c>
      <c r="E3" s="79">
        <f>NETWORKDAYS(Итог!B$2,Отчёт!C$2,Итог!B$3)*3/5</f>
        <v/>
      </c>
      <c r="F3" s="60" t="n">
        <v>0.5</v>
      </c>
      <c r="G3" s="60" t="n">
        <v>1</v>
      </c>
      <c r="H3" s="60">
        <f>F3*G3</f>
        <v/>
      </c>
      <c r="I3" s="60" t="n">
        <v>8</v>
      </c>
      <c r="J3" s="79">
        <f>H3*E3</f>
        <v/>
      </c>
      <c r="K3" s="60" t="n">
        <v>149</v>
      </c>
      <c r="L3" s="79">
        <f>K3*J3</f>
        <v/>
      </c>
      <c r="M3" s="57" t="n">
        <v>6</v>
      </c>
      <c r="N3" s="85" t="n">
        <v>43235</v>
      </c>
      <c r="O3" s="14" t="n">
        <v>1</v>
      </c>
      <c r="P3" s="14" t="n">
        <v>1</v>
      </c>
      <c r="Q3" s="14" t="n">
        <v>1</v>
      </c>
      <c r="R3" s="14" t="s">
        <v>40</v>
      </c>
      <c r="S3" s="14" t="s">
        <v>40</v>
      </c>
      <c r="T3" s="14" t="s">
        <v>40</v>
      </c>
      <c r="U3" s="14" t="n">
        <v>1</v>
      </c>
      <c r="V3" s="14" t="n">
        <v>1</v>
      </c>
      <c r="W3" s="60">
        <f>COUNTIF(G3:N3,"1")</f>
        <v/>
      </c>
      <c r="X3" s="68">
        <f>W3/M3</f>
        <v/>
      </c>
      <c r="Y3" s="18" t="s">
        <v>44</v>
      </c>
      <c r="Z3" s="81" t="s">
        <v>45</v>
      </c>
    </row>
    <row customHeight="1" ht="15.75" r="4" spans="1:26">
      <c r="A4" s="60" t="n"/>
      <c r="B4" s="60" t="n"/>
      <c r="C4" s="60" t="s">
        <v>1</v>
      </c>
      <c r="D4" s="12" t="s">
        <v>46</v>
      </c>
      <c r="E4" s="79">
        <f>NETWORKDAYS(Итог!B$2,Отчёт!C$2,Итог!B$3)*3/5</f>
        <v/>
      </c>
      <c r="F4" s="60" t="n">
        <v>0.5</v>
      </c>
      <c r="G4" s="60" t="n">
        <v>1</v>
      </c>
      <c r="H4" s="60">
        <f>F4*G4</f>
        <v/>
      </c>
      <c r="I4" s="60" t="n">
        <v>8</v>
      </c>
      <c r="J4" s="79">
        <f>H4*E4</f>
        <v/>
      </c>
      <c r="K4" s="60" t="n">
        <v>149</v>
      </c>
      <c r="L4" s="79">
        <f>K4*J4</f>
        <v/>
      </c>
      <c r="M4" s="57" t="n">
        <v>7</v>
      </c>
      <c r="N4" s="85" t="n">
        <v>43237</v>
      </c>
      <c r="O4" s="14" t="n">
        <v>1</v>
      </c>
      <c r="P4" s="14" t="n">
        <v>1</v>
      </c>
      <c r="Q4" s="14" t="n">
        <v>1</v>
      </c>
      <c r="R4" s="14" t="n">
        <v>1</v>
      </c>
      <c r="S4" s="14" t="s">
        <v>40</v>
      </c>
      <c r="T4" s="14" t="s">
        <v>40</v>
      </c>
      <c r="U4" s="14" t="n">
        <v>1</v>
      </c>
      <c r="V4" s="14" t="n">
        <v>1</v>
      </c>
      <c r="W4" s="60">
        <f>COUNTIF(G4:N4,"1")</f>
        <v/>
      </c>
      <c r="X4" s="68">
        <f>W4/M4</f>
        <v/>
      </c>
      <c r="Y4" s="18" t="s">
        <v>47</v>
      </c>
      <c r="Z4" s="81" t="s">
        <v>48</v>
      </c>
    </row>
    <row customHeight="1" ht="31.5" r="5" spans="1:26">
      <c r="A5" s="60" t="n"/>
      <c r="B5" s="60" t="n"/>
      <c r="C5" s="60" t="s">
        <v>1</v>
      </c>
      <c r="D5" s="12" t="s">
        <v>49</v>
      </c>
      <c r="E5" s="79">
        <f>NETWORKDAYS(Итог!B$2,Отчёт!C$2,Итог!B$3)*3/5</f>
        <v/>
      </c>
      <c r="F5" s="60" t="n">
        <v>0.5</v>
      </c>
      <c r="G5" s="60" t="n">
        <v>1</v>
      </c>
      <c r="H5" s="60">
        <f>F5*G5</f>
        <v/>
      </c>
      <c r="I5" s="60" t="n">
        <v>8</v>
      </c>
      <c r="J5" s="79">
        <f>H5*E5</f>
        <v/>
      </c>
      <c r="K5" s="60" t="n">
        <v>149</v>
      </c>
      <c r="L5" s="79">
        <f>K5*J5</f>
        <v/>
      </c>
      <c r="M5" s="57" t="n">
        <v>8</v>
      </c>
      <c r="N5" s="85" t="n">
        <v>43238</v>
      </c>
      <c r="O5" s="14" t="n">
        <v>1</v>
      </c>
      <c r="P5" s="14" t="n">
        <v>1</v>
      </c>
      <c r="Q5" s="14" t="n">
        <v>1</v>
      </c>
      <c r="R5" s="14" t="s">
        <v>40</v>
      </c>
      <c r="S5" s="14" t="s">
        <v>40</v>
      </c>
      <c r="T5" s="14" t="n">
        <v>1</v>
      </c>
      <c r="U5" s="14" t="n">
        <v>1</v>
      </c>
      <c r="V5" s="14" t="n">
        <v>1</v>
      </c>
      <c r="W5" s="60">
        <f>COUNTIF(G5:N5,"1")</f>
        <v/>
      </c>
      <c r="X5" s="68">
        <f>W5/M5</f>
        <v/>
      </c>
      <c r="Y5" s="18" t="s">
        <v>50</v>
      </c>
      <c r="Z5" s="81" t="s">
        <v>51</v>
      </c>
    </row>
    <row customHeight="1" ht="15.75" r="6" spans="1:26">
      <c r="A6" s="60" t="n"/>
      <c r="B6" s="60" t="n"/>
      <c r="C6" s="60" t="s">
        <v>1</v>
      </c>
      <c r="D6" s="12" t="s">
        <v>52</v>
      </c>
      <c r="E6" s="79">
        <f>NETWORKDAYS(Итог!B$2,Отчёт!C$2,Итог!B$3)*3/5</f>
        <v/>
      </c>
      <c r="F6" s="60" t="n">
        <v>0.5</v>
      </c>
      <c r="G6" s="60" t="n">
        <v>1</v>
      </c>
      <c r="H6" s="60">
        <f>F6*G6</f>
        <v/>
      </c>
      <c r="I6" s="60" t="n">
        <v>8</v>
      </c>
      <c r="J6" s="79">
        <f>H6*E6</f>
        <v/>
      </c>
      <c r="K6" s="60" t="n">
        <v>149</v>
      </c>
      <c r="L6" s="79">
        <f>K6*J6</f>
        <v/>
      </c>
      <c r="M6" s="57" t="n">
        <v>8</v>
      </c>
      <c r="N6" s="85" t="n">
        <v>43238</v>
      </c>
      <c r="O6" s="14" t="n">
        <v>1</v>
      </c>
      <c r="P6" s="14" t="n">
        <v>1</v>
      </c>
      <c r="Q6" s="14" t="n">
        <v>1</v>
      </c>
      <c r="R6" s="14" t="s">
        <v>40</v>
      </c>
      <c r="S6" s="14" t="s">
        <v>40</v>
      </c>
      <c r="T6" s="14" t="s">
        <v>40</v>
      </c>
      <c r="U6" s="14" t="n">
        <v>1</v>
      </c>
      <c r="V6" s="14" t="n">
        <v>1</v>
      </c>
      <c r="W6" s="60">
        <f>COUNTIF(G6:N6,"1")</f>
        <v/>
      </c>
      <c r="X6" s="68">
        <f>W6/M6</f>
        <v/>
      </c>
      <c r="Y6" s="18" t="s">
        <v>53</v>
      </c>
      <c r="Z6" s="81" t="s">
        <v>54</v>
      </c>
    </row>
    <row customHeight="1" ht="31.5" r="7" spans="1:26">
      <c r="A7" s="60" t="n"/>
      <c r="B7" s="60" t="n"/>
      <c r="C7" s="60" t="s">
        <v>1</v>
      </c>
      <c r="D7" s="12" t="s">
        <v>55</v>
      </c>
      <c r="E7" s="79">
        <f>NETWORKDAYS(Итог!B$2,Отчёт!C$2,Итог!B$3)*3/5</f>
        <v/>
      </c>
      <c r="F7" s="60" t="n">
        <v>0.5</v>
      </c>
      <c r="G7" s="60" t="n">
        <v>1</v>
      </c>
      <c r="H7" s="60">
        <f>F7*G7</f>
        <v/>
      </c>
      <c r="I7" s="60" t="n">
        <v>8</v>
      </c>
      <c r="J7" s="79">
        <f>H7*E7</f>
        <v/>
      </c>
      <c r="K7" s="60" t="n">
        <v>149</v>
      </c>
      <c r="L7" s="79">
        <f>K7*J7</f>
        <v/>
      </c>
      <c r="M7" s="57" t="n">
        <v>6</v>
      </c>
      <c r="N7" s="85" t="n">
        <v>43238</v>
      </c>
      <c r="O7" s="14" t="n">
        <v>1</v>
      </c>
      <c r="P7" s="14" t="n">
        <v>1</v>
      </c>
      <c r="Q7" s="14" t="n">
        <v>1</v>
      </c>
      <c r="R7" s="14" t="s">
        <v>40</v>
      </c>
      <c r="S7" s="14" t="s">
        <v>40</v>
      </c>
      <c r="T7" s="14" t="s">
        <v>40</v>
      </c>
      <c r="U7" s="14" t="n">
        <v>1</v>
      </c>
      <c r="V7" s="14" t="n">
        <v>1</v>
      </c>
      <c r="W7" s="60">
        <f>COUNTIF(G7:N7,"1")</f>
        <v/>
      </c>
      <c r="X7" s="68">
        <f>W7/M7</f>
        <v/>
      </c>
      <c r="Y7" s="18" t="s">
        <v>56</v>
      </c>
      <c r="Z7" s="81" t="s">
        <v>57</v>
      </c>
    </row>
    <row customHeight="1" ht="15.75" r="8" spans="1:26">
      <c r="A8" s="60" t="n"/>
      <c r="B8" s="60" t="n"/>
      <c r="C8" s="60" t="s">
        <v>1</v>
      </c>
      <c r="D8" s="12" t="s">
        <v>58</v>
      </c>
      <c r="E8" s="79">
        <f>NETWORKDAYS(Итог!B$2,Отчёт!C$2,Итог!B$3)*3/5</f>
        <v/>
      </c>
      <c r="F8" s="60" t="n">
        <v>0.5</v>
      </c>
      <c r="G8" s="60" t="n">
        <v>1</v>
      </c>
      <c r="H8" s="60">
        <f>F8*G8</f>
        <v/>
      </c>
      <c r="I8" s="60" t="n">
        <v>8</v>
      </c>
      <c r="J8" s="79">
        <f>H8*E8</f>
        <v/>
      </c>
      <c r="K8" s="60" t="n">
        <v>149</v>
      </c>
      <c r="L8" s="79">
        <f>K8*J8</f>
        <v/>
      </c>
      <c r="M8" s="57" t="n">
        <v>8</v>
      </c>
      <c r="N8" s="85" t="n">
        <v>43237</v>
      </c>
      <c r="O8" s="14" t="n">
        <v>1</v>
      </c>
      <c r="P8" s="14" t="n">
        <v>1</v>
      </c>
      <c r="Q8" s="14" t="n">
        <v>1</v>
      </c>
      <c r="R8" s="14" t="s">
        <v>40</v>
      </c>
      <c r="S8" s="14" t="s">
        <v>40</v>
      </c>
      <c r="T8" s="14" t="s">
        <v>40</v>
      </c>
      <c r="U8" s="14" t="n">
        <v>1</v>
      </c>
      <c r="V8" s="14" t="n">
        <v>1</v>
      </c>
      <c r="W8" s="60">
        <f>COUNTIF(G8:N8,"1")</f>
        <v/>
      </c>
      <c r="X8" s="68">
        <f>W8/M8</f>
        <v/>
      </c>
      <c r="Y8" s="18" t="s">
        <v>59</v>
      </c>
      <c r="Z8" s="81" t="s">
        <v>60</v>
      </c>
    </row>
    <row customHeight="1" ht="15.75" r="9" spans="1:26">
      <c r="A9" s="60" t="n"/>
      <c r="B9" s="60" t="s">
        <v>61</v>
      </c>
      <c r="C9" s="60" t="s">
        <v>1</v>
      </c>
      <c r="D9" s="12" t="s">
        <v>62</v>
      </c>
      <c r="E9" s="79">
        <f>NETWORKDAYS(Итог!B$2,Отчёт!C$2,Итог!B$3)*3/5</f>
        <v/>
      </c>
      <c r="F9" s="60" t="n">
        <v>0.5</v>
      </c>
      <c r="G9" s="60" t="n">
        <v>1</v>
      </c>
      <c r="H9" s="60">
        <f>F9*G9</f>
        <v/>
      </c>
      <c r="I9" s="60" t="n">
        <v>8</v>
      </c>
      <c r="J9" s="79">
        <f>H9*E9</f>
        <v/>
      </c>
      <c r="K9" s="60" t="n">
        <v>149</v>
      </c>
      <c r="L9" s="79">
        <f>K9*J9</f>
        <v/>
      </c>
      <c r="M9" s="57" t="n">
        <v>6</v>
      </c>
      <c r="N9" s="85" t="n">
        <v>43237</v>
      </c>
      <c r="O9" s="14" t="n">
        <v>1</v>
      </c>
      <c r="P9" s="14" t="n">
        <v>1</v>
      </c>
      <c r="Q9" s="14" t="n">
        <v>1</v>
      </c>
      <c r="R9" s="14" t="s">
        <v>40</v>
      </c>
      <c r="S9" s="14" t="s">
        <v>40</v>
      </c>
      <c r="T9" s="14" t="s">
        <v>40</v>
      </c>
      <c r="U9" s="14" t="n">
        <v>1</v>
      </c>
      <c r="V9" s="14" t="n">
        <v>1</v>
      </c>
      <c r="W9" s="60">
        <f>COUNTIF(G9:N9,"1")</f>
        <v/>
      </c>
      <c r="X9" s="68">
        <f>W9/M9</f>
        <v/>
      </c>
      <c r="Y9" s="18" t="s">
        <v>63</v>
      </c>
      <c r="Z9" s="81" t="s">
        <v>64</v>
      </c>
    </row>
    <row customHeight="1" ht="15.75" r="10" spans="1:26">
      <c r="A10" s="60" t="n"/>
      <c r="B10" s="60" t="n"/>
      <c r="C10" s="60" t="s">
        <v>1</v>
      </c>
      <c r="D10" s="12" t="s">
        <v>65</v>
      </c>
      <c r="E10" s="79">
        <f>NETWORKDAYS(Итог!B$2,Отчёт!C$2,Итог!B$3)*3/5</f>
        <v/>
      </c>
      <c r="F10" s="60" t="n">
        <v>0.5</v>
      </c>
      <c r="G10" s="60" t="n">
        <v>1</v>
      </c>
      <c r="H10" s="60">
        <f>F10*G10</f>
        <v/>
      </c>
      <c r="I10" s="60" t="n">
        <v>8</v>
      </c>
      <c r="J10" s="79">
        <f>H10*E10</f>
        <v/>
      </c>
      <c r="K10" s="60" t="n">
        <v>149</v>
      </c>
      <c r="L10" s="79">
        <f>K10*J10</f>
        <v/>
      </c>
      <c r="M10" s="57" t="n">
        <v>8</v>
      </c>
      <c r="N10" s="85" t="n">
        <v>43237</v>
      </c>
      <c r="O10" s="14" t="n">
        <v>1</v>
      </c>
      <c r="P10" s="14" t="n">
        <v>1</v>
      </c>
      <c r="Q10" s="14" t="n">
        <v>1</v>
      </c>
      <c r="R10" s="14" t="s">
        <v>40</v>
      </c>
      <c r="S10" s="14" t="s">
        <v>40</v>
      </c>
      <c r="T10" s="14" t="s">
        <v>40</v>
      </c>
      <c r="U10" s="14" t="n">
        <v>1</v>
      </c>
      <c r="V10" s="14" t="n">
        <v>1</v>
      </c>
      <c r="W10" s="60">
        <f>COUNTIF(G10:N10,"1")</f>
        <v/>
      </c>
      <c r="X10" s="68">
        <f>W10/M10</f>
        <v/>
      </c>
      <c r="Y10" s="18" t="s">
        <v>66</v>
      </c>
      <c r="Z10" s="81" t="s">
        <v>67</v>
      </c>
    </row>
    <row customHeight="1" ht="15.75" r="11" spans="1:26">
      <c r="A11" s="60" t="n"/>
      <c r="B11" s="60" t="n"/>
      <c r="C11" s="60" t="s">
        <v>1</v>
      </c>
      <c r="D11" s="12" t="s">
        <v>68</v>
      </c>
      <c r="E11" s="79" t="n">
        <v>0</v>
      </c>
      <c r="F11" s="60" t="n">
        <v>0.5</v>
      </c>
      <c r="G11" s="60" t="n">
        <v>1</v>
      </c>
      <c r="H11" s="60">
        <f>F11*G11</f>
        <v/>
      </c>
      <c r="I11" s="60" t="n">
        <v>8</v>
      </c>
      <c r="J11" s="79">
        <f>H11*E11</f>
        <v/>
      </c>
      <c r="K11" s="60" t="n">
        <v>149</v>
      </c>
      <c r="L11" s="79">
        <f>K11*J11</f>
        <v/>
      </c>
      <c r="M11" s="57" t="n">
        <v>8</v>
      </c>
      <c r="N11" s="85" t="n">
        <v>43137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60">
        <f>COUNTIF(G11:N11,"1")</f>
        <v/>
      </c>
      <c r="X11" s="68">
        <f>W11/M11</f>
        <v/>
      </c>
      <c r="Y11" s="80" t="s">
        <v>69</v>
      </c>
      <c r="Z11" s="81" t="n"/>
    </row>
    <row customHeight="1" ht="15.75" r="12" spans="1:26">
      <c r="A12" s="60" t="n"/>
      <c r="B12" s="60" t="n"/>
      <c r="C12" s="60" t="s">
        <v>1</v>
      </c>
      <c r="D12" s="12" t="s">
        <v>70</v>
      </c>
      <c r="E12" s="79">
        <f>NETWORKDAYS(Итог!B$2,Отчёт!C$2,Итог!B$3)*3/5</f>
        <v/>
      </c>
      <c r="F12" s="60" t="n">
        <v>0.5</v>
      </c>
      <c r="G12" s="60" t="n">
        <v>1</v>
      </c>
      <c r="H12" s="60">
        <f>F12*G12</f>
        <v/>
      </c>
      <c r="I12" s="60" t="n">
        <v>8</v>
      </c>
      <c r="J12" s="79">
        <f>H12*E12</f>
        <v/>
      </c>
      <c r="K12" s="60" t="n">
        <v>149</v>
      </c>
      <c r="L12" s="79">
        <f>K12*J12</f>
        <v/>
      </c>
      <c r="M12" s="57" t="n">
        <v>5</v>
      </c>
      <c r="N12" s="85" t="n">
        <v>43238</v>
      </c>
      <c r="O12" s="14" t="n">
        <v>1</v>
      </c>
      <c r="P12" s="14" t="n">
        <v>1</v>
      </c>
      <c r="Q12" s="14" t="n">
        <v>1</v>
      </c>
      <c r="R12" s="14" t="s">
        <v>40</v>
      </c>
      <c r="S12" s="14" t="s">
        <v>40</v>
      </c>
      <c r="T12" s="14" t="s">
        <v>40</v>
      </c>
      <c r="U12" s="14" t="n">
        <v>1</v>
      </c>
      <c r="V12" s="14" t="n">
        <v>1</v>
      </c>
      <c r="W12" s="60">
        <f>COUNTIF(G12:N12,"1")</f>
        <v/>
      </c>
      <c r="X12" s="68">
        <f>W12/M12</f>
        <v/>
      </c>
      <c r="Y12" s="18" t="s">
        <v>53</v>
      </c>
      <c r="Z12" s="81" t="s">
        <v>71</v>
      </c>
    </row>
    <row customHeight="1" ht="15.75" r="13" spans="1:26">
      <c r="A13" s="60" t="n"/>
      <c r="B13" s="60" t="n"/>
      <c r="C13" s="60" t="s">
        <v>1</v>
      </c>
      <c r="D13" s="53" t="s">
        <v>72</v>
      </c>
      <c r="E13" s="79">
        <f>NETWORKDAYS(Итог!B$2,Отчёт!C$2,Итог!B$3)*3/5</f>
        <v/>
      </c>
      <c r="F13" s="60" t="n">
        <v>0.5</v>
      </c>
      <c r="G13" s="60" t="n">
        <v>1</v>
      </c>
      <c r="H13" s="60">
        <f>F13*G13</f>
        <v/>
      </c>
      <c r="I13" s="60" t="n">
        <v>8</v>
      </c>
      <c r="J13" s="79">
        <f>H13*E13</f>
        <v/>
      </c>
      <c r="K13" s="60" t="n">
        <v>149</v>
      </c>
      <c r="L13" s="79">
        <f>K13*J13</f>
        <v/>
      </c>
      <c r="M13" s="57" t="n">
        <v>8</v>
      </c>
      <c r="N13" s="85" t="n">
        <v>43237</v>
      </c>
      <c r="O13" s="14" t="n">
        <v>1</v>
      </c>
      <c r="P13" s="14" t="n">
        <v>1</v>
      </c>
      <c r="Q13" s="14" t="n">
        <v>1</v>
      </c>
      <c r="R13" s="14" t="s">
        <v>40</v>
      </c>
      <c r="S13" s="14" t="s">
        <v>40</v>
      </c>
      <c r="T13" s="14" t="s">
        <v>40</v>
      </c>
      <c r="U13" s="14" t="n">
        <v>1</v>
      </c>
      <c r="V13" s="14" t="n">
        <v>1</v>
      </c>
      <c r="W13" s="60">
        <f>COUNTIF(G13:N13,"1")</f>
        <v/>
      </c>
      <c r="X13" s="68">
        <f>W13/M13</f>
        <v/>
      </c>
      <c r="Y13" s="18" t="s">
        <v>73</v>
      </c>
      <c r="Z13" s="81" t="s">
        <v>74</v>
      </c>
    </row>
    <row customHeight="1" ht="31.5" r="14" spans="1:26">
      <c r="A14" s="60" t="n"/>
      <c r="B14" s="60" t="n"/>
      <c r="C14" s="60" t="s">
        <v>1</v>
      </c>
      <c r="D14" s="12" t="s">
        <v>75</v>
      </c>
      <c r="E14" s="79">
        <f>NETWORKDAYS(Итог!B$2,Отчёт!C$2,Итог!B$3)*3/5</f>
        <v/>
      </c>
      <c r="F14" s="60" t="n">
        <v>0.5</v>
      </c>
      <c r="G14" s="60" t="n">
        <v>1</v>
      </c>
      <c r="H14" s="60">
        <f>F14*G14</f>
        <v/>
      </c>
      <c r="I14" s="60" t="n">
        <v>8</v>
      </c>
      <c r="J14" s="79">
        <f>H14*E14</f>
        <v/>
      </c>
      <c r="K14" s="60" t="n">
        <v>149</v>
      </c>
      <c r="L14" s="79">
        <f>K14*J14</f>
        <v/>
      </c>
      <c r="M14" s="57" t="n">
        <v>5</v>
      </c>
      <c r="N14" s="85" t="n">
        <v>43237</v>
      </c>
      <c r="O14" s="14" t="n">
        <v>1</v>
      </c>
      <c r="P14" s="14" t="n">
        <v>1</v>
      </c>
      <c r="Q14" s="14" t="n">
        <v>1</v>
      </c>
      <c r="R14" s="14" t="s">
        <v>40</v>
      </c>
      <c r="S14" s="14" t="s">
        <v>40</v>
      </c>
      <c r="T14" s="14" t="s">
        <v>40</v>
      </c>
      <c r="U14" s="14" t="n">
        <v>1</v>
      </c>
      <c r="V14" s="14" t="n">
        <v>1</v>
      </c>
      <c r="W14" s="60">
        <f>COUNTIF(G14:N14,"1")</f>
        <v/>
      </c>
      <c r="X14" s="68">
        <f>W14/M14</f>
        <v/>
      </c>
      <c r="Y14" s="18" t="s">
        <v>76</v>
      </c>
      <c r="Z14" s="81" t="s">
        <v>77</v>
      </c>
    </row>
    <row customHeight="1" ht="31.5" r="15" spans="1:26">
      <c r="A15" s="60" t="n"/>
      <c r="B15" s="52" t="n"/>
      <c r="C15" s="52" t="s">
        <v>1</v>
      </c>
      <c r="D15" s="54" t="s">
        <v>78</v>
      </c>
      <c r="E15" s="79">
        <f>NETWORKDAYS(Итог!B$2,Отчёт!C$2,Итог!B$3)*3/5</f>
        <v/>
      </c>
      <c r="F15" s="60" t="n">
        <v>0.5</v>
      </c>
      <c r="G15" s="60" t="n">
        <v>1</v>
      </c>
      <c r="H15" s="60">
        <f>F15*G15</f>
        <v/>
      </c>
      <c r="I15" s="60" t="n">
        <v>8</v>
      </c>
      <c r="J15" s="79">
        <f>H15*E15</f>
        <v/>
      </c>
      <c r="K15" s="60" t="n">
        <v>149</v>
      </c>
      <c r="L15" s="79">
        <f>K15*J15</f>
        <v/>
      </c>
      <c r="M15" s="57" t="n">
        <v>5</v>
      </c>
      <c r="N15" s="85" t="n">
        <v>43236</v>
      </c>
      <c r="O15" s="14" t="n">
        <v>1</v>
      </c>
      <c r="P15" s="14" t="n">
        <v>1</v>
      </c>
      <c r="Q15" s="14" t="n">
        <v>1</v>
      </c>
      <c r="R15" s="14" t="s">
        <v>40</v>
      </c>
      <c r="S15" s="14" t="s">
        <v>40</v>
      </c>
      <c r="T15" s="14" t="s">
        <v>40</v>
      </c>
      <c r="U15" s="14" t="n">
        <v>1</v>
      </c>
      <c r="V15" s="14" t="n">
        <v>1</v>
      </c>
      <c r="W15" s="60">
        <f>COUNTIF(G15:N15,"1")</f>
        <v/>
      </c>
      <c r="X15" s="68">
        <f>W15/M15</f>
        <v/>
      </c>
      <c r="Y15" s="18" t="s">
        <v>79</v>
      </c>
      <c r="Z15" s="81" t="s">
        <v>80</v>
      </c>
    </row>
    <row customHeight="1" ht="31.5" r="16" spans="1:26">
      <c r="A16" s="60" t="n"/>
      <c r="B16" s="60" t="n"/>
      <c r="C16" s="60" t="s">
        <v>1</v>
      </c>
      <c r="D16" s="13" t="s">
        <v>81</v>
      </c>
      <c r="E16" s="79">
        <f>NETWORKDAYS(Итог!B$2,Отчёт!C$2,Итог!B$3)*3/5</f>
        <v/>
      </c>
      <c r="F16" s="60" t="n">
        <v>0.5</v>
      </c>
      <c r="G16" s="60" t="n">
        <v>1</v>
      </c>
      <c r="H16" s="60">
        <f>F16*G16</f>
        <v/>
      </c>
      <c r="I16" s="60" t="n">
        <v>8</v>
      </c>
      <c r="J16" s="79">
        <f>H16*E16</f>
        <v/>
      </c>
      <c r="K16" s="60" t="n">
        <v>149</v>
      </c>
      <c r="L16" s="79">
        <f>K16*J16</f>
        <v/>
      </c>
      <c r="M16" s="57" t="n">
        <v>5</v>
      </c>
      <c r="N16" s="85" t="n">
        <v>43236</v>
      </c>
      <c r="O16" s="14" t="n">
        <v>1</v>
      </c>
      <c r="P16" s="14" t="n">
        <v>1</v>
      </c>
      <c r="Q16" s="14" t="n">
        <v>1</v>
      </c>
      <c r="R16" s="14" t="s">
        <v>40</v>
      </c>
      <c r="S16" s="14" t="s">
        <v>40</v>
      </c>
      <c r="T16" s="14" t="s">
        <v>40</v>
      </c>
      <c r="U16" s="14" t="n">
        <v>1</v>
      </c>
      <c r="V16" s="14" t="n">
        <v>1</v>
      </c>
      <c r="W16" s="60">
        <f>COUNTIF(G16:N16,"1")</f>
        <v/>
      </c>
      <c r="X16" s="68">
        <f>W16/M16</f>
        <v/>
      </c>
      <c r="Y16" s="18" t="s">
        <v>82</v>
      </c>
      <c r="Z16" s="81" t="s">
        <v>83</v>
      </c>
    </row>
    <row customHeight="1" ht="31.5" r="17" spans="1:26">
      <c r="A17" s="60" t="n"/>
      <c r="B17" s="60" t="n"/>
      <c r="C17" s="60" t="s">
        <v>1</v>
      </c>
      <c r="D17" s="13" t="s">
        <v>84</v>
      </c>
      <c r="E17" s="79">
        <f>NETWORKDAYS(Итог!B$2,Отчёт!C$2,Итог!B$3)*3/5</f>
        <v/>
      </c>
      <c r="F17" s="60" t="n">
        <v>0.5</v>
      </c>
      <c r="G17" s="60" t="n">
        <v>1</v>
      </c>
      <c r="H17" s="60">
        <f>F17*G17</f>
        <v/>
      </c>
      <c r="I17" s="60" t="n">
        <v>8</v>
      </c>
      <c r="J17" s="79">
        <f>H17*E17</f>
        <v/>
      </c>
      <c r="K17" s="60" t="n">
        <v>149</v>
      </c>
      <c r="L17" s="79">
        <f>K17*J17</f>
        <v/>
      </c>
      <c r="M17" s="57" t="n">
        <v>6</v>
      </c>
      <c r="N17" s="85" t="n">
        <v>43237</v>
      </c>
      <c r="O17" s="14" t="n">
        <v>1</v>
      </c>
      <c r="P17" s="14" t="n">
        <v>1</v>
      </c>
      <c r="Q17" s="14" t="n">
        <v>1</v>
      </c>
      <c r="R17" s="14" t="s">
        <v>40</v>
      </c>
      <c r="S17" s="14" t="s">
        <v>40</v>
      </c>
      <c r="T17" s="14" t="n">
        <v>0</v>
      </c>
      <c r="U17" s="14" t="n">
        <v>1</v>
      </c>
      <c r="V17" s="14" t="n">
        <v>1</v>
      </c>
      <c r="W17" s="60">
        <f>COUNTIF(G17:N17,"1")</f>
        <v/>
      </c>
      <c r="X17" s="68">
        <f>W17/M17</f>
        <v/>
      </c>
      <c r="Y17" s="18" t="s">
        <v>85</v>
      </c>
      <c r="Z17" s="81" t="s">
        <v>86</v>
      </c>
    </row>
    <row customHeight="1" ht="31.5" r="18" spans="1:26">
      <c r="A18" s="60" t="n"/>
      <c r="B18" s="60" t="n"/>
      <c r="C18" s="60" t="s">
        <v>87</v>
      </c>
      <c r="D18" s="60" t="s">
        <v>88</v>
      </c>
      <c r="E18" s="79">
        <f>NETWORKDAYS(Итог!B$2,Отчёт!C$2,Итог!B$3)*3/5</f>
        <v/>
      </c>
      <c r="F18" s="60" t="n">
        <v>0.5</v>
      </c>
      <c r="G18" s="60" t="n">
        <v>1</v>
      </c>
      <c r="H18" s="60">
        <f>F18*G18</f>
        <v/>
      </c>
      <c r="I18" s="60" t="n">
        <v>8</v>
      </c>
      <c r="J18" s="79">
        <f>H18*E18</f>
        <v/>
      </c>
      <c r="K18" s="60" t="n">
        <v>149</v>
      </c>
      <c r="L18" s="79">
        <f>K18*J18</f>
        <v/>
      </c>
      <c r="M18" s="57" t="n">
        <v>5</v>
      </c>
      <c r="N18" s="85" t="n">
        <v>43236</v>
      </c>
      <c r="O18" s="14" t="n">
        <v>1</v>
      </c>
      <c r="P18" s="14" t="n">
        <v>1</v>
      </c>
      <c r="Q18" s="14" t="n">
        <v>1</v>
      </c>
      <c r="R18" s="14" t="s">
        <v>40</v>
      </c>
      <c r="S18" s="14" t="s">
        <v>40</v>
      </c>
      <c r="T18" s="14" t="s">
        <v>40</v>
      </c>
      <c r="U18" s="14" t="n">
        <v>1</v>
      </c>
      <c r="V18" s="14" t="n">
        <v>1</v>
      </c>
      <c r="W18" s="60">
        <f>COUNTIF(G18:N18,"1")</f>
        <v/>
      </c>
      <c r="X18" s="68">
        <f>W18/M18</f>
        <v/>
      </c>
      <c r="Y18" s="18" t="s">
        <v>89</v>
      </c>
      <c r="Z18" s="81" t="s">
        <v>90</v>
      </c>
    </row>
    <row customHeight="1" ht="47.25" r="19" spans="1:26">
      <c r="A19" s="60" t="n"/>
      <c r="B19" s="60" t="n"/>
      <c r="C19" s="60" t="s">
        <v>91</v>
      </c>
      <c r="D19" s="13" t="s">
        <v>92</v>
      </c>
      <c r="E19" s="79">
        <f>NETWORKDAYS(Итог!B$2,Отчёт!C$2,Итог!B$3)*3/5</f>
        <v/>
      </c>
      <c r="F19" s="60" t="n">
        <v>0.5</v>
      </c>
      <c r="G19" s="60" t="n">
        <v>1</v>
      </c>
      <c r="H19" s="60">
        <f>F19*G19</f>
        <v/>
      </c>
      <c r="I19" s="60" t="n">
        <v>8</v>
      </c>
      <c r="J19" s="79">
        <f>H19*E19</f>
        <v/>
      </c>
      <c r="K19" s="60" t="n">
        <v>149</v>
      </c>
      <c r="L19" s="79">
        <f>K19*J19</f>
        <v/>
      </c>
      <c r="M19" s="57" t="n">
        <v>5</v>
      </c>
      <c r="N19" s="85" t="n">
        <v>43238</v>
      </c>
      <c r="O19" s="14" t="n">
        <v>1</v>
      </c>
      <c r="P19" s="14" t="n">
        <v>1</v>
      </c>
      <c r="Q19" s="14" t="n">
        <v>1</v>
      </c>
      <c r="R19" s="14" t="s">
        <v>40</v>
      </c>
      <c r="S19" s="14" t="s">
        <v>40</v>
      </c>
      <c r="T19" s="14" t="s">
        <v>40</v>
      </c>
      <c r="U19" s="14" t="n">
        <v>1</v>
      </c>
      <c r="V19" s="14" t="n">
        <v>1</v>
      </c>
      <c r="W19" s="60">
        <f>COUNTIF(G19:N19,"1")</f>
        <v/>
      </c>
      <c r="X19" s="68">
        <f>W19/M19</f>
        <v/>
      </c>
      <c r="Y19" s="18" t="s">
        <v>93</v>
      </c>
      <c r="Z19" s="81" t="s">
        <v>94</v>
      </c>
    </row>
    <row customHeight="1" ht="31.5" r="20" spans="1:26">
      <c r="A20" s="60" t="n"/>
      <c r="B20" s="60" t="n"/>
      <c r="C20" s="60" t="s">
        <v>95</v>
      </c>
      <c r="D20" s="13" t="s">
        <v>96</v>
      </c>
      <c r="E20" s="79">
        <f>NETWORKDAYS(Итог!B$2,Отчёт!C$2,Итог!B$3)*3/5</f>
        <v/>
      </c>
      <c r="F20" s="60" t="n">
        <v>0.5</v>
      </c>
      <c r="G20" s="60" t="n">
        <v>1</v>
      </c>
      <c r="H20" s="60">
        <f>F20*G20</f>
        <v/>
      </c>
      <c r="I20" s="60" t="n">
        <v>8</v>
      </c>
      <c r="J20" s="79">
        <f>H20*E20</f>
        <v/>
      </c>
      <c r="K20" s="60" t="n">
        <v>149</v>
      </c>
      <c r="L20" s="79">
        <f>K20*J20</f>
        <v/>
      </c>
      <c r="M20" s="57" t="n">
        <v>5</v>
      </c>
      <c r="N20" s="85" t="n">
        <v>43236</v>
      </c>
      <c r="O20" s="14" t="n">
        <v>0</v>
      </c>
      <c r="P20" s="14" t="n">
        <v>1</v>
      </c>
      <c r="Q20" s="14" t="n">
        <v>1</v>
      </c>
      <c r="R20" s="14" t="s">
        <v>40</v>
      </c>
      <c r="S20" s="14" t="s">
        <v>40</v>
      </c>
      <c r="T20" s="14" t="s">
        <v>40</v>
      </c>
      <c r="U20" s="14" t="n">
        <v>1</v>
      </c>
      <c r="V20" s="14" t="n">
        <v>0</v>
      </c>
      <c r="W20" s="60">
        <f>COUNTIF(G20:N20,"1")</f>
        <v/>
      </c>
      <c r="X20" s="68">
        <f>W20/M20</f>
        <v/>
      </c>
      <c r="Y20" s="18" t="s">
        <v>97</v>
      </c>
      <c r="Z20" s="81" t="s">
        <v>98</v>
      </c>
    </row>
    <row customHeight="1" ht="31.5" r="21" spans="1:26">
      <c r="A21" s="60" t="n"/>
      <c r="B21" s="60" t="n"/>
      <c r="C21" s="60" t="s">
        <v>99</v>
      </c>
      <c r="D21" s="60" t="s">
        <v>100</v>
      </c>
      <c r="E21" s="79">
        <f>NETWORKDAYS(Итог!B$2,Отчёт!C$2,Итог!B$3)*3/5</f>
        <v/>
      </c>
      <c r="F21" s="60" t="n">
        <v>0.5</v>
      </c>
      <c r="G21" s="60" t="n">
        <v>1</v>
      </c>
      <c r="H21" s="60">
        <f>F21*G21</f>
        <v/>
      </c>
      <c r="I21" s="60" t="n">
        <v>8</v>
      </c>
      <c r="J21" s="79">
        <f>H21*E21</f>
        <v/>
      </c>
      <c r="K21" s="60" t="n">
        <v>149</v>
      </c>
      <c r="L21" s="79">
        <f>K21*J21</f>
        <v/>
      </c>
      <c r="M21" s="57" t="n">
        <v>5</v>
      </c>
      <c r="N21" s="85" t="n">
        <v>43238</v>
      </c>
      <c r="O21" s="14" t="n">
        <v>1</v>
      </c>
      <c r="P21" s="14" t="n">
        <v>1</v>
      </c>
      <c r="Q21" s="14" t="n">
        <v>1</v>
      </c>
      <c r="R21" s="14" t="s">
        <v>40</v>
      </c>
      <c r="S21" s="14" t="s">
        <v>40</v>
      </c>
      <c r="T21" s="14" t="s">
        <v>40</v>
      </c>
      <c r="U21" s="14" t="n">
        <v>1</v>
      </c>
      <c r="V21" s="14" t="n">
        <v>1</v>
      </c>
      <c r="W21" s="60">
        <f>COUNTIF(G21:N21,"1")</f>
        <v/>
      </c>
      <c r="X21" s="68">
        <f>W21/M21</f>
        <v/>
      </c>
      <c r="Y21" s="18" t="s">
        <v>101</v>
      </c>
      <c r="Z21" s="82" t="s">
        <v>102</v>
      </c>
    </row>
    <row r="22" spans="1:26">
      <c r="L22" s="55">
        <f>SUM(L2:L21)</f>
        <v/>
      </c>
    </row>
    <row r="27" spans="1:26">
      <c r="D27" t="s">
        <v>103</v>
      </c>
    </row>
  </sheetData>
  <autoFilter ref="A1:Y21">
    <sortState ref="A2:Y21">
      <sortCondition ref="D1:D21"/>
    </sortState>
  </autoFilter>
  <conditionalFormatting sqref="N1">
    <cfRule dxfId="9" priority="5" stopIfTrue="1" type="expression">
      <formula>AND(MONTH(N1)=MONTH(EDATE(TODAY(),0-1)),YEAR(N1)=YEAR(EDATE(TODAY(),0-1)))</formula>
    </cfRule>
    <cfRule dxfId="8" priority="6" stopIfTrue="1" type="expression">
      <formula>AND(TODAY()-ROUNDDOWN(N1,0)&gt;=(WEEKDAY(TODAY())),TODAY()-ROUNDDOWN(N1,0)&lt;(WEEKDAY(TODAY())+7))</formula>
    </cfRule>
  </conditionalFormatting>
  <conditionalFormatting sqref="O2:V21">
    <cfRule dxfId="1" operator="equal" priority="2" stopIfTrue="1" type="cellIs">
      <formula>1</formula>
    </cfRule>
    <cfRule dxfId="0" operator="equal" priority="1" stopIfTrue="1" type="cellIs">
      <formula>1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0"/>
  <sheetViews>
    <sheetView topLeftCell="L1" workbookViewId="0" zoomScale="70" zoomScaleNormal="70">
      <pane activePane="bottomLeft" state="frozen" topLeftCell="A14" ySplit="1"/>
      <selection activeCell="O2" pane="bottomLeft" sqref="O2:Z19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1.28515625"/>
    <col bestFit="1" customWidth="1" max="29" min="29" width="68.42578125"/>
    <col customWidth="1" max="30" min="30" width="102.7109375"/>
  </cols>
  <sheetData>
    <row customHeight="1" ht="76.5" r="1" spans="1:30">
      <c r="A1" s="54" t="s">
        <v>15</v>
      </c>
      <c r="B1" s="2" t="s">
        <v>16</v>
      </c>
      <c r="C1" s="54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6" t="s">
        <v>27</v>
      </c>
      <c r="N1" s="7" t="s">
        <v>0</v>
      </c>
      <c r="O1" s="15" t="s">
        <v>104</v>
      </c>
      <c r="P1" s="8" t="s">
        <v>105</v>
      </c>
      <c r="Q1" s="15" t="s">
        <v>106</v>
      </c>
      <c r="R1" s="15" t="s">
        <v>107</v>
      </c>
      <c r="S1" s="8" t="s">
        <v>108</v>
      </c>
      <c r="T1" s="15" t="s">
        <v>109</v>
      </c>
      <c r="U1" s="8" t="s">
        <v>32</v>
      </c>
      <c r="V1" s="8" t="s">
        <v>110</v>
      </c>
      <c r="W1" s="8" t="s">
        <v>111</v>
      </c>
      <c r="X1" s="8" t="s">
        <v>112</v>
      </c>
      <c r="Y1" s="8" t="s">
        <v>29</v>
      </c>
      <c r="Z1" s="8" t="s">
        <v>34</v>
      </c>
      <c r="AA1" s="6" t="s">
        <v>36</v>
      </c>
      <c r="AB1" s="6" t="s">
        <v>5</v>
      </c>
      <c r="AC1" s="9" t="s">
        <v>37</v>
      </c>
      <c r="AD1" s="9" t="s">
        <v>38</v>
      </c>
    </row>
    <row customHeight="1" ht="47.25" r="2" spans="1:30">
      <c r="A2" s="60" t="n"/>
      <c r="B2" s="60" t="n"/>
      <c r="C2" s="60" t="s">
        <v>1</v>
      </c>
      <c r="D2" s="13" t="s">
        <v>113</v>
      </c>
      <c r="E2" s="60">
        <f>NETWORKDAYS(Итог!B$2,Отчёт!C$2,Итог!B$3)</f>
        <v/>
      </c>
      <c r="F2" s="60" t="n">
        <v>0.5</v>
      </c>
      <c r="G2" s="60" t="n">
        <v>1</v>
      </c>
      <c r="H2" s="60">
        <f>F2*G2</f>
        <v/>
      </c>
      <c r="I2" s="60" t="n">
        <v>10</v>
      </c>
      <c r="J2" s="60">
        <f>H2*E2</f>
        <v/>
      </c>
      <c r="K2" s="60" t="n">
        <v>149</v>
      </c>
      <c r="L2" s="79">
        <f>K2*J2</f>
        <v/>
      </c>
      <c r="M2" s="57" t="n">
        <v>9</v>
      </c>
      <c r="N2" s="85" t="n">
        <v>43235</v>
      </c>
      <c r="O2" s="14" t="n">
        <v>1</v>
      </c>
      <c r="P2" s="14" t="n">
        <v>1</v>
      </c>
      <c r="Q2" s="14" t="s">
        <v>40</v>
      </c>
      <c r="R2" s="14" t="n">
        <v>1</v>
      </c>
      <c r="S2" s="14" t="n">
        <v>1</v>
      </c>
      <c r="T2" s="14" t="n">
        <v>1</v>
      </c>
      <c r="U2" s="14" t="n">
        <v>1</v>
      </c>
      <c r="V2" s="14" t="n">
        <v>1</v>
      </c>
      <c r="W2" s="14" t="n">
        <v>1</v>
      </c>
      <c r="X2" s="14" t="n">
        <v>1</v>
      </c>
      <c r="Y2" s="14" t="n">
        <v>1</v>
      </c>
      <c r="Z2" s="14" t="n">
        <v>1</v>
      </c>
      <c r="AA2" s="60">
        <f>COUNTIF(O2:X2,"1")</f>
        <v/>
      </c>
      <c r="AB2" s="68">
        <f>AA2/M2</f>
        <v/>
      </c>
      <c r="AC2" s="58" t="s">
        <v>114</v>
      </c>
      <c r="AD2" s="75" t="s">
        <v>115</v>
      </c>
    </row>
    <row customHeight="1" ht="47.25" r="3" spans="1:30">
      <c r="A3" s="60" t="n"/>
      <c r="B3" s="60" t="n"/>
      <c r="C3" s="60" t="s">
        <v>1</v>
      </c>
      <c r="D3" s="13" t="s">
        <v>116</v>
      </c>
      <c r="E3" s="60">
        <f>NETWORKDAYS(Итог!B$2,Отчёт!C$2,Итог!B$3)</f>
        <v/>
      </c>
      <c r="F3" s="60" t="n">
        <v>0.5</v>
      </c>
      <c r="G3" s="60" t="n">
        <v>1</v>
      </c>
      <c r="H3" s="60">
        <f>F3*G3</f>
        <v/>
      </c>
      <c r="I3" s="60" t="n">
        <v>10</v>
      </c>
      <c r="J3" s="60">
        <f>H3*E3</f>
        <v/>
      </c>
      <c r="K3" s="60" t="n">
        <v>149</v>
      </c>
      <c r="L3" s="79">
        <f>K3*J3</f>
        <v/>
      </c>
      <c r="M3" s="57" t="n">
        <v>9</v>
      </c>
      <c r="N3" s="85" t="n">
        <v>43237</v>
      </c>
      <c r="O3" s="14" t="n">
        <v>1</v>
      </c>
      <c r="P3" s="14" t="n">
        <v>1</v>
      </c>
      <c r="Q3" s="14" t="s">
        <v>40</v>
      </c>
      <c r="R3" s="14" t="n">
        <v>1</v>
      </c>
      <c r="S3" s="14" t="n">
        <v>1</v>
      </c>
      <c r="T3" s="14" t="n">
        <v>1</v>
      </c>
      <c r="U3" s="14" t="n">
        <v>1</v>
      </c>
      <c r="V3" s="14" t="n">
        <v>1</v>
      </c>
      <c r="W3" s="14" t="n">
        <v>1</v>
      </c>
      <c r="X3" s="14" t="n">
        <v>0</v>
      </c>
      <c r="Y3" s="14" t="n">
        <v>1</v>
      </c>
      <c r="Z3" s="14" t="n">
        <v>1</v>
      </c>
      <c r="AA3" s="60">
        <f>COUNTIF(O3:X3,"1")</f>
        <v/>
      </c>
      <c r="AB3" s="68">
        <f>AA3/M3</f>
        <v/>
      </c>
      <c r="AC3" s="58" t="s">
        <v>117</v>
      </c>
      <c r="AD3" s="75" t="s">
        <v>118</v>
      </c>
    </row>
    <row customHeight="1" ht="15.75" r="4" spans="1:30">
      <c r="A4" s="60" t="n"/>
      <c r="B4" s="60" t="n"/>
      <c r="C4" s="60" t="s">
        <v>119</v>
      </c>
      <c r="D4" s="60" t="s">
        <v>120</v>
      </c>
      <c r="E4" s="60">
        <f>NETWORKDAYS(Итог!B$2,Отчёт!C$2,Итог!B$3)</f>
        <v/>
      </c>
      <c r="F4" s="60" t="n">
        <v>0.5</v>
      </c>
      <c r="G4" s="60" t="n">
        <v>1</v>
      </c>
      <c r="H4" s="60">
        <f>F4*G4</f>
        <v/>
      </c>
      <c r="I4" s="60" t="n">
        <v>10</v>
      </c>
      <c r="J4" s="60">
        <f>H4*E4</f>
        <v/>
      </c>
      <c r="K4" s="60" t="n">
        <v>149</v>
      </c>
      <c r="L4" s="79">
        <f>K4*J4</f>
        <v/>
      </c>
      <c r="M4" s="57" t="n">
        <v>9</v>
      </c>
      <c r="N4" s="85" t="n">
        <v>43235</v>
      </c>
      <c r="O4" s="14" t="n">
        <v>1</v>
      </c>
      <c r="P4" s="14" t="n">
        <v>0</v>
      </c>
      <c r="Q4" s="14" t="s">
        <v>40</v>
      </c>
      <c r="R4" s="14" t="n">
        <v>1</v>
      </c>
      <c r="S4" s="14" t="n">
        <v>1</v>
      </c>
      <c r="T4" s="14" t="n">
        <v>1</v>
      </c>
      <c r="U4" s="14" t="n">
        <v>1</v>
      </c>
      <c r="V4" s="14" t="n">
        <v>1</v>
      </c>
      <c r="W4" s="14" t="n">
        <v>0</v>
      </c>
      <c r="X4" s="14" t="n">
        <v>0</v>
      </c>
      <c r="Y4" s="14" t="n">
        <v>1</v>
      </c>
      <c r="Z4" s="14" t="n">
        <v>1</v>
      </c>
      <c r="AA4" s="60">
        <f>COUNTIF(O4:X4,"1")</f>
        <v/>
      </c>
      <c r="AB4" s="68">
        <f>AA4/M4</f>
        <v/>
      </c>
      <c r="AC4" s="58" t="s">
        <v>114</v>
      </c>
      <c r="AD4" s="75" t="n"/>
    </row>
    <row customHeight="1" ht="63" r="5" spans="1:30">
      <c r="A5" s="60" t="n"/>
      <c r="B5" s="60" t="n"/>
      <c r="C5" s="60" t="s">
        <v>1</v>
      </c>
      <c r="D5" s="13" t="s">
        <v>121</v>
      </c>
      <c r="E5" s="60">
        <f>NETWORKDAYS(Итог!B$2,Отчёт!C$2,Итог!B$3)</f>
        <v/>
      </c>
      <c r="F5" s="60" t="n">
        <v>0.5</v>
      </c>
      <c r="G5" s="60" t="n">
        <v>1</v>
      </c>
      <c r="H5" s="60">
        <f>F5*G5</f>
        <v/>
      </c>
      <c r="I5" s="60" t="n">
        <v>10</v>
      </c>
      <c r="J5" s="60">
        <f>H5*E5</f>
        <v/>
      </c>
      <c r="K5" s="60" t="n">
        <v>149</v>
      </c>
      <c r="L5" s="79">
        <f>K5*J5</f>
        <v/>
      </c>
      <c r="M5" s="57" t="n">
        <v>9</v>
      </c>
      <c r="N5" s="85" t="n">
        <v>43237</v>
      </c>
      <c r="O5" s="14" t="n">
        <v>1</v>
      </c>
      <c r="P5" s="14" t="n">
        <v>1</v>
      </c>
      <c r="Q5" s="14" t="s">
        <v>40</v>
      </c>
      <c r="R5" s="14" t="n">
        <v>1</v>
      </c>
      <c r="S5" s="14" t="n">
        <v>1</v>
      </c>
      <c r="T5" s="14" t="n">
        <v>1</v>
      </c>
      <c r="U5" s="14" t="n">
        <v>0</v>
      </c>
      <c r="V5" s="14" t="n">
        <v>1</v>
      </c>
      <c r="W5" s="14" t="n">
        <v>1</v>
      </c>
      <c r="X5" s="14" t="n">
        <v>1</v>
      </c>
      <c r="Y5" s="14" t="n">
        <v>1</v>
      </c>
      <c r="Z5" s="14" t="n">
        <v>1</v>
      </c>
      <c r="AA5" s="60">
        <f>COUNTIF(O5:X5,"1")</f>
        <v/>
      </c>
      <c r="AB5" s="68">
        <f>AA5/M5</f>
        <v/>
      </c>
      <c r="AC5" s="58" t="s">
        <v>122</v>
      </c>
      <c r="AD5" s="75" t="s">
        <v>123</v>
      </c>
    </row>
    <row customHeight="1" ht="47.25" r="6" spans="1:30">
      <c r="A6" s="60" t="n"/>
      <c r="B6" s="60" t="n"/>
      <c r="C6" s="60" t="s">
        <v>1</v>
      </c>
      <c r="D6" s="13" t="s">
        <v>124</v>
      </c>
      <c r="E6" s="60">
        <f>NETWORKDAYS(Итог!B$2,Отчёт!C$2,Итог!B$3)</f>
        <v/>
      </c>
      <c r="F6" s="60" t="n">
        <v>0.5</v>
      </c>
      <c r="G6" s="60" t="n">
        <v>1</v>
      </c>
      <c r="H6" s="60">
        <f>F6*G6</f>
        <v/>
      </c>
      <c r="I6" s="60" t="n">
        <v>10</v>
      </c>
      <c r="J6" s="60">
        <f>H6*E6</f>
        <v/>
      </c>
      <c r="K6" s="60" t="n">
        <v>149</v>
      </c>
      <c r="L6" s="79">
        <f>K6*J6</f>
        <v/>
      </c>
      <c r="M6" s="57" t="n">
        <v>9</v>
      </c>
      <c r="N6" s="85" t="n">
        <v>43236</v>
      </c>
      <c r="O6" s="14" t="n">
        <v>1</v>
      </c>
      <c r="P6" s="14" t="n">
        <v>0</v>
      </c>
      <c r="Q6" s="14" t="s">
        <v>40</v>
      </c>
      <c r="R6" s="14" t="n">
        <v>1</v>
      </c>
      <c r="S6" s="14" t="n">
        <v>1</v>
      </c>
      <c r="T6" s="14" t="n">
        <v>1</v>
      </c>
      <c r="U6" s="14" t="n">
        <v>1</v>
      </c>
      <c r="V6" s="14" t="n">
        <v>1</v>
      </c>
      <c r="W6" s="14" t="n">
        <v>1</v>
      </c>
      <c r="X6" s="14" t="n">
        <v>1</v>
      </c>
      <c r="Y6" s="14" t="n">
        <v>1</v>
      </c>
      <c r="Z6" s="14" t="n">
        <v>1</v>
      </c>
      <c r="AA6" s="60">
        <f>COUNTIF(O6:X6,"1")</f>
        <v/>
      </c>
      <c r="AB6" s="68">
        <f>AA6/M6</f>
        <v/>
      </c>
      <c r="AC6" s="58" t="s">
        <v>125</v>
      </c>
      <c r="AD6" s="75" t="s">
        <v>126</v>
      </c>
    </row>
    <row customHeight="1" ht="47.25" r="7" spans="1:30">
      <c r="A7" s="60" t="n"/>
      <c r="B7" s="60" t="n"/>
      <c r="C7" s="60" t="s">
        <v>1</v>
      </c>
      <c r="D7" s="13" t="s">
        <v>127</v>
      </c>
      <c r="E7" s="60">
        <f>NETWORKDAYS(Итог!B$2,Отчёт!C$2,Итог!B$3)</f>
        <v/>
      </c>
      <c r="F7" s="60" t="n">
        <v>0.5</v>
      </c>
      <c r="G7" s="60" t="n">
        <v>1</v>
      </c>
      <c r="H7" s="60">
        <f>F7*G7</f>
        <v/>
      </c>
      <c r="I7" s="60" t="n">
        <v>10</v>
      </c>
      <c r="J7" s="60">
        <f>H7*E7</f>
        <v/>
      </c>
      <c r="K7" s="60" t="n">
        <v>149</v>
      </c>
      <c r="L7" s="79">
        <f>K7*J7</f>
        <v/>
      </c>
      <c r="M7" s="57" t="n">
        <v>9</v>
      </c>
      <c r="N7" s="85" t="n">
        <v>43236</v>
      </c>
      <c r="O7" s="14" t="n">
        <v>1</v>
      </c>
      <c r="P7" s="14" t="n">
        <v>1</v>
      </c>
      <c r="Q7" s="14" t="s">
        <v>40</v>
      </c>
      <c r="R7" s="14" t="n">
        <v>1</v>
      </c>
      <c r="S7" s="14" t="n">
        <v>1</v>
      </c>
      <c r="T7" s="14" t="n">
        <v>1</v>
      </c>
      <c r="U7" s="14" t="n">
        <v>1</v>
      </c>
      <c r="V7" s="14" t="n">
        <v>1</v>
      </c>
      <c r="W7" s="14" t="n">
        <v>1</v>
      </c>
      <c r="X7" s="14" t="n">
        <v>1</v>
      </c>
      <c r="Y7" s="14" t="n">
        <v>1</v>
      </c>
      <c r="Z7" s="14" t="n">
        <v>1</v>
      </c>
      <c r="AA7" s="60">
        <f>COUNTIF(O7:X7,"1")</f>
        <v/>
      </c>
      <c r="AB7" s="68">
        <f>AA7/M7</f>
        <v/>
      </c>
      <c r="AC7" s="58" t="s">
        <v>128</v>
      </c>
      <c r="AD7" s="75" t="s">
        <v>129</v>
      </c>
    </row>
    <row customHeight="1" ht="47.25" r="8" spans="1:30">
      <c r="A8" s="60" t="n"/>
      <c r="B8" s="60" t="n"/>
      <c r="C8" s="60" t="s">
        <v>1</v>
      </c>
      <c r="D8" s="13" t="s">
        <v>130</v>
      </c>
      <c r="E8" s="60">
        <f>NETWORKDAYS(Итог!B$2,Отчёт!C$2,Итог!B$3)</f>
        <v/>
      </c>
      <c r="F8" s="60" t="n">
        <v>0.5</v>
      </c>
      <c r="G8" s="60" t="n">
        <v>1</v>
      </c>
      <c r="H8" s="60">
        <f>F8*G8</f>
        <v/>
      </c>
      <c r="I8" s="60" t="n">
        <v>10</v>
      </c>
      <c r="J8" s="60">
        <f>H8*E8</f>
        <v/>
      </c>
      <c r="K8" s="60" t="n">
        <v>149</v>
      </c>
      <c r="L8" s="79">
        <f>K8*J8</f>
        <v/>
      </c>
      <c r="M8" s="57" t="n">
        <v>9</v>
      </c>
      <c r="N8" s="85" t="n">
        <v>43236</v>
      </c>
      <c r="O8" s="14" t="n">
        <v>1</v>
      </c>
      <c r="P8" s="14" t="n">
        <v>1</v>
      </c>
      <c r="Q8" s="14" t="s">
        <v>40</v>
      </c>
      <c r="R8" s="14" t="n">
        <v>1</v>
      </c>
      <c r="S8" s="14" t="n">
        <v>1</v>
      </c>
      <c r="T8" s="14" t="n">
        <v>1</v>
      </c>
      <c r="U8" s="14" t="n">
        <v>0</v>
      </c>
      <c r="V8" s="14" t="n">
        <v>1</v>
      </c>
      <c r="W8" s="14" t="n">
        <v>0</v>
      </c>
      <c r="X8" s="14" t="n">
        <v>1</v>
      </c>
      <c r="Y8" s="14" t="n">
        <v>1</v>
      </c>
      <c r="Z8" s="14" t="n">
        <v>1</v>
      </c>
      <c r="AA8" s="60">
        <f>COUNTIF(O8:X8,"1")</f>
        <v/>
      </c>
      <c r="AB8" s="68">
        <f>AA8/M8</f>
        <v/>
      </c>
      <c r="AC8" s="58" t="s">
        <v>131</v>
      </c>
      <c r="AD8" s="75" t="s">
        <v>132</v>
      </c>
    </row>
    <row customHeight="1" ht="63" r="9" spans="1:30">
      <c r="A9" s="60" t="n"/>
      <c r="B9" s="60" t="n"/>
      <c r="C9" s="60" t="s">
        <v>119</v>
      </c>
      <c r="D9" s="60" t="s">
        <v>133</v>
      </c>
      <c r="E9" s="60">
        <f>NETWORKDAYS(Итог!B$2,Отчёт!C$2,Итог!B$3)</f>
        <v/>
      </c>
      <c r="F9" s="60" t="n">
        <v>0.5</v>
      </c>
      <c r="G9" s="60" t="n">
        <v>1</v>
      </c>
      <c r="H9" s="60">
        <f>F9*G9</f>
        <v/>
      </c>
      <c r="I9" s="60" t="n">
        <v>10</v>
      </c>
      <c r="J9" s="60">
        <f>H9*E9</f>
        <v/>
      </c>
      <c r="K9" s="60" t="n">
        <v>149</v>
      </c>
      <c r="L9" s="79">
        <f>K9*J9</f>
        <v/>
      </c>
      <c r="M9" s="57" t="n">
        <v>9</v>
      </c>
      <c r="N9" s="85" t="n">
        <v>43237</v>
      </c>
      <c r="O9" s="14" t="n">
        <v>1</v>
      </c>
      <c r="P9" s="14" t="n">
        <v>0</v>
      </c>
      <c r="Q9" s="14" t="s">
        <v>40</v>
      </c>
      <c r="R9" s="14" t="n">
        <v>1</v>
      </c>
      <c r="S9" s="14" t="n">
        <v>0</v>
      </c>
      <c r="T9" s="14" t="n">
        <v>1</v>
      </c>
      <c r="U9" s="14" t="n">
        <v>0</v>
      </c>
      <c r="V9" s="14" t="n">
        <v>1</v>
      </c>
      <c r="W9" s="14" t="n">
        <v>1</v>
      </c>
      <c r="X9" s="14" t="n">
        <v>1</v>
      </c>
      <c r="Y9" s="14" t="n">
        <v>1</v>
      </c>
      <c r="Z9" s="14" t="n">
        <v>1</v>
      </c>
      <c r="AA9" s="60">
        <f>COUNTIF(O9:X9,"1")</f>
        <v/>
      </c>
      <c r="AB9" s="68">
        <f>AA9/M9</f>
        <v/>
      </c>
      <c r="AC9" s="58" t="s">
        <v>134</v>
      </c>
      <c r="AD9" s="75" t="s">
        <v>135</v>
      </c>
    </row>
    <row customHeight="1" ht="63" r="10" spans="1:30">
      <c r="A10" s="60" t="n"/>
      <c r="B10" s="60" t="n"/>
      <c r="C10" s="60" t="s">
        <v>1</v>
      </c>
      <c r="D10" s="13" t="s">
        <v>136</v>
      </c>
      <c r="E10" s="60">
        <f>NETWORKDAYS(Итог!B$2,Отчёт!C$2,Итог!B$3)</f>
        <v/>
      </c>
      <c r="F10" s="60" t="n">
        <v>0.5</v>
      </c>
      <c r="G10" s="60" t="n">
        <v>1</v>
      </c>
      <c r="H10" s="60">
        <f>F10*G10</f>
        <v/>
      </c>
      <c r="I10" s="60" t="n">
        <v>10</v>
      </c>
      <c r="J10" s="60">
        <f>H10*E10</f>
        <v/>
      </c>
      <c r="K10" s="60" t="n">
        <v>149</v>
      </c>
      <c r="L10" s="79">
        <f>K10*J10</f>
        <v/>
      </c>
      <c r="M10" s="57" t="n">
        <v>9</v>
      </c>
      <c r="N10" s="85" t="n">
        <v>43237</v>
      </c>
      <c r="O10" s="14" t="n">
        <v>1</v>
      </c>
      <c r="P10" s="14" t="n">
        <v>1</v>
      </c>
      <c r="Q10" s="14" t="s">
        <v>40</v>
      </c>
      <c r="R10" s="14" t="n">
        <v>1</v>
      </c>
      <c r="S10" s="14" t="n">
        <v>1</v>
      </c>
      <c r="T10" s="14" t="n">
        <v>1</v>
      </c>
      <c r="U10" s="14" t="n">
        <v>1</v>
      </c>
      <c r="V10" s="14" t="n">
        <v>1</v>
      </c>
      <c r="W10" s="14" t="n">
        <v>1</v>
      </c>
      <c r="X10" s="14" t="n">
        <v>1</v>
      </c>
      <c r="Y10" s="14" t="n">
        <v>1</v>
      </c>
      <c r="Z10" s="14" t="n">
        <v>1</v>
      </c>
      <c r="AA10" s="60">
        <f>COUNTIF(O10:X10,"1")</f>
        <v/>
      </c>
      <c r="AB10" s="68">
        <f>AA10/M10</f>
        <v/>
      </c>
      <c r="AC10" s="58" t="s">
        <v>137</v>
      </c>
      <c r="AD10" s="75" t="s">
        <v>138</v>
      </c>
    </row>
    <row customHeight="1" ht="47.25" r="11" spans="1:30">
      <c r="A11" s="60" t="n"/>
      <c r="B11" s="60" t="n"/>
      <c r="C11" s="60" t="s">
        <v>1</v>
      </c>
      <c r="D11" s="13" t="s">
        <v>139</v>
      </c>
      <c r="E11" s="60">
        <f>NETWORKDAYS(Итог!B$2,Отчёт!C$2,Итог!B$3)</f>
        <v/>
      </c>
      <c r="F11" s="60" t="n">
        <v>0.5</v>
      </c>
      <c r="G11" s="60" t="n">
        <v>1</v>
      </c>
      <c r="H11" s="60">
        <f>F11*G11</f>
        <v/>
      </c>
      <c r="I11" s="60" t="n">
        <v>10</v>
      </c>
      <c r="J11" s="60">
        <f>H11*E11</f>
        <v/>
      </c>
      <c r="K11" s="60" t="n">
        <v>149</v>
      </c>
      <c r="L11" s="79">
        <f>K11*J11</f>
        <v/>
      </c>
      <c r="M11" s="57" t="n">
        <v>9</v>
      </c>
      <c r="N11" s="85" t="n">
        <v>43235</v>
      </c>
      <c r="O11" s="14" t="n">
        <v>1</v>
      </c>
      <c r="P11" s="14" t="n">
        <v>1</v>
      </c>
      <c r="Q11" s="14" t="s">
        <v>40</v>
      </c>
      <c r="R11" s="14" t="n">
        <v>1</v>
      </c>
      <c r="S11" s="14" t="n">
        <v>1</v>
      </c>
      <c r="T11" s="14" t="n">
        <v>0</v>
      </c>
      <c r="U11" s="14" t="n">
        <v>0</v>
      </c>
      <c r="V11" s="14" t="n">
        <v>1</v>
      </c>
      <c r="W11" s="14" t="n">
        <v>1</v>
      </c>
      <c r="X11" s="14" t="n">
        <v>1</v>
      </c>
      <c r="Y11" s="14" t="n">
        <v>1</v>
      </c>
      <c r="Z11" s="14" t="n">
        <v>1</v>
      </c>
      <c r="AA11" s="60">
        <f>COUNTIF(O11:X11,"1")</f>
        <v/>
      </c>
      <c r="AB11" s="68">
        <f>AA11/M11</f>
        <v/>
      </c>
      <c r="AC11" s="58" t="s">
        <v>140</v>
      </c>
      <c r="AD11" s="75" t="s">
        <v>141</v>
      </c>
    </row>
    <row customHeight="1" ht="47.25" r="12" spans="1:30">
      <c r="A12" s="60" t="n"/>
      <c r="B12" s="60" t="n"/>
      <c r="C12" s="60" t="s">
        <v>119</v>
      </c>
      <c r="D12" s="60" t="s">
        <v>142</v>
      </c>
      <c r="E12" s="60">
        <f>NETWORKDAYS(Итог!B$2,Отчёт!C$2,Итог!B$3)</f>
        <v/>
      </c>
      <c r="F12" s="60" t="n">
        <v>0.5</v>
      </c>
      <c r="G12" s="60" t="n">
        <v>1</v>
      </c>
      <c r="H12" s="60">
        <f>F12*G12</f>
        <v/>
      </c>
      <c r="I12" s="60" t="n">
        <v>10</v>
      </c>
      <c r="J12" s="60">
        <f>H12*E12</f>
        <v/>
      </c>
      <c r="K12" s="60" t="n">
        <v>149</v>
      </c>
      <c r="L12" s="79">
        <f>K12*J12</f>
        <v/>
      </c>
      <c r="M12" s="57" t="n">
        <v>9</v>
      </c>
      <c r="N12" s="85" t="n">
        <v>43235</v>
      </c>
      <c r="O12" s="14" t="n">
        <v>1</v>
      </c>
      <c r="P12" s="14" t="n">
        <v>0</v>
      </c>
      <c r="Q12" s="14" t="s">
        <v>40</v>
      </c>
      <c r="R12" s="14" t="n">
        <v>1</v>
      </c>
      <c r="S12" s="14" t="n">
        <v>1</v>
      </c>
      <c r="T12" s="14" t="n">
        <v>1</v>
      </c>
      <c r="U12" s="14" t="n">
        <v>1</v>
      </c>
      <c r="V12" s="14" t="n">
        <v>1</v>
      </c>
      <c r="W12" s="14" t="n">
        <v>1</v>
      </c>
      <c r="X12" s="14" t="n">
        <v>1</v>
      </c>
      <c r="Y12" s="14" t="n">
        <v>1</v>
      </c>
      <c r="Z12" s="14" t="n">
        <v>1</v>
      </c>
      <c r="AA12" s="60">
        <f>COUNTIF(O12:X12,"1")</f>
        <v/>
      </c>
      <c r="AB12" s="68">
        <f>AA12/M12</f>
        <v/>
      </c>
      <c r="AC12" s="76" t="s">
        <v>140</v>
      </c>
      <c r="AD12" s="75" t="s">
        <v>143</v>
      </c>
    </row>
    <row customHeight="1" ht="47.25" r="13" spans="1:30">
      <c r="A13" s="60" t="n"/>
      <c r="B13" s="60" t="n"/>
      <c r="C13" s="60" t="s">
        <v>119</v>
      </c>
      <c r="D13" s="13" t="s">
        <v>144</v>
      </c>
      <c r="E13" s="60">
        <f>NETWORKDAYS(Итог!B$2,Отчёт!C$2,Итог!B$3)</f>
        <v/>
      </c>
      <c r="F13" s="60" t="n">
        <v>0.5</v>
      </c>
      <c r="G13" s="60" t="n">
        <v>1</v>
      </c>
      <c r="H13" s="60">
        <f>F13*G13</f>
        <v/>
      </c>
      <c r="I13" s="60" t="n">
        <v>10</v>
      </c>
      <c r="J13" s="60">
        <f>H13*E13</f>
        <v/>
      </c>
      <c r="K13" s="60" t="n">
        <v>149</v>
      </c>
      <c r="L13" s="79">
        <f>K13*J13</f>
        <v/>
      </c>
      <c r="M13" s="57" t="n">
        <v>9</v>
      </c>
      <c r="N13" s="85" t="n">
        <v>43235</v>
      </c>
      <c r="O13" s="14" t="n">
        <v>1</v>
      </c>
      <c r="P13" s="14" t="n">
        <v>0</v>
      </c>
      <c r="Q13" s="14" t="s">
        <v>40</v>
      </c>
      <c r="R13" s="14" t="n">
        <v>1</v>
      </c>
      <c r="S13" s="14" t="n">
        <v>1</v>
      </c>
      <c r="T13" s="14" t="n">
        <v>1</v>
      </c>
      <c r="U13" s="14" t="n">
        <v>0</v>
      </c>
      <c r="V13" s="14" t="n">
        <v>1</v>
      </c>
      <c r="W13" s="14" t="n">
        <v>1</v>
      </c>
      <c r="X13" s="14" t="n">
        <v>1</v>
      </c>
      <c r="Y13" s="14" t="n">
        <v>1</v>
      </c>
      <c r="Z13" s="14" t="n">
        <v>1</v>
      </c>
      <c r="AA13" s="60">
        <f>COUNTIF(O13:X13,"1")</f>
        <v/>
      </c>
      <c r="AB13" s="68">
        <f>AA13/M13</f>
        <v/>
      </c>
      <c r="AC13" s="76" t="s">
        <v>145</v>
      </c>
      <c r="AD13" s="73" t="s">
        <v>146</v>
      </c>
    </row>
    <row customHeight="1" ht="15.75" r="14" spans="1:30">
      <c r="A14" s="60" t="n"/>
      <c r="B14" s="60" t="n"/>
      <c r="C14" s="60" t="s">
        <v>119</v>
      </c>
      <c r="D14" s="13" t="s">
        <v>147</v>
      </c>
      <c r="E14" s="60">
        <f>NETWORKDAYS(Итог!B$2,Отчёт!C$2,Итог!B$3)</f>
        <v/>
      </c>
      <c r="F14" s="60" t="n">
        <v>0.5</v>
      </c>
      <c r="G14" s="60" t="n">
        <v>1</v>
      </c>
      <c r="H14" s="60">
        <f>F14*G14</f>
        <v/>
      </c>
      <c r="I14" s="60" t="n">
        <v>10</v>
      </c>
      <c r="J14" s="60">
        <f>H14*E14</f>
        <v/>
      </c>
      <c r="K14" s="60" t="n">
        <v>149</v>
      </c>
      <c r="L14" s="79">
        <f>K14*J14</f>
        <v/>
      </c>
      <c r="M14" s="57" t="n">
        <v>9</v>
      </c>
      <c r="N14" s="85" t="n">
        <v>43235</v>
      </c>
      <c r="O14" s="14" t="n">
        <v>1</v>
      </c>
      <c r="P14" s="14" t="n">
        <v>0</v>
      </c>
      <c r="Q14" s="14" t="s">
        <v>40</v>
      </c>
      <c r="R14" s="14" t="n">
        <v>1</v>
      </c>
      <c r="S14" s="14" t="n">
        <v>1</v>
      </c>
      <c r="T14" s="14" t="n">
        <v>1</v>
      </c>
      <c r="U14" s="14" t="n">
        <v>1</v>
      </c>
      <c r="V14" s="14" t="n">
        <v>1</v>
      </c>
      <c r="W14" s="14" t="n">
        <v>1</v>
      </c>
      <c r="X14" s="14" t="n">
        <v>1</v>
      </c>
      <c r="Y14" s="14" t="n">
        <v>1</v>
      </c>
      <c r="Z14" s="14" t="n">
        <v>1</v>
      </c>
      <c r="AA14" s="60">
        <f>COUNTIF(O14:X14,"1")</f>
        <v/>
      </c>
      <c r="AB14" s="68">
        <f>AA14/M14</f>
        <v/>
      </c>
      <c r="AC14" s="58" t="s">
        <v>148</v>
      </c>
      <c r="AD14" s="75" t="n"/>
    </row>
    <row customHeight="1" ht="47.25" r="15" spans="1:30">
      <c r="A15" s="60" t="n"/>
      <c r="B15" s="60" t="n"/>
      <c r="C15" s="60" t="s">
        <v>1</v>
      </c>
      <c r="D15" s="13" t="s">
        <v>149</v>
      </c>
      <c r="E15" s="60">
        <f>NETWORKDAYS(Итог!B$2,Отчёт!C$2,Итог!B$3)</f>
        <v/>
      </c>
      <c r="F15" s="60" t="n">
        <v>0.5</v>
      </c>
      <c r="G15" s="60" t="n">
        <v>1</v>
      </c>
      <c r="H15" s="60">
        <f>F15*G15</f>
        <v/>
      </c>
      <c r="I15" s="60" t="n">
        <v>10</v>
      </c>
      <c r="J15" s="60">
        <f>H15*E15</f>
        <v/>
      </c>
      <c r="K15" s="60" t="n">
        <v>149</v>
      </c>
      <c r="L15" s="79">
        <f>K15*J15</f>
        <v/>
      </c>
      <c r="M15" s="57" t="n">
        <v>9</v>
      </c>
      <c r="N15" s="85" t="n">
        <v>43237</v>
      </c>
      <c r="O15" s="14" t="n">
        <v>1</v>
      </c>
      <c r="P15" s="14" t="n">
        <v>1</v>
      </c>
      <c r="Q15" s="14" t="s">
        <v>40</v>
      </c>
      <c r="R15" s="14" t="n">
        <v>1</v>
      </c>
      <c r="S15" s="14" t="n">
        <v>1</v>
      </c>
      <c r="T15" s="14" t="n">
        <v>1</v>
      </c>
      <c r="U15" s="14" t="n">
        <v>0</v>
      </c>
      <c r="V15" s="14" t="s">
        <v>40</v>
      </c>
      <c r="W15" s="14" t="n">
        <v>1</v>
      </c>
      <c r="X15" s="14" t="n">
        <v>0</v>
      </c>
      <c r="Y15" s="14" t="n">
        <v>1</v>
      </c>
      <c r="Z15" s="14" t="n">
        <v>1</v>
      </c>
      <c r="AA15" s="60">
        <f>COUNTIF(O15:X15,"1")</f>
        <v/>
      </c>
      <c r="AB15" s="68">
        <f>AA15/M15</f>
        <v/>
      </c>
      <c r="AC15" s="58" t="s">
        <v>150</v>
      </c>
      <c r="AD15" s="75" t="s">
        <v>151</v>
      </c>
    </row>
    <row customHeight="1" ht="47.25" r="16" spans="1:30">
      <c r="A16" s="60" t="n"/>
      <c r="B16" s="60" t="n"/>
      <c r="C16" s="60" t="s">
        <v>119</v>
      </c>
      <c r="D16" s="60" t="s">
        <v>152</v>
      </c>
      <c r="E16" s="60">
        <f>NETWORKDAYS(Итог!B$2,Отчёт!C$2,Итог!B$3)</f>
        <v/>
      </c>
      <c r="F16" s="60" t="n">
        <v>0.5</v>
      </c>
      <c r="G16" s="60" t="n">
        <v>1</v>
      </c>
      <c r="H16" s="60">
        <f>F16*G16</f>
        <v/>
      </c>
      <c r="I16" s="60" t="n">
        <v>10</v>
      </c>
      <c r="J16" s="60">
        <f>H16*E16</f>
        <v/>
      </c>
      <c r="K16" s="60" t="n">
        <v>149</v>
      </c>
      <c r="L16" s="79">
        <f>K16*J16</f>
        <v/>
      </c>
      <c r="M16" s="57" t="n">
        <v>9</v>
      </c>
      <c r="N16" s="85" t="n">
        <v>43236</v>
      </c>
      <c r="O16" s="14" t="n">
        <v>1</v>
      </c>
      <c r="P16" s="14" t="n">
        <v>1</v>
      </c>
      <c r="Q16" s="14" t="s">
        <v>40</v>
      </c>
      <c r="R16" s="14" t="n">
        <v>1</v>
      </c>
      <c r="S16" s="14" t="n">
        <v>1</v>
      </c>
      <c r="T16" s="14" t="n">
        <v>1</v>
      </c>
      <c r="U16" s="14" t="n">
        <v>1</v>
      </c>
      <c r="V16" s="14" t="n">
        <v>1</v>
      </c>
      <c r="W16" s="14" t="n">
        <v>1</v>
      </c>
      <c r="X16" s="14" t="n">
        <v>1</v>
      </c>
      <c r="Y16" s="14" t="n">
        <v>1</v>
      </c>
      <c r="Z16" s="14" t="n">
        <v>1</v>
      </c>
      <c r="AA16" s="60">
        <f>COUNTIF(O16:X16,"1")</f>
        <v/>
      </c>
      <c r="AB16" s="68">
        <f>AA16/M16</f>
        <v/>
      </c>
      <c r="AC16" s="58" t="s">
        <v>153</v>
      </c>
      <c r="AD16" s="75" t="s">
        <v>154</v>
      </c>
    </row>
    <row customHeight="1" ht="63" r="17" spans="1:30">
      <c r="A17" s="60" t="n"/>
      <c r="B17" s="60" t="n"/>
      <c r="C17" s="60" t="s">
        <v>1</v>
      </c>
      <c r="D17" s="13" t="s">
        <v>155</v>
      </c>
      <c r="E17" s="60">
        <f>NETWORKDAYS(Итог!B$2,Отчёт!C$2,Итог!B$3)</f>
        <v/>
      </c>
      <c r="F17" s="60" t="n">
        <v>0.5</v>
      </c>
      <c r="G17" s="60" t="n">
        <v>1</v>
      </c>
      <c r="H17" s="60">
        <f>F17*G17</f>
        <v/>
      </c>
      <c r="I17" s="60" t="n">
        <v>10</v>
      </c>
      <c r="J17" s="60">
        <f>H17*E17</f>
        <v/>
      </c>
      <c r="K17" s="60" t="n">
        <v>149</v>
      </c>
      <c r="L17" s="79">
        <f>K17*J17</f>
        <v/>
      </c>
      <c r="M17" s="57" t="n">
        <v>9</v>
      </c>
      <c r="N17" s="85" t="n">
        <v>43237</v>
      </c>
      <c r="O17" s="14" t="n">
        <v>1</v>
      </c>
      <c r="P17" s="14" t="n">
        <v>1</v>
      </c>
      <c r="Q17" s="14" t="s">
        <v>40</v>
      </c>
      <c r="R17" s="14" t="n">
        <v>1</v>
      </c>
      <c r="S17" s="14" t="n">
        <v>1</v>
      </c>
      <c r="T17" s="14" t="n">
        <v>1</v>
      </c>
      <c r="U17" s="14" t="n">
        <v>1</v>
      </c>
      <c r="V17" s="14" t="n">
        <v>1</v>
      </c>
      <c r="W17" s="14" t="n">
        <v>1</v>
      </c>
      <c r="X17" s="14" t="n">
        <v>1</v>
      </c>
      <c r="Y17" s="14" t="n">
        <v>1</v>
      </c>
      <c r="Z17" s="14" t="n">
        <v>1</v>
      </c>
      <c r="AA17" s="60">
        <f>COUNTIF(O17:X17,"1")</f>
        <v/>
      </c>
      <c r="AB17" s="68">
        <f>AA17/M17</f>
        <v/>
      </c>
      <c r="AC17" s="58" t="s">
        <v>156</v>
      </c>
      <c r="AD17" s="75" t="s">
        <v>157</v>
      </c>
    </row>
    <row customHeight="1" ht="63" r="18" spans="1:30">
      <c r="A18" s="60" t="n"/>
      <c r="B18" s="60" t="n"/>
      <c r="C18" s="60" t="s">
        <v>119</v>
      </c>
      <c r="D18" s="13" t="s">
        <v>158</v>
      </c>
      <c r="E18" s="60">
        <f>NETWORKDAYS(Итог!B$2,Отчёт!C$2,Итог!B$3)</f>
        <v/>
      </c>
      <c r="F18" s="60" t="n">
        <v>0.5</v>
      </c>
      <c r="G18" s="60" t="n">
        <v>1</v>
      </c>
      <c r="H18" s="60">
        <f>F18*G18</f>
        <v/>
      </c>
      <c r="I18" s="60" t="n">
        <v>10</v>
      </c>
      <c r="J18" s="60">
        <f>H18*E18</f>
        <v/>
      </c>
      <c r="K18" s="60" t="n">
        <v>149</v>
      </c>
      <c r="L18" s="79">
        <f>K18*J18</f>
        <v/>
      </c>
      <c r="M18" s="57" t="n">
        <v>9</v>
      </c>
      <c r="N18" s="85" t="n">
        <v>43237</v>
      </c>
      <c r="O18" s="14" t="n">
        <v>1</v>
      </c>
      <c r="P18" s="14" t="n">
        <v>1</v>
      </c>
      <c r="Q18" s="14" t="s">
        <v>40</v>
      </c>
      <c r="R18" s="14" t="n">
        <v>1</v>
      </c>
      <c r="S18" s="14" t="n">
        <v>1</v>
      </c>
      <c r="T18" s="14" t="n">
        <v>1</v>
      </c>
      <c r="U18" s="14" t="n">
        <v>1</v>
      </c>
      <c r="V18" s="14" t="n">
        <v>1</v>
      </c>
      <c r="W18" s="14" t="n">
        <v>1</v>
      </c>
      <c r="X18" s="14" t="n">
        <v>1</v>
      </c>
      <c r="Y18" s="14" t="n">
        <v>1</v>
      </c>
      <c r="Z18" s="14" t="n">
        <v>1</v>
      </c>
      <c r="AA18" s="60">
        <f>COUNTIF(O18:X18,"1")</f>
        <v/>
      </c>
      <c r="AB18" s="68">
        <f>AA18/M18</f>
        <v/>
      </c>
      <c r="AC18" s="58" t="s">
        <v>159</v>
      </c>
      <c r="AD18" s="75" t="s">
        <v>160</v>
      </c>
    </row>
    <row customHeight="1" ht="47.25" r="19" spans="1:30">
      <c r="A19" s="60" t="n"/>
      <c r="B19" s="60" t="n"/>
      <c r="C19" s="60" t="s">
        <v>1</v>
      </c>
      <c r="D19" s="13" t="s">
        <v>161</v>
      </c>
      <c r="E19" s="60">
        <f>NETWORKDAYS(Итог!B$2,Отчёт!C$2,Итог!B$3)</f>
        <v/>
      </c>
      <c r="F19" s="60" t="n">
        <v>0.5</v>
      </c>
      <c r="G19" s="60" t="n">
        <v>1</v>
      </c>
      <c r="H19" s="60">
        <f>F19*G19</f>
        <v/>
      </c>
      <c r="I19" s="60" t="n">
        <v>10</v>
      </c>
      <c r="J19" s="60">
        <f>H19*E19</f>
        <v/>
      </c>
      <c r="K19" s="60" t="n">
        <v>149</v>
      </c>
      <c r="L19" s="79">
        <f>K19*J19</f>
        <v/>
      </c>
      <c r="M19" s="57" t="n">
        <v>9</v>
      </c>
      <c r="N19" s="85" t="n">
        <v>43235</v>
      </c>
      <c r="O19" s="14" t="n">
        <v>1</v>
      </c>
      <c r="P19" s="14" t="n">
        <v>1</v>
      </c>
      <c r="Q19" s="14" t="s">
        <v>40</v>
      </c>
      <c r="R19" s="14" t="n">
        <v>1</v>
      </c>
      <c r="S19" s="14" t="n">
        <v>1</v>
      </c>
      <c r="T19" s="14" t="n">
        <v>1</v>
      </c>
      <c r="U19" s="14" t="n">
        <v>0</v>
      </c>
      <c r="V19" s="14" t="n">
        <v>1</v>
      </c>
      <c r="W19" s="14" t="n">
        <v>1</v>
      </c>
      <c r="X19" s="14" t="n">
        <v>1</v>
      </c>
      <c r="Y19" s="14" t="n">
        <v>1</v>
      </c>
      <c r="Z19" s="14" t="n">
        <v>1</v>
      </c>
      <c r="AA19" s="60">
        <f>COUNTIF(O19:X19,"1")</f>
        <v/>
      </c>
      <c r="AB19" s="68">
        <f>AA19/M19</f>
        <v/>
      </c>
      <c r="AC19" s="59" t="s">
        <v>162</v>
      </c>
      <c r="AD19" s="74" t="s">
        <v>163</v>
      </c>
    </row>
    <row r="20" spans="1:30">
      <c r="L20" s="63">
        <f>SUM(L2:L19)</f>
        <v/>
      </c>
    </row>
  </sheetData>
  <autoFilter ref="A1:AC19">
    <sortState ref="A2:AA19">
      <sortCondition ref="D1:D19"/>
    </sortState>
  </autoFilter>
  <conditionalFormatting sqref="N1">
    <cfRule dxfId="9" priority="5" stopIfTrue="1" type="expression">
      <formula>AND(MONTH(N1)=MONTH(EDATE(TODAY(),0-1)),YEAR(N1)=YEAR(EDATE(TODAY(),0-1)))</formula>
    </cfRule>
    <cfRule dxfId="8" priority="6" stopIfTrue="1" type="expression">
      <formula>AND(TODAY()-ROUNDDOWN(N1,0)&gt;=(WEEKDAY(TODAY())),TODAY()-ROUNDDOWN(N1,0)&lt;(WEEKDAY(TODAY())+7))</formula>
    </cfRule>
  </conditionalFormatting>
  <conditionalFormatting sqref="O2:Z19">
    <cfRule dxfId="1" operator="equal" priority="4" stopIfTrue="1" type="cellIs">
      <formula>1</formula>
    </cfRule>
    <cfRule dxfId="0" operator="equal" priority="3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46"/>
  <sheetViews>
    <sheetView topLeftCell="B1" workbookViewId="0" zoomScale="70" zoomScaleNormal="70">
      <pane activePane="bottomLeft" state="frozen" topLeftCell="A23" ySplit="1"/>
      <selection activeCell="N1" pane="bottomLeft" sqref="N1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0.5703125"/>
    <col customWidth="1" max="22" min="22" width="42.85546875"/>
    <col customWidth="1" max="23" min="23" width="111.5703125"/>
  </cols>
  <sheetData>
    <row customHeight="1" ht="76.5" r="1" spans="1:23">
      <c r="A1" s="54" t="s">
        <v>15</v>
      </c>
      <c r="B1" s="2" t="s">
        <v>16</v>
      </c>
      <c r="C1" s="54" t="s">
        <v>17</v>
      </c>
      <c r="D1" s="20" t="s">
        <v>18</v>
      </c>
      <c r="E1" s="22" t="s">
        <v>19</v>
      </c>
      <c r="F1" s="23" t="s">
        <v>20</v>
      </c>
      <c r="G1" s="24" t="s">
        <v>21</v>
      </c>
      <c r="H1" s="24" t="s">
        <v>22</v>
      </c>
      <c r="I1" s="23" t="s">
        <v>23</v>
      </c>
      <c r="J1" s="25" t="s">
        <v>24</v>
      </c>
      <c r="K1" s="24" t="s">
        <v>25</v>
      </c>
      <c r="L1" s="26" t="s">
        <v>26</v>
      </c>
      <c r="M1" s="21" t="s">
        <v>27</v>
      </c>
      <c r="N1" s="7" t="s">
        <v>0</v>
      </c>
      <c r="O1" s="8" t="s">
        <v>164</v>
      </c>
      <c r="P1" s="8" t="s">
        <v>108</v>
      </c>
      <c r="Q1" s="8" t="s">
        <v>28</v>
      </c>
      <c r="R1" s="8" t="s">
        <v>165</v>
      </c>
      <c r="S1" s="8" t="s">
        <v>33</v>
      </c>
      <c r="T1" s="6" t="s">
        <v>36</v>
      </c>
      <c r="U1" s="6" t="s">
        <v>5</v>
      </c>
      <c r="V1" s="9" t="s">
        <v>37</v>
      </c>
      <c r="W1" s="9" t="s">
        <v>38</v>
      </c>
    </row>
    <row customHeight="1" ht="15.75" r="2" spans="1:23">
      <c r="A2" s="60" t="n"/>
      <c r="B2" s="60" t="n"/>
      <c r="C2" s="72" t="s">
        <v>166</v>
      </c>
      <c r="D2" s="72" t="s">
        <v>167</v>
      </c>
      <c r="E2" s="79">
        <f>NETWORKDAYS(Итог!B$2,Отчёт!C$2,Итог!B$3)*3/5-7-7</f>
        <v/>
      </c>
      <c r="F2" s="60" t="n">
        <v>0.5</v>
      </c>
      <c r="G2" s="60" t="n">
        <v>1</v>
      </c>
      <c r="H2" s="60">
        <f>F2*G2</f>
        <v/>
      </c>
      <c r="I2" s="57" t="n">
        <v>5</v>
      </c>
      <c r="J2" s="79">
        <f>H2*E2</f>
        <v/>
      </c>
      <c r="K2" s="60" t="n">
        <v>149</v>
      </c>
      <c r="L2" s="66">
        <f>K2*J2</f>
        <v/>
      </c>
      <c r="M2" s="57" t="n">
        <v>5</v>
      </c>
      <c r="N2" s="86" t="n">
        <v>43194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60">
        <f>COUNTIF(O2:S2,"1")</f>
        <v/>
      </c>
      <c r="U2" s="68">
        <f>T2/M2</f>
        <v/>
      </c>
      <c r="V2" s="78" t="s">
        <v>168</v>
      </c>
      <c r="W2" s="69" t="n"/>
    </row>
    <row customHeight="1" ht="15.75" r="3" spans="1:23">
      <c r="A3" s="60" t="n"/>
      <c r="B3" s="60" t="n"/>
      <c r="C3" s="72" t="s">
        <v>166</v>
      </c>
      <c r="D3" s="72" t="s">
        <v>169</v>
      </c>
      <c r="E3" s="79">
        <f>NETWORKDAYS(Итог!B$2,Отчёт!C$2,Итог!B$3)*3/5</f>
        <v/>
      </c>
      <c r="F3" s="60" t="n">
        <v>0.5</v>
      </c>
      <c r="G3" s="60" t="n">
        <v>1</v>
      </c>
      <c r="H3" s="60">
        <f>F3*G3</f>
        <v/>
      </c>
      <c r="I3" s="57" t="n">
        <v>5</v>
      </c>
      <c r="J3" s="79">
        <f>H3*E3</f>
        <v/>
      </c>
      <c r="K3" s="60" t="n">
        <v>149</v>
      </c>
      <c r="L3" s="66">
        <f>K3*J3</f>
        <v/>
      </c>
      <c r="M3" s="57" t="n">
        <v>5</v>
      </c>
      <c r="N3" s="85" t="n">
        <v>43235</v>
      </c>
      <c r="O3" s="11" t="n">
        <v>1</v>
      </c>
      <c r="P3" s="11" t="n">
        <v>1</v>
      </c>
      <c r="Q3" s="11" t="n">
        <v>0</v>
      </c>
      <c r="R3" s="11" t="n">
        <v>1</v>
      </c>
      <c r="S3" s="11" t="s">
        <v>40</v>
      </c>
      <c r="T3" s="60">
        <f>COUNTIF(O3:S3,"1")</f>
        <v/>
      </c>
      <c r="U3" s="68">
        <f>T3/M3</f>
        <v/>
      </c>
      <c r="V3" s="78" t="s">
        <v>170</v>
      </c>
      <c r="W3" s="69" t="s">
        <v>171</v>
      </c>
    </row>
    <row customHeight="1" ht="47.25" r="4" spans="1:23">
      <c r="A4" s="60" t="n"/>
      <c r="B4" s="60" t="n"/>
      <c r="C4" s="72" t="s">
        <v>166</v>
      </c>
      <c r="D4" s="72" t="s">
        <v>172</v>
      </c>
      <c r="E4" s="79">
        <f>NETWORKDAYS(Итог!B$2,Отчёт!C$2,Итог!B$3)*3/5</f>
        <v/>
      </c>
      <c r="F4" s="60" t="n">
        <v>0.5</v>
      </c>
      <c r="G4" s="60" t="n">
        <v>1</v>
      </c>
      <c r="H4" s="60">
        <f>F4*G4</f>
        <v/>
      </c>
      <c r="I4" s="57" t="n">
        <v>5</v>
      </c>
      <c r="J4" s="79">
        <f>H4*E4</f>
        <v/>
      </c>
      <c r="K4" s="60" t="n">
        <v>149</v>
      </c>
      <c r="L4" s="66">
        <f>K4*J4</f>
        <v/>
      </c>
      <c r="M4" s="57" t="n">
        <v>5</v>
      </c>
      <c r="N4" s="85" t="n">
        <v>43235</v>
      </c>
      <c r="O4" s="11" t="n">
        <v>1</v>
      </c>
      <c r="P4" s="11" t="s">
        <v>40</v>
      </c>
      <c r="Q4" s="11" t="s">
        <v>40</v>
      </c>
      <c r="R4" s="11" t="s">
        <v>40</v>
      </c>
      <c r="S4" s="11" t="s">
        <v>40</v>
      </c>
      <c r="T4" s="60">
        <f>COUNTIF(O4:S4,"1")</f>
        <v/>
      </c>
      <c r="U4" s="68">
        <f>T4/M4</f>
        <v/>
      </c>
      <c r="V4" s="78" t="s">
        <v>173</v>
      </c>
      <c r="W4" s="69" t="s">
        <v>174</v>
      </c>
    </row>
    <row customHeight="1" ht="15.75" r="5" spans="1:23">
      <c r="A5" s="60" t="n"/>
      <c r="B5" s="60" t="n"/>
      <c r="C5" s="72" t="s">
        <v>1</v>
      </c>
      <c r="D5" s="72" t="s">
        <v>175</v>
      </c>
      <c r="E5" s="79">
        <f>NETWORKDAYS(Итог!B$2,Отчёт!C$2,Итог!B$3)*3/5</f>
        <v/>
      </c>
      <c r="F5" s="60" t="n">
        <v>0.5</v>
      </c>
      <c r="G5" s="60" t="n">
        <v>1</v>
      </c>
      <c r="H5" s="60">
        <f>F5*G5</f>
        <v/>
      </c>
      <c r="I5" s="57" t="n">
        <v>5</v>
      </c>
      <c r="J5" s="79">
        <f>H5*E5</f>
        <v/>
      </c>
      <c r="K5" s="60" t="n">
        <v>149</v>
      </c>
      <c r="L5" s="66">
        <f>K5*J5</f>
        <v/>
      </c>
      <c r="M5" s="57" t="n">
        <v>5</v>
      </c>
      <c r="N5" s="85" t="n">
        <v>43237</v>
      </c>
      <c r="O5" s="11" t="n">
        <v>1</v>
      </c>
      <c r="P5" s="11" t="n">
        <v>0</v>
      </c>
      <c r="Q5" s="11" t="s">
        <v>40</v>
      </c>
      <c r="R5" s="11" t="n">
        <v>1</v>
      </c>
      <c r="S5" s="11" t="s">
        <v>40</v>
      </c>
      <c r="T5" s="60">
        <f>COUNTIF(O5:S5,"1")</f>
        <v/>
      </c>
      <c r="U5" s="68">
        <f>T5/M5</f>
        <v/>
      </c>
      <c r="V5" s="78" t="s">
        <v>176</v>
      </c>
      <c r="W5" s="69" t="s">
        <v>177</v>
      </c>
    </row>
    <row customHeight="1" ht="15.75" r="6" spans="1:23">
      <c r="A6" s="60" t="n"/>
      <c r="B6" s="60" t="n"/>
      <c r="C6" s="72" t="s">
        <v>1</v>
      </c>
      <c r="D6" s="72" t="s">
        <v>178</v>
      </c>
      <c r="E6" s="79">
        <f>NETWORKDAYS(Итог!B$2,Отчёт!C$2,Итог!B$3)*3/5</f>
        <v/>
      </c>
      <c r="F6" s="60" t="n">
        <v>0.5</v>
      </c>
      <c r="G6" s="60" t="n">
        <v>1</v>
      </c>
      <c r="H6" s="60">
        <f>F6*G6</f>
        <v/>
      </c>
      <c r="I6" s="57" t="n">
        <v>5</v>
      </c>
      <c r="J6" s="79">
        <f>H6*E6</f>
        <v/>
      </c>
      <c r="K6" s="60" t="n">
        <v>149</v>
      </c>
      <c r="L6" s="66">
        <f>K6*J6</f>
        <v/>
      </c>
      <c r="M6" s="57" t="n">
        <v>5</v>
      </c>
      <c r="N6" s="85" t="n">
        <v>43237</v>
      </c>
      <c r="O6" s="11" t="n">
        <v>1</v>
      </c>
      <c r="P6" s="11" t="n">
        <v>1</v>
      </c>
      <c r="Q6" s="11" t="s">
        <v>40</v>
      </c>
      <c r="R6" s="11" t="n">
        <v>0</v>
      </c>
      <c r="S6" s="11" t="s">
        <v>40</v>
      </c>
      <c r="T6" s="60">
        <f>COUNTIF(O6:S6,"1")</f>
        <v/>
      </c>
      <c r="U6" s="68">
        <f>T6/M6</f>
        <v/>
      </c>
      <c r="V6" s="78" t="s">
        <v>179</v>
      </c>
      <c r="W6" s="69" t="s">
        <v>180</v>
      </c>
    </row>
    <row customHeight="1" ht="15.75" r="7" spans="1:23">
      <c r="A7" s="52" t="n"/>
      <c r="B7" s="52" t="n"/>
      <c r="C7" s="72" t="s">
        <v>1</v>
      </c>
      <c r="D7" s="72" t="s">
        <v>181</v>
      </c>
      <c r="E7" s="79">
        <f>NETWORKDAYS(Итог!B$2,Отчёт!C$2,Итог!B$3)*3/5</f>
        <v/>
      </c>
      <c r="F7" s="60" t="n">
        <v>0.5</v>
      </c>
      <c r="G7" s="60" t="n">
        <v>1</v>
      </c>
      <c r="H7" s="60">
        <f>F7*G7</f>
        <v/>
      </c>
      <c r="I7" s="57" t="n">
        <v>5</v>
      </c>
      <c r="J7" s="79">
        <f>H7*E7</f>
        <v/>
      </c>
      <c r="K7" s="60" t="n">
        <v>149</v>
      </c>
      <c r="L7" s="66">
        <f>K7*J7</f>
        <v/>
      </c>
      <c r="M7" s="57" t="n">
        <v>5</v>
      </c>
      <c r="N7" s="85" t="n">
        <v>43235</v>
      </c>
      <c r="O7" s="11" t="n">
        <v>1</v>
      </c>
      <c r="P7" s="11" t="s">
        <v>40</v>
      </c>
      <c r="Q7" s="11" t="s">
        <v>40</v>
      </c>
      <c r="R7" s="11" t="s">
        <v>40</v>
      </c>
      <c r="S7" s="11" t="s">
        <v>40</v>
      </c>
      <c r="T7" s="60">
        <f>COUNTIF(O7:S7,"1")</f>
        <v/>
      </c>
      <c r="U7" s="68">
        <f>T7/M7</f>
        <v/>
      </c>
      <c r="V7" s="78" t="s">
        <v>182</v>
      </c>
      <c r="W7" s="69" t="s">
        <v>183</v>
      </c>
    </row>
    <row customHeight="1" ht="15.75" r="8" spans="1:23">
      <c r="A8" s="60" t="n"/>
      <c r="B8" s="60" t="n"/>
      <c r="C8" s="72" t="s">
        <v>1</v>
      </c>
      <c r="D8" s="72" t="s">
        <v>184</v>
      </c>
      <c r="E8" s="79">
        <f>NETWORKDAYS(Итог!B$2,Отчёт!C$2,Итог!B$3)*3/5</f>
        <v/>
      </c>
      <c r="F8" s="60" t="n">
        <v>0.5</v>
      </c>
      <c r="G8" s="60" t="n">
        <v>1</v>
      </c>
      <c r="H8" s="60">
        <f>F8*G8</f>
        <v/>
      </c>
      <c r="I8" s="57" t="n">
        <v>5</v>
      </c>
      <c r="J8" s="79">
        <f>H8*E8</f>
        <v/>
      </c>
      <c r="K8" s="60" t="n">
        <v>149</v>
      </c>
      <c r="L8" s="66">
        <f>K8*J8</f>
        <v/>
      </c>
      <c r="M8" s="57" t="n">
        <v>5</v>
      </c>
      <c r="N8" s="85" t="n">
        <v>43237</v>
      </c>
      <c r="O8" s="11" t="n">
        <v>1</v>
      </c>
      <c r="P8" s="11" t="n">
        <v>0</v>
      </c>
      <c r="Q8" s="11" t="s">
        <v>40</v>
      </c>
      <c r="R8" s="11" t="n">
        <v>0</v>
      </c>
      <c r="S8" s="11" t="s">
        <v>40</v>
      </c>
      <c r="T8" s="60">
        <f>COUNTIF(O8:S8,"1")</f>
        <v/>
      </c>
      <c r="U8" s="68">
        <f>T8/M8</f>
        <v/>
      </c>
      <c r="V8" s="78" t="s">
        <v>185</v>
      </c>
      <c r="W8" s="69" t="s">
        <v>186</v>
      </c>
    </row>
    <row customHeight="1" ht="15.75" r="9" spans="1:23">
      <c r="A9" s="60" t="n"/>
      <c r="B9" s="60" t="n"/>
      <c r="C9" s="72" t="s">
        <v>1</v>
      </c>
      <c r="D9" s="72" t="s">
        <v>187</v>
      </c>
      <c r="E9" s="79">
        <f>NETWORKDAYS(Итог!B$2,Отчёт!C$2,Итог!B$3)*3/5</f>
        <v/>
      </c>
      <c r="F9" s="60" t="n">
        <v>0.5</v>
      </c>
      <c r="G9" s="60" t="n">
        <v>1</v>
      </c>
      <c r="H9" s="60">
        <f>F9*G9</f>
        <v/>
      </c>
      <c r="I9" s="57" t="n">
        <v>5</v>
      </c>
      <c r="J9" s="79">
        <f>H9*E9</f>
        <v/>
      </c>
      <c r="K9" s="60" t="n">
        <v>149</v>
      </c>
      <c r="L9" s="66">
        <f>K9*J9</f>
        <v/>
      </c>
      <c r="M9" s="57" t="n">
        <v>5</v>
      </c>
      <c r="N9" s="85" t="n">
        <v>43231</v>
      </c>
      <c r="O9" s="11" t="n">
        <v>0</v>
      </c>
      <c r="P9" s="11" t="s">
        <v>40</v>
      </c>
      <c r="Q9" s="11" t="s">
        <v>40</v>
      </c>
      <c r="R9" s="11" t="n">
        <v>0</v>
      </c>
      <c r="S9" s="11" t="s">
        <v>40</v>
      </c>
      <c r="T9" s="60">
        <f>COUNTIF(O9:S9,"1")</f>
        <v/>
      </c>
      <c r="U9" s="68">
        <f>T9/M9</f>
        <v/>
      </c>
      <c r="V9" s="75" t="s">
        <v>185</v>
      </c>
      <c r="W9" s="69" t="s">
        <v>188</v>
      </c>
    </row>
    <row customHeight="1" ht="15.75" r="10" spans="1:23">
      <c r="A10" s="60" t="n"/>
      <c r="B10" s="60" t="n"/>
      <c r="C10" s="72" t="s">
        <v>1</v>
      </c>
      <c r="D10" s="72" t="s">
        <v>189</v>
      </c>
      <c r="E10" s="79">
        <f>NETWORKDAYS(Итог!B$2,Отчёт!C$2,Итог!B$3)*3/5</f>
        <v/>
      </c>
      <c r="F10" s="60" t="n">
        <v>0.5</v>
      </c>
      <c r="G10" s="60" t="n">
        <v>1</v>
      </c>
      <c r="H10" s="60">
        <f>F10*G10</f>
        <v/>
      </c>
      <c r="I10" s="57" t="n">
        <v>5</v>
      </c>
      <c r="J10" s="79">
        <f>H10*E10</f>
        <v/>
      </c>
      <c r="K10" s="60" t="n">
        <v>149</v>
      </c>
      <c r="L10" s="66">
        <f>K10*J10</f>
        <v/>
      </c>
      <c r="M10" s="57" t="n">
        <v>5</v>
      </c>
      <c r="N10" s="85" t="n">
        <v>43237</v>
      </c>
      <c r="O10" s="11" t="n">
        <v>1</v>
      </c>
      <c r="P10" s="11" t="s">
        <v>40</v>
      </c>
      <c r="Q10" s="11" t="s">
        <v>40</v>
      </c>
      <c r="R10" s="11" t="n">
        <v>0</v>
      </c>
      <c r="S10" s="11" t="s">
        <v>40</v>
      </c>
      <c r="T10" s="60">
        <f>COUNTIF(O10:S10,"1")</f>
        <v/>
      </c>
      <c r="U10" s="68">
        <f>T10/M10</f>
        <v/>
      </c>
      <c r="V10" s="75" t="s">
        <v>190</v>
      </c>
      <c r="W10" s="69" t="s">
        <v>191</v>
      </c>
    </row>
    <row customHeight="1" ht="15.75" r="11" spans="1:23">
      <c r="A11" s="60" t="n"/>
      <c r="B11" s="60" t="n"/>
      <c r="C11" s="72" t="s">
        <v>1</v>
      </c>
      <c r="D11" s="72" t="s">
        <v>192</v>
      </c>
      <c r="E11" s="79">
        <f>NETWORKDAYS(Итог!B$2,Отчёт!C$2,Итог!B$3)*3/5</f>
        <v/>
      </c>
      <c r="F11" s="60" t="n">
        <v>0.5</v>
      </c>
      <c r="G11" s="60" t="n">
        <v>1</v>
      </c>
      <c r="H11" s="60">
        <f>F11*G11</f>
        <v/>
      </c>
      <c r="I11" s="57" t="n">
        <v>5</v>
      </c>
      <c r="J11" s="79">
        <f>H11*E11</f>
        <v/>
      </c>
      <c r="K11" s="60" t="n">
        <v>149</v>
      </c>
      <c r="L11" s="66">
        <f>K11*J11</f>
        <v/>
      </c>
      <c r="M11" s="57" t="n">
        <v>5</v>
      </c>
      <c r="N11" s="85" t="n">
        <v>43237</v>
      </c>
      <c r="O11" s="11" t="n">
        <v>1</v>
      </c>
      <c r="P11" s="11" t="n">
        <v>0</v>
      </c>
      <c r="Q11" s="11" t="n">
        <v>1</v>
      </c>
      <c r="R11" s="11" t="n">
        <v>1</v>
      </c>
      <c r="S11" s="11" t="n">
        <v>1</v>
      </c>
      <c r="T11" s="60">
        <f>COUNTIF(O11:S11,"1")</f>
        <v/>
      </c>
      <c r="U11" s="68">
        <f>T11/M11</f>
        <v/>
      </c>
      <c r="V11" s="75" t="s">
        <v>193</v>
      </c>
      <c r="W11" s="69" t="s">
        <v>194</v>
      </c>
    </row>
    <row customHeight="1" ht="15.75" r="12" spans="1:23">
      <c r="A12" s="60" t="n"/>
      <c r="B12" s="60" t="n"/>
      <c r="C12" s="72" t="s">
        <v>1</v>
      </c>
      <c r="D12" s="72" t="s">
        <v>195</v>
      </c>
      <c r="E12" s="79">
        <f>NETWORKDAYS(Итог!B$2,Отчёт!C$2,Итог!B$3)*3/5</f>
        <v/>
      </c>
      <c r="F12" s="60" t="n">
        <v>0.5</v>
      </c>
      <c r="G12" s="60" t="n">
        <v>1</v>
      </c>
      <c r="H12" s="60">
        <f>F12*G12</f>
        <v/>
      </c>
      <c r="I12" s="57" t="n">
        <v>5</v>
      </c>
      <c r="J12" s="79">
        <f>H12*E12</f>
        <v/>
      </c>
      <c r="K12" s="60" t="n">
        <v>149</v>
      </c>
      <c r="L12" s="66">
        <f>K12*J12</f>
        <v/>
      </c>
      <c r="M12" s="57" t="n">
        <v>5</v>
      </c>
      <c r="N12" s="85" t="n">
        <v>43237</v>
      </c>
      <c r="O12" s="11" t="n">
        <v>1</v>
      </c>
      <c r="P12" s="11" t="s">
        <v>40</v>
      </c>
      <c r="Q12" s="11" t="s">
        <v>40</v>
      </c>
      <c r="R12" s="11" t="s">
        <v>40</v>
      </c>
      <c r="S12" s="11" t="s">
        <v>40</v>
      </c>
      <c r="T12" s="60">
        <f>COUNTIF(O12:S12,"1")</f>
        <v/>
      </c>
      <c r="U12" s="68">
        <f>T12/M12</f>
        <v/>
      </c>
      <c r="V12" s="78" t="s">
        <v>185</v>
      </c>
      <c r="W12" s="69" t="s">
        <v>196</v>
      </c>
    </row>
    <row customHeight="1" ht="15.75" r="13" spans="1:23">
      <c r="A13" s="60" t="n"/>
      <c r="B13" s="60" t="n"/>
      <c r="C13" s="72" t="s">
        <v>1</v>
      </c>
      <c r="D13" s="72" t="s">
        <v>197</v>
      </c>
      <c r="E13" s="79">
        <f>NETWORKDAYS(Итог!B$2,Отчёт!C$2,Итог!B$3)*3/5</f>
        <v/>
      </c>
      <c r="F13" s="60" t="n">
        <v>0.5</v>
      </c>
      <c r="G13" s="60" t="n">
        <v>1</v>
      </c>
      <c r="H13" s="60">
        <f>F13*G13</f>
        <v/>
      </c>
      <c r="I13" s="57" t="n">
        <v>5</v>
      </c>
      <c r="J13" s="79">
        <f>H13*E13</f>
        <v/>
      </c>
      <c r="K13" s="60" t="n">
        <v>149</v>
      </c>
      <c r="L13" s="66">
        <f>K13*J13</f>
        <v/>
      </c>
      <c r="M13" s="57" t="n">
        <v>5</v>
      </c>
      <c r="N13" s="85" t="n">
        <v>43237</v>
      </c>
      <c r="O13" s="11" t="n">
        <v>1</v>
      </c>
      <c r="P13" s="11" t="n">
        <v>1</v>
      </c>
      <c r="Q13" s="11" t="n">
        <v>1</v>
      </c>
      <c r="R13" s="11" t="n">
        <v>0</v>
      </c>
      <c r="S13" s="11" t="n">
        <v>1</v>
      </c>
      <c r="T13" s="60">
        <f>COUNTIF(O13:S13,"1")</f>
        <v/>
      </c>
      <c r="U13" s="68">
        <f>T13/M13</f>
        <v/>
      </c>
      <c r="V13" s="75" t="s">
        <v>198</v>
      </c>
      <c r="W13" s="69" t="s">
        <v>199</v>
      </c>
    </row>
    <row customHeight="1" ht="15.75" r="14" spans="1:23">
      <c r="A14" s="60" t="n"/>
      <c r="B14" s="60" t="n"/>
      <c r="C14" s="72" t="s">
        <v>1</v>
      </c>
      <c r="D14" s="72" t="s">
        <v>200</v>
      </c>
      <c r="E14" s="79">
        <f>NETWORKDAYS(Итог!B$2,Отчёт!C$2,Итог!B$3)*3/5</f>
        <v/>
      </c>
      <c r="F14" s="60" t="n">
        <v>0.5</v>
      </c>
      <c r="G14" s="60" t="n">
        <v>1</v>
      </c>
      <c r="H14" s="60">
        <f>F14*G14</f>
        <v/>
      </c>
      <c r="I14" s="57" t="n">
        <v>5</v>
      </c>
      <c r="J14" s="79">
        <f>H14*E14</f>
        <v/>
      </c>
      <c r="K14" s="60" t="n">
        <v>149</v>
      </c>
      <c r="L14" s="66">
        <f>K14*J14</f>
        <v/>
      </c>
      <c r="M14" s="57" t="n">
        <v>5</v>
      </c>
      <c r="N14" s="85" t="n">
        <v>43237</v>
      </c>
      <c r="O14" s="11" t="n">
        <v>1</v>
      </c>
      <c r="P14" s="11" t="s">
        <v>40</v>
      </c>
      <c r="Q14" s="11" t="s">
        <v>40</v>
      </c>
      <c r="R14" s="11" t="n">
        <v>1</v>
      </c>
      <c r="S14" s="11" t="s">
        <v>40</v>
      </c>
      <c r="T14" s="60">
        <f>COUNTIF(O14:S14,"1")</f>
        <v/>
      </c>
      <c r="U14" s="68">
        <f>T14/M14</f>
        <v/>
      </c>
      <c r="V14" s="75" t="s">
        <v>59</v>
      </c>
      <c r="W14" s="69" t="s">
        <v>201</v>
      </c>
    </row>
    <row customHeight="1" ht="15.75" r="15" spans="1:23">
      <c r="A15" s="60" t="n"/>
      <c r="B15" s="60" t="n"/>
      <c r="C15" s="72" t="s">
        <v>1</v>
      </c>
      <c r="D15" s="72" t="s">
        <v>202</v>
      </c>
      <c r="E15" s="79">
        <f>NETWORKDAYS(Итог!B$2,Отчёт!C$2,Итог!B$3)*3/5</f>
        <v/>
      </c>
      <c r="F15" s="60" t="n">
        <v>0.5</v>
      </c>
      <c r="G15" s="60" t="n">
        <v>1</v>
      </c>
      <c r="H15" s="60">
        <f>F15*G15</f>
        <v/>
      </c>
      <c r="I15" s="57" t="n">
        <v>5</v>
      </c>
      <c r="J15" s="79">
        <f>H15*E15</f>
        <v/>
      </c>
      <c r="K15" s="60" t="n">
        <v>149</v>
      </c>
      <c r="L15" s="66">
        <f>K15*J15</f>
        <v/>
      </c>
      <c r="M15" s="57" t="n">
        <v>5</v>
      </c>
      <c r="N15" s="85" t="n">
        <v>43235</v>
      </c>
      <c r="O15" s="11" t="n">
        <v>1</v>
      </c>
      <c r="P15" s="11" t="s">
        <v>40</v>
      </c>
      <c r="Q15" s="11" t="s">
        <v>40</v>
      </c>
      <c r="R15" s="11" t="n">
        <v>0</v>
      </c>
      <c r="S15" s="11" t="s">
        <v>40</v>
      </c>
      <c r="T15" s="60">
        <f>COUNTIF(O15:S15,"1")</f>
        <v/>
      </c>
      <c r="U15" s="68">
        <f>T15/M15</f>
        <v/>
      </c>
      <c r="V15" s="75" t="s">
        <v>203</v>
      </c>
      <c r="W15" s="69" t="s">
        <v>204</v>
      </c>
    </row>
    <row customHeight="1" ht="15.75" r="16" spans="1:23">
      <c r="A16" s="60" t="n"/>
      <c r="B16" s="60" t="n"/>
      <c r="C16" s="72" t="s">
        <v>1</v>
      </c>
      <c r="D16" s="72" t="s">
        <v>205</v>
      </c>
      <c r="E16" s="79">
        <f>NETWORKDAYS(Итог!B$2,Отчёт!C$2,Итог!B$3)*3/5</f>
        <v/>
      </c>
      <c r="F16" s="60" t="n">
        <v>0.5</v>
      </c>
      <c r="G16" s="60" t="n">
        <v>1</v>
      </c>
      <c r="H16" s="60">
        <f>F16*G16</f>
        <v/>
      </c>
      <c r="I16" s="57" t="n">
        <v>5</v>
      </c>
      <c r="J16" s="79">
        <f>H16*E16</f>
        <v/>
      </c>
      <c r="K16" s="60" t="n">
        <v>149</v>
      </c>
      <c r="L16" s="66">
        <f>K16*J16</f>
        <v/>
      </c>
      <c r="M16" s="57" t="n">
        <v>5</v>
      </c>
      <c r="N16" s="85" t="n">
        <v>43235</v>
      </c>
      <c r="O16" s="11" t="n">
        <v>1</v>
      </c>
      <c r="P16" s="11" t="n">
        <v>0</v>
      </c>
      <c r="Q16" s="11" t="s">
        <v>40</v>
      </c>
      <c r="R16" s="11" t="n">
        <v>1</v>
      </c>
      <c r="S16" s="11" t="s">
        <v>40</v>
      </c>
      <c r="T16" s="60">
        <f>COUNTIF(O16:S16,"1")</f>
        <v/>
      </c>
      <c r="U16" s="68">
        <f>T16/M16</f>
        <v/>
      </c>
      <c r="V16" s="75" t="s">
        <v>185</v>
      </c>
      <c r="W16" s="69" t="s">
        <v>206</v>
      </c>
    </row>
    <row customHeight="1" ht="15.75" r="17" spans="1:23">
      <c r="A17" s="60" t="n"/>
      <c r="B17" s="60" t="n"/>
      <c r="C17" s="72" t="s">
        <v>1</v>
      </c>
      <c r="D17" s="72" t="s">
        <v>207</v>
      </c>
      <c r="E17" s="79">
        <f>NETWORKDAYS(Итог!B$2,Отчёт!C$2,Итог!B$3)*3/5</f>
        <v/>
      </c>
      <c r="F17" s="60" t="n">
        <v>0.5</v>
      </c>
      <c r="G17" s="60" t="n">
        <v>1</v>
      </c>
      <c r="H17" s="60">
        <f>F17*G17</f>
        <v/>
      </c>
      <c r="I17" s="57" t="n">
        <v>5</v>
      </c>
      <c r="J17" s="79">
        <f>H17*E17</f>
        <v/>
      </c>
      <c r="K17" s="60" t="n">
        <v>149</v>
      </c>
      <c r="L17" s="66">
        <f>K17*J17</f>
        <v/>
      </c>
      <c r="M17" s="57" t="n">
        <v>5</v>
      </c>
      <c r="N17" s="85" t="n">
        <v>43230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60">
        <f>COUNTIF(O17:S17,"1")</f>
        <v/>
      </c>
      <c r="U17" s="68">
        <f>T17/M17</f>
        <v/>
      </c>
      <c r="V17" s="75" t="s">
        <v>176</v>
      </c>
      <c r="W17" s="69" t="s">
        <v>208</v>
      </c>
    </row>
    <row customHeight="1" ht="15.75" r="18" spans="1:23">
      <c r="A18" s="60" t="n"/>
      <c r="B18" s="60" t="n"/>
      <c r="C18" s="72" t="s">
        <v>1</v>
      </c>
      <c r="D18" s="72" t="s">
        <v>209</v>
      </c>
      <c r="E18" s="79">
        <f>NETWORKDAYS(Итог!B$2,Отчёт!C$2,Итог!B$3)*3/5</f>
        <v/>
      </c>
      <c r="F18" s="60" t="n">
        <v>0.5</v>
      </c>
      <c r="G18" s="60" t="n">
        <v>1</v>
      </c>
      <c r="H18" s="60">
        <f>F18*G18</f>
        <v/>
      </c>
      <c r="I18" s="57" t="n">
        <v>5</v>
      </c>
      <c r="J18" s="79">
        <f>H18*E18</f>
        <v/>
      </c>
      <c r="K18" s="60" t="n">
        <v>149</v>
      </c>
      <c r="L18" s="66">
        <f>K18*J18</f>
        <v/>
      </c>
      <c r="M18" s="57" t="n">
        <v>5</v>
      </c>
      <c r="N18" s="85" t="n">
        <v>43237</v>
      </c>
      <c r="O18" s="11" t="n">
        <v>1</v>
      </c>
      <c r="P18" s="11" t="n">
        <v>0</v>
      </c>
      <c r="Q18" s="11" t="s">
        <v>40</v>
      </c>
      <c r="R18" s="11" t="n">
        <v>0</v>
      </c>
      <c r="S18" s="11" t="n">
        <v>0</v>
      </c>
      <c r="T18" s="60">
        <f>COUNTIF(O18:S18,"1")</f>
        <v/>
      </c>
      <c r="U18" s="68">
        <f>T18/M18</f>
        <v/>
      </c>
      <c r="V18" s="75" t="s">
        <v>210</v>
      </c>
      <c r="W18" s="69" t="s">
        <v>211</v>
      </c>
    </row>
    <row customHeight="1" ht="15.75" r="19" spans="1:23">
      <c r="A19" s="60" t="n"/>
      <c r="B19" s="60" t="n"/>
      <c r="C19" s="72" t="s">
        <v>1</v>
      </c>
      <c r="D19" s="72" t="s">
        <v>212</v>
      </c>
      <c r="E19" s="79">
        <f>NETWORKDAYS(Итог!B$2,Отчёт!C$2,Итог!B$3)*3/5-7-7</f>
        <v/>
      </c>
      <c r="F19" s="60" t="n">
        <v>0.5</v>
      </c>
      <c r="G19" s="60" t="n">
        <v>1</v>
      </c>
      <c r="H19" s="60">
        <f>F19*G19</f>
        <v/>
      </c>
      <c r="I19" s="57" t="n">
        <v>5</v>
      </c>
      <c r="J19" s="79">
        <f>H19*E19</f>
        <v/>
      </c>
      <c r="K19" s="60" t="n">
        <v>149</v>
      </c>
      <c r="L19" s="66">
        <f>K19*J19</f>
        <v/>
      </c>
      <c r="M19" s="57" t="n">
        <v>5</v>
      </c>
      <c r="N19" s="85" t="n">
        <v>43237</v>
      </c>
      <c r="O19" s="11" t="n">
        <v>1</v>
      </c>
      <c r="P19" s="11" t="n">
        <v>0</v>
      </c>
      <c r="Q19" s="11" t="s">
        <v>40</v>
      </c>
      <c r="R19" s="11" t="n">
        <v>0</v>
      </c>
      <c r="S19" s="11" t="s">
        <v>40</v>
      </c>
      <c r="T19" s="60">
        <f>COUNTIF(O19:S19,"1")</f>
        <v/>
      </c>
      <c r="U19" s="68">
        <f>T19/M19</f>
        <v/>
      </c>
      <c r="V19" s="75" t="s">
        <v>213</v>
      </c>
      <c r="W19" s="69" t="n"/>
    </row>
    <row customHeight="1" ht="15.75" r="20" spans="1:23">
      <c r="A20" s="60" t="n"/>
      <c r="B20" s="60" t="n"/>
      <c r="C20" s="72" t="s">
        <v>1</v>
      </c>
      <c r="D20" s="72" t="s">
        <v>214</v>
      </c>
      <c r="E20" s="79">
        <f>NETWORKDAYS(Итог!B$2,Отчёт!C$2,Итог!B$3)*3/5</f>
        <v/>
      </c>
      <c r="F20" s="60" t="n">
        <v>0.5</v>
      </c>
      <c r="G20" s="60" t="n">
        <v>1</v>
      </c>
      <c r="H20" s="60">
        <f>F20*G20</f>
        <v/>
      </c>
      <c r="I20" s="57" t="n">
        <v>5</v>
      </c>
      <c r="J20" s="79">
        <f>H20*E20</f>
        <v/>
      </c>
      <c r="K20" s="60" t="n">
        <v>149</v>
      </c>
      <c r="L20" s="66">
        <f>K20*J20</f>
        <v/>
      </c>
      <c r="M20" s="57" t="n">
        <v>5</v>
      </c>
      <c r="N20" s="85" t="n">
        <v>43235</v>
      </c>
      <c r="O20" s="11" t="n">
        <v>1</v>
      </c>
      <c r="P20" s="11" t="n">
        <v>1</v>
      </c>
      <c r="Q20" s="11" t="s">
        <v>40</v>
      </c>
      <c r="R20" s="11" t="n">
        <v>1</v>
      </c>
      <c r="S20" s="11" t="s">
        <v>40</v>
      </c>
      <c r="T20" s="60">
        <f>COUNTIF(O20:S20,"1")</f>
        <v/>
      </c>
      <c r="U20" s="68">
        <f>T20/M20</f>
        <v/>
      </c>
      <c r="V20" s="75" t="s">
        <v>215</v>
      </c>
      <c r="W20" s="69" t="s">
        <v>216</v>
      </c>
    </row>
    <row customHeight="1" ht="15.75" r="21" spans="1:23">
      <c r="A21" s="60" t="n"/>
      <c r="B21" s="60" t="n"/>
      <c r="C21" s="72" t="s">
        <v>1</v>
      </c>
      <c r="D21" s="72" t="s">
        <v>217</v>
      </c>
      <c r="E21" s="79">
        <f>NETWORKDAYS(Итог!B$2,Отчёт!C$2,Итог!B$3)*3/5</f>
        <v/>
      </c>
      <c r="F21" s="60" t="n">
        <v>0.5</v>
      </c>
      <c r="G21" s="60" t="n">
        <v>1</v>
      </c>
      <c r="H21" s="60">
        <f>F21*G21</f>
        <v/>
      </c>
      <c r="I21" s="57" t="n">
        <v>5</v>
      </c>
      <c r="J21" s="79">
        <f>H21*E21</f>
        <v/>
      </c>
      <c r="K21" s="60" t="n">
        <v>149</v>
      </c>
      <c r="L21" s="66">
        <f>K21*J21</f>
        <v/>
      </c>
      <c r="M21" s="57" t="n">
        <v>5</v>
      </c>
      <c r="N21" s="85" t="n">
        <v>43235</v>
      </c>
      <c r="O21" s="11" t="n">
        <v>1</v>
      </c>
      <c r="P21" s="11" t="n">
        <v>0</v>
      </c>
      <c r="Q21" s="11" t="s">
        <v>40</v>
      </c>
      <c r="R21" s="11" t="s">
        <v>40</v>
      </c>
      <c r="S21" s="11" t="s">
        <v>40</v>
      </c>
      <c r="T21" s="60">
        <f>COUNTIF(O21:S21,"1")</f>
        <v/>
      </c>
      <c r="U21" s="68">
        <f>T21/M21</f>
        <v/>
      </c>
      <c r="V21" s="75" t="s">
        <v>210</v>
      </c>
      <c r="W21" s="69" t="s">
        <v>218</v>
      </c>
    </row>
    <row customHeight="1" ht="15.75" r="22" spans="1:23">
      <c r="A22" s="60" t="n"/>
      <c r="B22" s="60" t="n"/>
      <c r="C22" s="72" t="s">
        <v>1</v>
      </c>
      <c r="D22" s="72" t="s">
        <v>219</v>
      </c>
      <c r="E22" s="79">
        <f>NETWORKDAYS(Итог!B$2,Отчёт!C$2,Итог!B$3)*3/5</f>
        <v/>
      </c>
      <c r="F22" s="60" t="n">
        <v>0.5</v>
      </c>
      <c r="G22" s="60" t="n">
        <v>1</v>
      </c>
      <c r="H22" s="60">
        <f>F22*G22</f>
        <v/>
      </c>
      <c r="I22" s="57" t="n">
        <v>5</v>
      </c>
      <c r="J22" s="79">
        <f>H22*E22</f>
        <v/>
      </c>
      <c r="K22" s="60" t="n">
        <v>149</v>
      </c>
      <c r="L22" s="66">
        <f>K22*J22</f>
        <v/>
      </c>
      <c r="M22" s="57" t="n">
        <v>5</v>
      </c>
      <c r="N22" s="85" t="n">
        <v>43237</v>
      </c>
      <c r="O22" s="11" t="n">
        <v>1</v>
      </c>
      <c r="P22" s="11" t="n">
        <v>1</v>
      </c>
      <c r="Q22" s="11" t="s">
        <v>40</v>
      </c>
      <c r="R22" s="11" t="n">
        <v>1</v>
      </c>
      <c r="S22" s="11" t="s">
        <v>40</v>
      </c>
      <c r="T22" s="60">
        <f>COUNTIF(O22:S22,"1")</f>
        <v/>
      </c>
      <c r="U22" s="68">
        <f>T22/M22</f>
        <v/>
      </c>
      <c r="V22" s="75" t="s">
        <v>185</v>
      </c>
      <c r="W22" s="69" t="s">
        <v>220</v>
      </c>
    </row>
    <row customHeight="1" ht="31.5" r="23" spans="1:23">
      <c r="A23" s="60" t="n"/>
      <c r="B23" s="60" t="n"/>
      <c r="C23" s="72" t="s">
        <v>1</v>
      </c>
      <c r="D23" s="72" t="s">
        <v>221</v>
      </c>
      <c r="E23" s="79">
        <f>NETWORKDAYS(Итог!B$2,Отчёт!C$2,Итог!B$3)*3/5</f>
        <v/>
      </c>
      <c r="F23" s="60" t="n">
        <v>0.5</v>
      </c>
      <c r="G23" s="60" t="n">
        <v>1</v>
      </c>
      <c r="H23" s="60">
        <f>F23*G23</f>
        <v/>
      </c>
      <c r="I23" s="57" t="n">
        <v>5</v>
      </c>
      <c r="J23" s="79">
        <f>H23*E23</f>
        <v/>
      </c>
      <c r="K23" s="60" t="n">
        <v>149</v>
      </c>
      <c r="L23" s="66">
        <f>K23*J23</f>
        <v/>
      </c>
      <c r="M23" s="57" t="n">
        <v>5</v>
      </c>
      <c r="N23" s="85" t="n">
        <v>43235</v>
      </c>
      <c r="O23" s="11" t="n">
        <v>1</v>
      </c>
      <c r="P23" s="11" t="s">
        <v>40</v>
      </c>
      <c r="Q23" s="11" t="s">
        <v>40</v>
      </c>
      <c r="R23" s="11" t="s">
        <v>40</v>
      </c>
      <c r="S23" s="11" t="s">
        <v>40</v>
      </c>
      <c r="T23" s="60">
        <f>COUNTIF(O23:S23,"1")</f>
        <v/>
      </c>
      <c r="U23" s="68">
        <f>T23/M23</f>
        <v/>
      </c>
      <c r="V23" s="75" t="s">
        <v>222</v>
      </c>
      <c r="W23" s="69" t="s">
        <v>223</v>
      </c>
    </row>
    <row customHeight="1" ht="15.75" r="24" spans="1:23">
      <c r="A24" s="60" t="n"/>
      <c r="B24" s="60" t="n"/>
      <c r="C24" s="72" t="s">
        <v>1</v>
      </c>
      <c r="D24" s="72" t="s">
        <v>224</v>
      </c>
      <c r="E24" s="79">
        <f>NETWORKDAYS(Итог!B$2,Отчёт!C$2,Итог!B$3)*3/5</f>
        <v/>
      </c>
      <c r="F24" s="60" t="n">
        <v>0.5</v>
      </c>
      <c r="G24" s="60" t="n">
        <v>1</v>
      </c>
      <c r="H24" s="60">
        <f>F24*G24</f>
        <v/>
      </c>
      <c r="I24" s="57" t="n">
        <v>5</v>
      </c>
      <c r="J24" s="79">
        <f>H24*E24</f>
        <v/>
      </c>
      <c r="K24" s="60" t="n">
        <v>149</v>
      </c>
      <c r="L24" s="66">
        <f>K24*J24</f>
        <v/>
      </c>
      <c r="M24" s="57" t="n">
        <v>5</v>
      </c>
      <c r="N24" s="85" t="n">
        <v>43237</v>
      </c>
      <c r="O24" s="11" t="n">
        <v>1</v>
      </c>
      <c r="P24" s="11" t="s">
        <v>40</v>
      </c>
      <c r="Q24" s="11" t="s">
        <v>40</v>
      </c>
      <c r="R24" s="11" t="s">
        <v>40</v>
      </c>
      <c r="S24" s="11" t="s">
        <v>40</v>
      </c>
      <c r="T24" s="60">
        <f>COUNTIF(O24:S24,"1")</f>
        <v/>
      </c>
      <c r="U24" s="68">
        <f>T24/M24</f>
        <v/>
      </c>
      <c r="V24" s="75" t="s">
        <v>225</v>
      </c>
      <c r="W24" s="69" t="s">
        <v>226</v>
      </c>
    </row>
    <row customHeight="1" ht="31.5" r="25" spans="1:23">
      <c r="A25" s="60" t="n"/>
      <c r="B25" s="60" t="n"/>
      <c r="C25" s="72" t="s">
        <v>1</v>
      </c>
      <c r="D25" s="72" t="s">
        <v>227</v>
      </c>
      <c r="E25" s="79">
        <f>NETWORKDAYS(Итог!B$2,Отчёт!C$2,Итог!B$3)*3/5</f>
        <v/>
      </c>
      <c r="F25" s="60" t="n">
        <v>0.5</v>
      </c>
      <c r="G25" s="60" t="n">
        <v>1</v>
      </c>
      <c r="H25" s="60">
        <f>F25*G25</f>
        <v/>
      </c>
      <c r="I25" s="57" t="n">
        <v>5</v>
      </c>
      <c r="J25" s="79">
        <f>H25*E25</f>
        <v/>
      </c>
      <c r="K25" s="60" t="n">
        <v>149</v>
      </c>
      <c r="L25" s="66">
        <f>K25*J25</f>
        <v/>
      </c>
      <c r="M25" s="57" t="n">
        <v>5</v>
      </c>
      <c r="N25" s="85" t="n">
        <v>43237</v>
      </c>
      <c r="O25" s="11" t="n">
        <v>1</v>
      </c>
      <c r="P25" s="11" t="s">
        <v>40</v>
      </c>
      <c r="Q25" s="11" t="s">
        <v>40</v>
      </c>
      <c r="R25" s="11" t="s">
        <v>40</v>
      </c>
      <c r="S25" s="11" t="s">
        <v>40</v>
      </c>
      <c r="T25" s="60">
        <f>COUNTIF(O25:S25,"1")</f>
        <v/>
      </c>
      <c r="U25" s="68">
        <f>T25/M25</f>
        <v/>
      </c>
      <c r="V25" s="75" t="s">
        <v>228</v>
      </c>
      <c r="W25" s="69" t="s">
        <v>229</v>
      </c>
    </row>
    <row customHeight="1" ht="15.75" r="26" spans="1:23">
      <c r="A26" s="60" t="n"/>
      <c r="B26" s="60" t="n"/>
      <c r="C26" s="72" t="s">
        <v>1</v>
      </c>
      <c r="D26" s="72" t="s">
        <v>230</v>
      </c>
      <c r="E26" s="79">
        <f>NETWORKDAYS(Итог!B$2,Отчёт!C$2,Итог!B$3)*3/5</f>
        <v/>
      </c>
      <c r="F26" s="60" t="n">
        <v>0.5</v>
      </c>
      <c r="G26" s="60" t="n">
        <v>1</v>
      </c>
      <c r="H26" s="60">
        <f>F26*G26</f>
        <v/>
      </c>
      <c r="I26" s="57" t="n">
        <v>5</v>
      </c>
      <c r="J26" s="79">
        <f>H26*E26</f>
        <v/>
      </c>
      <c r="K26" s="60" t="n">
        <v>149</v>
      </c>
      <c r="L26" s="66">
        <f>K26*J26</f>
        <v/>
      </c>
      <c r="M26" s="57" t="n">
        <v>5</v>
      </c>
      <c r="N26" s="85" t="n">
        <v>43235</v>
      </c>
      <c r="O26" s="11" t="n">
        <v>1</v>
      </c>
      <c r="P26" s="11" t="n">
        <v>1</v>
      </c>
      <c r="Q26" s="11" t="n">
        <v>1</v>
      </c>
      <c r="R26" s="11" t="n">
        <v>1</v>
      </c>
      <c r="S26" s="11" t="n">
        <v>1</v>
      </c>
      <c r="T26" s="60">
        <f>COUNTIF(O26:S26,"1")</f>
        <v/>
      </c>
      <c r="U26" s="68">
        <f>T26/M26</f>
        <v/>
      </c>
      <c r="V26" s="75" t="n"/>
      <c r="W26" s="69" t="s">
        <v>231</v>
      </c>
    </row>
    <row customHeight="1" ht="15.75" r="27" spans="1:23">
      <c r="A27" s="60" t="n"/>
      <c r="B27" s="60" t="n"/>
      <c r="C27" s="72" t="s">
        <v>1</v>
      </c>
      <c r="D27" s="72" t="s">
        <v>232</v>
      </c>
      <c r="E27" s="79">
        <f>NETWORKDAYS(Итог!B$2,Отчёт!C$2,Итог!B$3)*3/5</f>
        <v/>
      </c>
      <c r="F27" s="60" t="n">
        <v>0.5</v>
      </c>
      <c r="G27" s="60" t="n">
        <v>1</v>
      </c>
      <c r="H27" s="60">
        <f>F27*G27</f>
        <v/>
      </c>
      <c r="I27" s="57" t="n">
        <v>5</v>
      </c>
      <c r="J27" s="79">
        <f>H27*E27</f>
        <v/>
      </c>
      <c r="K27" s="60" t="n">
        <v>149</v>
      </c>
      <c r="L27" s="66">
        <f>K27*J27</f>
        <v/>
      </c>
      <c r="M27" s="57" t="n">
        <v>5</v>
      </c>
      <c r="N27" s="85" t="n">
        <v>43235</v>
      </c>
      <c r="O27" s="11" t="n">
        <v>1</v>
      </c>
      <c r="P27" s="11" t="n">
        <v>0</v>
      </c>
      <c r="Q27" s="11" t="s">
        <v>40</v>
      </c>
      <c r="R27" s="11" t="n">
        <v>1</v>
      </c>
      <c r="S27" s="11" t="s">
        <v>40</v>
      </c>
      <c r="T27" s="60">
        <f>COUNTIF(O27:S27,"1")</f>
        <v/>
      </c>
      <c r="U27" s="68">
        <f>T27/M27</f>
        <v/>
      </c>
      <c r="V27" s="75" t="s">
        <v>233</v>
      </c>
      <c r="W27" s="69" t="s">
        <v>234</v>
      </c>
    </row>
    <row customHeight="1" ht="15.75" r="28" spans="1:23">
      <c r="A28" s="60" t="n"/>
      <c r="B28" s="60" t="n"/>
      <c r="C28" s="72" t="s">
        <v>1</v>
      </c>
      <c r="D28" s="72" t="s">
        <v>235</v>
      </c>
      <c r="E28" s="79">
        <f>NETWORKDAYS(Итог!B$2,Отчёт!C$2,Итог!B$3)*3/5</f>
        <v/>
      </c>
      <c r="F28" s="60" t="n">
        <v>0.5</v>
      </c>
      <c r="G28" s="60" t="n">
        <v>1</v>
      </c>
      <c r="H28" s="60">
        <f>F28*G28</f>
        <v/>
      </c>
      <c r="I28" s="57" t="n">
        <v>5</v>
      </c>
      <c r="J28" s="79">
        <f>H28*E28</f>
        <v/>
      </c>
      <c r="K28" s="60" t="n">
        <v>149</v>
      </c>
      <c r="L28" s="66">
        <f>K28*J28</f>
        <v/>
      </c>
      <c r="M28" s="57" t="n">
        <v>5</v>
      </c>
      <c r="N28" s="85" t="n">
        <v>43237</v>
      </c>
      <c r="O28" s="11" t="n">
        <v>1</v>
      </c>
      <c r="P28" s="11" t="n">
        <v>0</v>
      </c>
      <c r="Q28" s="11" t="s">
        <v>40</v>
      </c>
      <c r="R28" s="11" t="s">
        <v>40</v>
      </c>
      <c r="S28" s="11" t="s">
        <v>40</v>
      </c>
      <c r="T28" s="60">
        <f>COUNTIF(O28:S28,"1")</f>
        <v/>
      </c>
      <c r="U28" s="68">
        <f>T28/M28</f>
        <v/>
      </c>
      <c r="V28" s="75" t="s">
        <v>236</v>
      </c>
      <c r="W28" s="69" t="s">
        <v>237</v>
      </c>
    </row>
    <row customHeight="1" ht="15.75" r="29" spans="1:23">
      <c r="A29" s="60" t="n"/>
      <c r="B29" s="60" t="n"/>
      <c r="C29" s="72" t="s">
        <v>1</v>
      </c>
      <c r="D29" s="72" t="s">
        <v>238</v>
      </c>
      <c r="E29" s="79">
        <f>NETWORKDAYS(Итог!B$2,Отчёт!C$2,Итог!B$3)*3/5</f>
        <v/>
      </c>
      <c r="F29" s="60" t="n">
        <v>0.5</v>
      </c>
      <c r="G29" s="60" t="n">
        <v>1</v>
      </c>
      <c r="H29" s="60">
        <f>F29*G29</f>
        <v/>
      </c>
      <c r="I29" s="57" t="n">
        <v>5</v>
      </c>
      <c r="J29" s="79">
        <f>H29*E29</f>
        <v/>
      </c>
      <c r="K29" s="60" t="n">
        <v>149</v>
      </c>
      <c r="L29" s="66">
        <f>K29*J29</f>
        <v/>
      </c>
      <c r="M29" s="57" t="n">
        <v>5</v>
      </c>
      <c r="N29" s="85" t="n">
        <v>43237</v>
      </c>
      <c r="O29" s="11" t="n">
        <v>1</v>
      </c>
      <c r="P29" s="11" t="s">
        <v>40</v>
      </c>
      <c r="Q29" s="11" t="s">
        <v>40</v>
      </c>
      <c r="R29" s="11" t="n">
        <v>1</v>
      </c>
      <c r="S29" s="11" t="s">
        <v>40</v>
      </c>
      <c r="T29" s="60">
        <f>COUNTIF(O29:S29,"1")</f>
        <v/>
      </c>
      <c r="U29" s="68">
        <f>T29/M29</f>
        <v/>
      </c>
      <c r="V29" s="75" t="s">
        <v>239</v>
      </c>
      <c r="W29" s="69" t="s">
        <v>240</v>
      </c>
    </row>
    <row customHeight="1" ht="15.75" r="30" spans="1:23">
      <c r="A30" s="60" t="n"/>
      <c r="B30" s="60" t="n"/>
      <c r="C30" s="72" t="s">
        <v>1</v>
      </c>
      <c r="D30" s="72" t="s">
        <v>241</v>
      </c>
      <c r="E30" s="79">
        <f>NETWORKDAYS(Итог!B$2,Отчёт!C$2,Итог!B$3)*3/5</f>
        <v/>
      </c>
      <c r="F30" s="60" t="n">
        <v>0.5</v>
      </c>
      <c r="G30" s="60" t="n">
        <v>1</v>
      </c>
      <c r="H30" s="60">
        <f>F30*G30</f>
        <v/>
      </c>
      <c r="I30" s="57" t="n">
        <v>5</v>
      </c>
      <c r="J30" s="79">
        <f>H30*E30</f>
        <v/>
      </c>
      <c r="K30" s="60" t="n">
        <v>149</v>
      </c>
      <c r="L30" s="66">
        <f>K30*J30</f>
        <v/>
      </c>
      <c r="M30" s="57" t="n">
        <v>5</v>
      </c>
      <c r="N30" s="85" t="n">
        <v>43235</v>
      </c>
      <c r="O30" s="11" t="n">
        <v>1</v>
      </c>
      <c r="P30" s="11" t="n">
        <v>0</v>
      </c>
      <c r="Q30" s="11" t="s">
        <v>40</v>
      </c>
      <c r="R30" s="11" t="n">
        <v>1</v>
      </c>
      <c r="S30" s="11" t="n">
        <v>0</v>
      </c>
      <c r="T30" s="60">
        <f>COUNTIF(O30:S30,"1")</f>
        <v/>
      </c>
      <c r="U30" s="68">
        <f>T30/M30</f>
        <v/>
      </c>
      <c r="V30" s="75" t="s">
        <v>170</v>
      </c>
      <c r="W30" s="69" t="s">
        <v>242</v>
      </c>
    </row>
    <row customHeight="1" ht="15.75" r="31" spans="1:23">
      <c r="A31" s="60" t="n"/>
      <c r="B31" s="60" t="n"/>
      <c r="C31" s="72" t="s">
        <v>1</v>
      </c>
      <c r="D31" s="72" t="s">
        <v>243</v>
      </c>
      <c r="E31" s="79">
        <f>NETWORKDAYS(Итог!B$2,Отчёт!C$2,Итог!B$3)*3/5</f>
        <v/>
      </c>
      <c r="F31" s="60" t="n">
        <v>0.5</v>
      </c>
      <c r="G31" s="60" t="n">
        <v>1</v>
      </c>
      <c r="H31" s="60">
        <f>F31*G31</f>
        <v/>
      </c>
      <c r="I31" s="57" t="n">
        <v>5</v>
      </c>
      <c r="J31" s="79">
        <f>H31*E31</f>
        <v/>
      </c>
      <c r="K31" s="60" t="n">
        <v>149</v>
      </c>
      <c r="L31" s="66">
        <f>K31*J31</f>
        <v/>
      </c>
      <c r="M31" s="57" t="n">
        <v>5</v>
      </c>
      <c r="N31" s="85" t="n">
        <v>43237</v>
      </c>
      <c r="O31" s="11" t="n">
        <v>1</v>
      </c>
      <c r="P31" s="11" t="n">
        <v>0</v>
      </c>
      <c r="Q31" s="11" t="s">
        <v>40</v>
      </c>
      <c r="R31" s="11" t="n">
        <v>1</v>
      </c>
      <c r="S31" s="11" t="s">
        <v>40</v>
      </c>
      <c r="T31" s="60">
        <f>COUNTIF(O31:S31,"1")</f>
        <v/>
      </c>
      <c r="U31" s="68">
        <f>T31/M31</f>
        <v/>
      </c>
      <c r="V31" s="75" t="s">
        <v>239</v>
      </c>
      <c r="W31" s="69" t="s">
        <v>244</v>
      </c>
    </row>
    <row customHeight="1" ht="15.75" r="32" spans="1:23">
      <c r="A32" s="60" t="n"/>
      <c r="B32" s="60" t="n"/>
      <c r="C32" s="72" t="s">
        <v>1</v>
      </c>
      <c r="D32" s="72" t="s">
        <v>245</v>
      </c>
      <c r="E32" s="79">
        <f>NETWORKDAYS(Итог!B$2,Отчёт!C$2,Итог!B$3)*3/5-7</f>
        <v/>
      </c>
      <c r="F32" s="60" t="n">
        <v>0.5</v>
      </c>
      <c r="G32" s="60" t="n">
        <v>1</v>
      </c>
      <c r="H32" s="60">
        <f>F32*G32</f>
        <v/>
      </c>
      <c r="I32" s="57" t="n">
        <v>5</v>
      </c>
      <c r="J32" s="79">
        <f>H32*E32</f>
        <v/>
      </c>
      <c r="K32" s="60" t="n">
        <v>149</v>
      </c>
      <c r="L32" s="66">
        <f>K32*J32</f>
        <v/>
      </c>
      <c r="M32" s="57" t="n">
        <v>5</v>
      </c>
      <c r="N32" s="85" t="n">
        <v>43237</v>
      </c>
      <c r="O32" s="11" t="n">
        <v>1</v>
      </c>
      <c r="P32" s="11" t="s">
        <v>40</v>
      </c>
      <c r="Q32" s="11" t="s">
        <v>40</v>
      </c>
      <c r="R32" s="11" t="s">
        <v>40</v>
      </c>
      <c r="S32" s="11" t="s">
        <v>40</v>
      </c>
      <c r="T32" s="60">
        <f>COUNTIF(O32:S32,"1")</f>
        <v/>
      </c>
      <c r="U32" s="68">
        <f>T32/M32</f>
        <v/>
      </c>
      <c r="V32" s="75" t="s">
        <v>213</v>
      </c>
      <c r="W32" s="69" t="n"/>
    </row>
    <row customHeight="1" ht="15.75" r="33" spans="1:23">
      <c r="A33" s="60" t="n"/>
      <c r="B33" s="60" t="n"/>
      <c r="C33" s="72" t="s">
        <v>1</v>
      </c>
      <c r="D33" s="72" t="s">
        <v>246</v>
      </c>
      <c r="E33" s="79">
        <f>NETWORKDAYS(Итог!B$2,Отчёт!C$2,Итог!B$3)*3/5</f>
        <v/>
      </c>
      <c r="F33" s="60" t="n">
        <v>0.5</v>
      </c>
      <c r="G33" s="60" t="n">
        <v>1</v>
      </c>
      <c r="H33" s="60">
        <f>F33*G33</f>
        <v/>
      </c>
      <c r="I33" s="57" t="n">
        <v>5</v>
      </c>
      <c r="J33" s="79">
        <f>H33*E33</f>
        <v/>
      </c>
      <c r="K33" s="60" t="n">
        <v>149</v>
      </c>
      <c r="L33" s="66">
        <f>K33*J33</f>
        <v/>
      </c>
      <c r="M33" s="57" t="n">
        <v>5</v>
      </c>
      <c r="N33" s="85" t="n">
        <v>43236</v>
      </c>
      <c r="O33" s="11" t="n">
        <v>1</v>
      </c>
      <c r="P33" s="11" t="s">
        <v>40</v>
      </c>
      <c r="Q33" s="11" t="s">
        <v>40</v>
      </c>
      <c r="R33" s="11" t="s">
        <v>40</v>
      </c>
      <c r="S33" s="11" t="s">
        <v>40</v>
      </c>
      <c r="T33" s="60">
        <f>COUNTIF(O33:S33,"1")</f>
        <v/>
      </c>
      <c r="U33" s="68">
        <f>T33/M33</f>
        <v/>
      </c>
      <c r="V33" s="75" t="s">
        <v>185</v>
      </c>
      <c r="W33" s="69" t="s">
        <v>247</v>
      </c>
    </row>
    <row customHeight="1" ht="15.75" r="34" spans="1:23">
      <c r="A34" s="60" t="n"/>
      <c r="B34" s="60" t="n"/>
      <c r="C34" s="72" t="s">
        <v>1</v>
      </c>
      <c r="D34" s="72" t="s">
        <v>248</v>
      </c>
      <c r="E34" s="79">
        <f>NETWORKDAYS(Итог!B$2,Отчёт!C$2,Итог!B$3)*3/5</f>
        <v/>
      </c>
      <c r="F34" s="60" t="n">
        <v>0.5</v>
      </c>
      <c r="G34" s="60" t="n">
        <v>1</v>
      </c>
      <c r="H34" s="60">
        <f>F34*G34</f>
        <v/>
      </c>
      <c r="I34" s="57" t="n">
        <v>5</v>
      </c>
      <c r="J34" s="79">
        <f>H34*E34</f>
        <v/>
      </c>
      <c r="K34" s="60" t="n">
        <v>149</v>
      </c>
      <c r="L34" s="66">
        <f>K34*J34</f>
        <v/>
      </c>
      <c r="M34" s="57" t="n">
        <v>5</v>
      </c>
      <c r="N34" s="85" t="n">
        <v>43237</v>
      </c>
      <c r="O34" s="11" t="n">
        <v>1</v>
      </c>
      <c r="P34" s="11" t="s">
        <v>40</v>
      </c>
      <c r="Q34" s="11" t="s">
        <v>40</v>
      </c>
      <c r="R34" s="11" t="s">
        <v>40</v>
      </c>
      <c r="S34" s="11" t="s">
        <v>40</v>
      </c>
      <c r="T34" s="60">
        <f>COUNTIF(O34:S34,"1")</f>
        <v/>
      </c>
      <c r="U34" s="68">
        <f>T34/M34</f>
        <v/>
      </c>
      <c r="V34" s="75" t="s">
        <v>249</v>
      </c>
      <c r="W34" s="69" t="s">
        <v>229</v>
      </c>
    </row>
    <row customHeight="1" ht="15.75" r="35" spans="1:23">
      <c r="A35" s="60" t="n"/>
      <c r="B35" s="60" t="n"/>
      <c r="C35" s="72" t="s">
        <v>1</v>
      </c>
      <c r="D35" s="72" t="s">
        <v>250</v>
      </c>
      <c r="E35" s="79">
        <f>NETWORKDAYS(Итог!B$2,Отчёт!C$2,Итог!B$3)*3/5</f>
        <v/>
      </c>
      <c r="F35" s="60" t="n">
        <v>0.5</v>
      </c>
      <c r="G35" s="60" t="n">
        <v>1</v>
      </c>
      <c r="H35" s="60">
        <f>F35*G35</f>
        <v/>
      </c>
      <c r="I35" s="57" t="n">
        <v>5</v>
      </c>
      <c r="J35" s="79">
        <f>H35*E35</f>
        <v/>
      </c>
      <c r="K35" s="60" t="n">
        <v>149</v>
      </c>
      <c r="L35" s="66">
        <f>K35*J35</f>
        <v/>
      </c>
      <c r="M35" s="57" t="n">
        <v>5</v>
      </c>
      <c r="N35" s="85" t="n">
        <v>43237</v>
      </c>
      <c r="O35" s="11" t="n">
        <v>1</v>
      </c>
      <c r="P35" s="11" t="n">
        <v>0</v>
      </c>
      <c r="Q35" s="11" t="s">
        <v>40</v>
      </c>
      <c r="R35" s="11" t="n">
        <v>0</v>
      </c>
      <c r="S35" s="11" t="s">
        <v>40</v>
      </c>
      <c r="T35" s="60">
        <f>COUNTIF(O35:S35,"1")</f>
        <v/>
      </c>
      <c r="U35" s="68">
        <f>T35/M35</f>
        <v/>
      </c>
      <c r="V35" s="75" t="s">
        <v>236</v>
      </c>
      <c r="W35" s="69" t="n"/>
    </row>
    <row customHeight="1" ht="15.75" r="36" spans="1:23">
      <c r="A36" s="60" t="n"/>
      <c r="B36" s="60" t="n"/>
      <c r="C36" s="72" t="s">
        <v>1</v>
      </c>
      <c r="D36" s="72" t="s">
        <v>251</v>
      </c>
      <c r="E36" s="79">
        <f>NETWORKDAYS(Итог!B$2,Отчёт!C$2,Итог!B$3)*3/5</f>
        <v/>
      </c>
      <c r="F36" s="60" t="n">
        <v>0.5</v>
      </c>
      <c r="G36" s="60" t="n">
        <v>1</v>
      </c>
      <c r="H36" s="60">
        <f>F36*G36</f>
        <v/>
      </c>
      <c r="I36" s="57" t="n">
        <v>5</v>
      </c>
      <c r="J36" s="79">
        <f>H36*E36</f>
        <v/>
      </c>
      <c r="K36" s="60" t="n">
        <v>149</v>
      </c>
      <c r="L36" s="66">
        <f>K36*J36</f>
        <v/>
      </c>
      <c r="M36" s="57" t="n">
        <v>5</v>
      </c>
      <c r="N36" s="85" t="n">
        <v>43237</v>
      </c>
      <c r="O36" s="11" t="n">
        <v>1</v>
      </c>
      <c r="P36" s="11" t="s">
        <v>40</v>
      </c>
      <c r="Q36" s="11" t="s">
        <v>40</v>
      </c>
      <c r="R36" s="11" t="n">
        <v>1</v>
      </c>
      <c r="S36" s="11" t="s">
        <v>40</v>
      </c>
      <c r="T36" s="60">
        <f>COUNTIF(O36:S36,"1")</f>
        <v/>
      </c>
      <c r="U36" s="68">
        <f>T36/M36</f>
        <v/>
      </c>
      <c r="V36" s="75" t="s">
        <v>185</v>
      </c>
      <c r="W36" s="69" t="s">
        <v>252</v>
      </c>
    </row>
    <row customHeight="1" ht="15.75" r="37" spans="1:23">
      <c r="A37" s="60" t="n"/>
      <c r="B37" s="60" t="n"/>
      <c r="C37" s="72" t="s">
        <v>1</v>
      </c>
      <c r="D37" s="72" t="s">
        <v>253</v>
      </c>
      <c r="E37" s="79">
        <f>NETWORKDAYS(Итог!B$2,Отчёт!C$2,Итог!B$3)*3/5</f>
        <v/>
      </c>
      <c r="F37" s="60" t="n">
        <v>0.5</v>
      </c>
      <c r="G37" s="60" t="n">
        <v>1</v>
      </c>
      <c r="H37" s="60">
        <f>F37*G37</f>
        <v/>
      </c>
      <c r="I37" s="57" t="n">
        <v>5</v>
      </c>
      <c r="J37" s="79">
        <f>H37*E37</f>
        <v/>
      </c>
      <c r="K37" s="60" t="n">
        <v>149</v>
      </c>
      <c r="L37" s="66">
        <f>K37*J37</f>
        <v/>
      </c>
      <c r="M37" s="57" t="n">
        <v>5</v>
      </c>
      <c r="N37" s="85" t="n">
        <v>43237</v>
      </c>
      <c r="O37" s="11" t="n">
        <v>0</v>
      </c>
      <c r="P37" s="11" t="n">
        <v>1</v>
      </c>
      <c r="Q37" s="11" t="n">
        <v>0</v>
      </c>
      <c r="R37" s="11" t="n">
        <v>1</v>
      </c>
      <c r="S37" s="11" t="n">
        <v>1</v>
      </c>
      <c r="T37" s="60">
        <f>COUNTIF(O37:S37,"1")</f>
        <v/>
      </c>
      <c r="U37" s="68">
        <f>T37/M37</f>
        <v/>
      </c>
      <c r="V37" s="75" t="s">
        <v>254</v>
      </c>
      <c r="W37" s="69" t="s">
        <v>255</v>
      </c>
    </row>
    <row customHeight="1" ht="15.75" r="38" spans="1:23">
      <c r="A38" s="60" t="n"/>
      <c r="B38" s="60" t="n"/>
      <c r="C38" s="72" t="s">
        <v>1</v>
      </c>
      <c r="D38" s="72" t="s">
        <v>256</v>
      </c>
      <c r="E38" s="79">
        <f>NETWORKDAYS(Итог!B$2,Отчёт!C$2,Итог!B$3)*3/5</f>
        <v/>
      </c>
      <c r="F38" s="60" t="n">
        <v>0.5</v>
      </c>
      <c r="G38" s="60" t="n">
        <v>1</v>
      </c>
      <c r="H38" s="60">
        <f>F38*G38</f>
        <v/>
      </c>
      <c r="I38" s="57" t="n">
        <v>5</v>
      </c>
      <c r="J38" s="79">
        <f>H38*E38</f>
        <v/>
      </c>
      <c r="K38" s="60" t="n">
        <v>149</v>
      </c>
      <c r="L38" s="66">
        <f>K38*J38</f>
        <v/>
      </c>
      <c r="M38" s="57" t="n">
        <v>5</v>
      </c>
      <c r="N38" s="85" t="n">
        <v>43237</v>
      </c>
      <c r="O38" s="11" t="n">
        <v>1</v>
      </c>
      <c r="P38" s="11" t="n">
        <v>1</v>
      </c>
      <c r="Q38" s="11" t="s">
        <v>40</v>
      </c>
      <c r="R38" s="11" t="n">
        <v>0</v>
      </c>
      <c r="S38" s="11" t="s">
        <v>40</v>
      </c>
      <c r="T38" s="60">
        <f>COUNTIF(O38:S38,"1")</f>
        <v/>
      </c>
      <c r="U38" s="68">
        <f>T38/M38</f>
        <v/>
      </c>
      <c r="V38" s="75" t="s">
        <v>257</v>
      </c>
      <c r="W38" s="69" t="s">
        <v>258</v>
      </c>
    </row>
    <row customHeight="1" ht="15.75" r="39" spans="1:23">
      <c r="A39" s="60" t="n"/>
      <c r="B39" s="60" t="n"/>
      <c r="C39" s="72" t="s">
        <v>1</v>
      </c>
      <c r="D39" s="72" t="s">
        <v>259</v>
      </c>
      <c r="E39" s="79">
        <f>NETWORKDAYS(Итог!B$2,Отчёт!C$2,Итог!B$3)*3/5</f>
        <v/>
      </c>
      <c r="F39" s="60" t="n">
        <v>0.5</v>
      </c>
      <c r="G39" s="60" t="n">
        <v>1</v>
      </c>
      <c r="H39" s="60">
        <f>F39*G39</f>
        <v/>
      </c>
      <c r="I39" s="57" t="n">
        <v>5</v>
      </c>
      <c r="J39" s="79">
        <f>H39*E39</f>
        <v/>
      </c>
      <c r="K39" s="60" t="n">
        <v>149</v>
      </c>
      <c r="L39" s="66">
        <f>K39*J39</f>
        <v/>
      </c>
      <c r="M39" s="57" t="n">
        <v>5</v>
      </c>
      <c r="N39" s="85" t="n">
        <v>43230</v>
      </c>
      <c r="O39" s="11" t="n">
        <v>0</v>
      </c>
      <c r="P39" s="11" t="n">
        <v>0</v>
      </c>
      <c r="Q39" s="11" t="s">
        <v>40</v>
      </c>
      <c r="R39" s="11" t="n">
        <v>1</v>
      </c>
      <c r="S39" s="11" t="s">
        <v>40</v>
      </c>
      <c r="T39" s="60">
        <f>COUNTIF(O39:S39,"1")</f>
        <v/>
      </c>
      <c r="U39" s="68">
        <f>T39/M39</f>
        <v/>
      </c>
      <c r="V39" s="75" t="s">
        <v>210</v>
      </c>
      <c r="W39" s="69" t="s">
        <v>260</v>
      </c>
    </row>
    <row customHeight="1" ht="15.75" r="40" spans="1:23">
      <c r="A40" s="60" t="n"/>
      <c r="B40" s="60" t="n"/>
      <c r="C40" s="72" t="s">
        <v>1</v>
      </c>
      <c r="D40" s="72" t="s">
        <v>261</v>
      </c>
      <c r="E40" s="79">
        <f>NETWORKDAYS(Итог!B$2,Отчёт!C$2,Итог!B$3)*3/5</f>
        <v/>
      </c>
      <c r="F40" s="60" t="n">
        <v>0.5</v>
      </c>
      <c r="G40" s="60" t="n">
        <v>1</v>
      </c>
      <c r="H40" s="60">
        <f>F40*G40</f>
        <v/>
      </c>
      <c r="I40" s="57" t="n">
        <v>5</v>
      </c>
      <c r="J40" s="79">
        <f>H40*E40</f>
        <v/>
      </c>
      <c r="K40" s="60" t="n">
        <v>149</v>
      </c>
      <c r="L40" s="66">
        <f>K40*J40</f>
        <v/>
      </c>
      <c r="M40" s="57" t="n">
        <v>5</v>
      </c>
      <c r="N40" s="85" t="n">
        <v>43237</v>
      </c>
      <c r="O40" s="11" t="n">
        <v>1</v>
      </c>
      <c r="P40" s="11" t="n">
        <v>1</v>
      </c>
      <c r="Q40" s="11" t="n">
        <v>0</v>
      </c>
      <c r="R40" s="11" t="n">
        <v>1</v>
      </c>
      <c r="S40" s="11" t="n">
        <v>1</v>
      </c>
      <c r="T40" s="60">
        <f>COUNTIF(O40:S40,"1")</f>
        <v/>
      </c>
      <c r="U40" s="68">
        <f>T40/M40</f>
        <v/>
      </c>
      <c r="V40" s="75" t="n"/>
      <c r="W40" s="69" t="s">
        <v>262</v>
      </c>
    </row>
    <row customHeight="1" ht="15.75" r="41" spans="1:23">
      <c r="A41" s="60" t="n"/>
      <c r="B41" s="60" t="n"/>
      <c r="C41" s="72" t="s">
        <v>1</v>
      </c>
      <c r="D41" s="72" t="s">
        <v>263</v>
      </c>
      <c r="E41" s="79">
        <f>NETWORKDAYS(Итог!B$2,Отчёт!C$2,Итог!B$3)*3/5</f>
        <v/>
      </c>
      <c r="F41" s="60" t="n">
        <v>0.5</v>
      </c>
      <c r="G41" s="60" t="n">
        <v>1</v>
      </c>
      <c r="H41" s="60">
        <f>F41*G41</f>
        <v/>
      </c>
      <c r="I41" s="57" t="n">
        <v>5</v>
      </c>
      <c r="J41" s="79">
        <f>H41*E41</f>
        <v/>
      </c>
      <c r="K41" s="60" t="n">
        <v>149</v>
      </c>
      <c r="L41" s="66">
        <f>K41*J41</f>
        <v/>
      </c>
      <c r="M41" s="57" t="n">
        <v>5</v>
      </c>
      <c r="N41" s="85" t="n">
        <v>43237</v>
      </c>
      <c r="O41" s="11" t="n">
        <v>1</v>
      </c>
      <c r="P41" s="11" t="s">
        <v>40</v>
      </c>
      <c r="Q41" s="11" t="s">
        <v>40</v>
      </c>
      <c r="R41" s="11" t="n">
        <v>1</v>
      </c>
      <c r="S41" s="11" t="s">
        <v>40</v>
      </c>
      <c r="T41" s="60">
        <f>COUNTIF(O41:S41,"1")</f>
        <v/>
      </c>
      <c r="U41" s="68">
        <f>T41/M41</f>
        <v/>
      </c>
      <c r="V41" s="75" t="s">
        <v>190</v>
      </c>
      <c r="W41" s="69" t="s">
        <v>264</v>
      </c>
    </row>
    <row customHeight="1" ht="15.75" r="42" spans="1:23">
      <c r="A42" s="60" t="n"/>
      <c r="B42" s="60" t="n"/>
      <c r="C42" s="72" t="s">
        <v>1</v>
      </c>
      <c r="D42" s="72" t="s">
        <v>265</v>
      </c>
      <c r="E42" s="71" t="n">
        <v>0</v>
      </c>
      <c r="F42" s="60" t="n">
        <v>0.5</v>
      </c>
      <c r="G42" s="60" t="n">
        <v>1</v>
      </c>
      <c r="H42" s="60">
        <f>F42*G42</f>
        <v/>
      </c>
      <c r="I42" s="57" t="n">
        <v>5</v>
      </c>
      <c r="J42" s="79">
        <f>H42*E42</f>
        <v/>
      </c>
      <c r="K42" s="60" t="n">
        <v>149</v>
      </c>
      <c r="L42" s="66">
        <f>K42*J42</f>
        <v/>
      </c>
      <c r="M42" s="57" t="n">
        <v>5</v>
      </c>
      <c r="N42" s="85" t="n">
        <v>43138</v>
      </c>
      <c r="O42" s="11" t="n">
        <v>0</v>
      </c>
      <c r="P42" s="11" t="n">
        <v>0</v>
      </c>
      <c r="Q42" s="11" t="s">
        <v>40</v>
      </c>
      <c r="R42" s="11" t="n">
        <v>0</v>
      </c>
      <c r="S42" s="11" t="s">
        <v>40</v>
      </c>
      <c r="T42" s="60">
        <f>COUNTIF(O42:S42,"1")</f>
        <v/>
      </c>
      <c r="U42" s="68">
        <f>T42/M42</f>
        <v/>
      </c>
      <c r="V42" s="75" t="s">
        <v>257</v>
      </c>
      <c r="W42" s="69" t="n"/>
    </row>
    <row customHeight="1" ht="15.75" r="43" spans="1:23">
      <c r="A43" s="60" t="n"/>
      <c r="B43" s="60" t="n"/>
      <c r="C43" s="72" t="s">
        <v>1</v>
      </c>
      <c r="D43" s="72" t="s">
        <v>266</v>
      </c>
      <c r="E43" s="71" t="n">
        <v>0</v>
      </c>
      <c r="F43" s="60" t="n">
        <v>0.5</v>
      </c>
      <c r="G43" s="60" t="n">
        <v>1</v>
      </c>
      <c r="H43" s="60">
        <f>F43*G43</f>
        <v/>
      </c>
      <c r="I43" s="57" t="n">
        <v>5</v>
      </c>
      <c r="J43" s="79">
        <f>H43*E43</f>
        <v/>
      </c>
      <c r="K43" s="60" t="n">
        <v>149</v>
      </c>
      <c r="L43" s="66">
        <f>K43*J43</f>
        <v/>
      </c>
      <c r="M43" s="57" t="n">
        <v>5</v>
      </c>
      <c r="N43" s="85" t="n">
        <v>43138</v>
      </c>
      <c r="O43" s="11" t="n">
        <v>0</v>
      </c>
      <c r="P43" s="11" t="n">
        <v>0</v>
      </c>
      <c r="Q43" s="11" t="s">
        <v>40</v>
      </c>
      <c r="R43" s="11" t="n">
        <v>0</v>
      </c>
      <c r="S43" s="11" t="s">
        <v>40</v>
      </c>
      <c r="T43" s="60">
        <f>COUNTIF(O43:S43,"1")</f>
        <v/>
      </c>
      <c r="U43" s="68">
        <f>T43/M43</f>
        <v/>
      </c>
      <c r="V43" s="75" t="s">
        <v>257</v>
      </c>
      <c r="W43" s="69" t="n"/>
    </row>
    <row customHeight="1" ht="15.75" r="44" spans="1:23">
      <c r="A44" s="60" t="n"/>
      <c r="B44" s="60" t="n"/>
      <c r="C44" s="72" t="s">
        <v>1</v>
      </c>
      <c r="D44" s="77" t="s">
        <v>267</v>
      </c>
      <c r="E44" s="79">
        <f>NETWORKDAYS(Итог!B$2,Отчёт!C$2,Итог!B$3)*3/5</f>
        <v/>
      </c>
      <c r="F44" s="60" t="n">
        <v>0.5</v>
      </c>
      <c r="G44" s="60" t="n">
        <v>1</v>
      </c>
      <c r="H44" s="60">
        <f>F44*G44</f>
        <v/>
      </c>
      <c r="I44" s="57" t="n">
        <v>5</v>
      </c>
      <c r="J44" s="79">
        <f>H44*E44</f>
        <v/>
      </c>
      <c r="K44" s="60" t="n">
        <v>149</v>
      </c>
      <c r="L44" s="66">
        <f>K44*J44</f>
        <v/>
      </c>
      <c r="M44" s="57" t="n">
        <v>5</v>
      </c>
      <c r="N44" s="85" t="n">
        <v>43237</v>
      </c>
      <c r="O44" s="11" t="n">
        <v>1</v>
      </c>
      <c r="P44" s="11" t="n">
        <v>1</v>
      </c>
      <c r="Q44" s="11" t="s">
        <v>40</v>
      </c>
      <c r="R44" s="11" t="n">
        <v>1</v>
      </c>
      <c r="S44" s="11" t="s">
        <v>40</v>
      </c>
      <c r="T44" s="60">
        <f>COUNTIF(O44:S44,"1")</f>
        <v/>
      </c>
      <c r="U44" s="68">
        <f>T44/M44</f>
        <v/>
      </c>
      <c r="V44" s="75" t="s">
        <v>254</v>
      </c>
      <c r="W44" s="69" t="s">
        <v>268</v>
      </c>
    </row>
    <row customHeight="1" ht="15.75" r="45" spans="1:23">
      <c r="A45" s="60" t="n"/>
      <c r="B45" s="60" t="n"/>
      <c r="C45" s="72" t="s">
        <v>1</v>
      </c>
      <c r="D45" s="77" t="s">
        <v>269</v>
      </c>
      <c r="E45" s="79">
        <f>NETWORKDAYS(Итог!B$2,Отчёт!C$2,Итог!B$3)*3/5</f>
        <v/>
      </c>
      <c r="F45" s="60" t="n">
        <v>0.5</v>
      </c>
      <c r="G45" s="60" t="n">
        <v>1</v>
      </c>
      <c r="H45" s="60">
        <f>F45*G45</f>
        <v/>
      </c>
      <c r="I45" s="57" t="n">
        <v>6</v>
      </c>
      <c r="J45" s="79">
        <f>H45*E45</f>
        <v/>
      </c>
      <c r="K45" s="60" t="n">
        <v>149</v>
      </c>
      <c r="L45" s="66">
        <f>K45*J45</f>
        <v/>
      </c>
      <c r="M45" s="57" t="n">
        <v>5</v>
      </c>
      <c r="N45" s="85" t="n">
        <v>43237</v>
      </c>
      <c r="O45" s="11" t="n">
        <v>1</v>
      </c>
      <c r="P45" s="11" t="s">
        <v>40</v>
      </c>
      <c r="Q45" s="11" t="s">
        <v>40</v>
      </c>
      <c r="R45" s="11" t="n">
        <v>1</v>
      </c>
      <c r="S45" s="11" t="s">
        <v>40</v>
      </c>
      <c r="T45" s="60">
        <f>COUNTIF(O45:S45,"1")</f>
        <v/>
      </c>
      <c r="U45" s="68">
        <f>T45/M45</f>
        <v/>
      </c>
      <c r="V45" s="75" t="s">
        <v>185</v>
      </c>
      <c r="W45" s="69" t="s">
        <v>270</v>
      </c>
    </row>
    <row r="46" spans="1:23">
      <c r="L46" s="70">
        <f>SUM(L2:L45)</f>
        <v/>
      </c>
    </row>
  </sheetData>
  <autoFilter ref="A1:W42">
    <sortState ref="A2:W75">
      <sortCondition dxfId="10" ref="D1:D75" sortBy="cellColor"/>
    </sortState>
  </autoFilter>
  <conditionalFormatting sqref="N1">
    <cfRule dxfId="9" priority="11" stopIfTrue="1" type="expression">
      <formula>AND(MONTH(N1)=MONTH(EDATE(TODAY(),0-1)),YEAR(N1)=YEAR(EDATE(TODAY(),0-1)))</formula>
    </cfRule>
    <cfRule dxfId="8" priority="12" stopIfTrue="1" type="expression">
      <formula>AND(TODAY()-ROUNDDOWN(N1,0)&gt;=(WEEKDAY(TODAY())),TODAY()-ROUNDDOWN(N1,0)&lt;(WEEKDAY(TODAY())+7))</formula>
    </cfRule>
  </conditionalFormatting>
  <conditionalFormatting sqref="O2:S34 O36:S42">
    <cfRule dxfId="1" operator="equal" priority="10" stopIfTrue="1" type="cellIs">
      <formula>1</formula>
    </cfRule>
    <cfRule dxfId="0" operator="equal" priority="9" stopIfTrue="1" type="cellIs">
      <formula>1</formula>
    </cfRule>
  </conditionalFormatting>
  <conditionalFormatting sqref="O43:S44">
    <cfRule dxfId="1" operator="equal" priority="6" stopIfTrue="1" type="cellIs">
      <formula>1</formula>
    </cfRule>
    <cfRule dxfId="0" operator="equal" priority="5" stopIfTrue="1" type="cellIs">
      <formula>1</formula>
    </cfRule>
  </conditionalFormatting>
  <conditionalFormatting sqref="O45:S45">
    <cfRule dxfId="1" operator="equal" priority="4" stopIfTrue="1" type="cellIs">
      <formula>1</formula>
    </cfRule>
    <cfRule dxfId="0" operator="equal" priority="3" stopIfTrue="1" type="cellIs">
      <formula>1</formula>
    </cfRule>
  </conditionalFormatting>
  <conditionalFormatting sqref="O35:S35">
    <cfRule dxfId="1" operator="equal" priority="2" stopIfTrue="1" type="cellIs">
      <formula>1</formula>
    </cfRule>
    <cfRule dxfId="0" operator="equal" priority="1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11"/>
  <sheetViews>
    <sheetView workbookViewId="0">
      <selection activeCell="A25" sqref="A25"/>
    </sheetView>
  </sheetViews>
  <sheetFormatPr baseColWidth="8" defaultRowHeight="15" outlineLevelCol="0"/>
  <cols>
    <col bestFit="1" customWidth="1" max="1" min="1" width="14.7109375"/>
    <col bestFit="1" customWidth="1" max="2" min="2" width="10.140625"/>
  </cols>
  <sheetData>
    <row r="2" spans="1:2">
      <c r="A2" t="s">
        <v>271</v>
      </c>
      <c r="B2" s="56" t="n">
        <v>43010</v>
      </c>
    </row>
    <row r="3" spans="1:2">
      <c r="A3" t="s">
        <v>272</v>
      </c>
      <c r="B3" s="56" t="n"/>
    </row>
    <row r="4" spans="1:2">
      <c r="B4" s="56" t="n"/>
    </row>
    <row r="6" spans="1:2">
      <c r="A6" s="50" t="s">
        <v>273</v>
      </c>
    </row>
    <row r="7" spans="1:2">
      <c r="A7" t="s">
        <v>8</v>
      </c>
      <c r="B7" s="64">
        <f>Карусель!L22</f>
        <v/>
      </c>
    </row>
    <row r="8" spans="1:2">
      <c r="A8" t="s">
        <v>9</v>
      </c>
      <c r="B8" s="64">
        <f>Метро!L20</f>
        <v/>
      </c>
    </row>
    <row r="9" spans="1:2">
      <c r="A9" t="s">
        <v>10</v>
      </c>
      <c r="B9" s="64">
        <f>Перекрёсток!L46</f>
        <v/>
      </c>
    </row>
    <row r="11" spans="1:2">
      <c r="A11" t="s">
        <v>274</v>
      </c>
      <c r="B11" s="64">
        <f>SUM(B7:B9)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2017-03-14T11:25:07Z</dcterms:created>
  <dcterms:modified xsi:type="dcterms:W3CDTF">2018-05-11T07:11:04Z</dcterms:modified>
  <cp:lastModifiedBy>Yuriy Rudenko</cp:lastModifiedBy>
</cp:coreProperties>
</file>