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10" yWindow="480" windowWidth="9915" windowHeight="6210" tabRatio="955"/>
  </bookViews>
  <sheets>
    <sheet name="Отчёт" sheetId="1" r:id="rId1"/>
    <sheet name="Динамика ТТ" sheetId="2" r:id="rId2"/>
    <sheet name="Динамика SKU" sheetId="3" r:id="rId3"/>
    <sheet name="Виктория" sheetId="5" r:id="rId4"/>
    <sheet name="Лента" sheetId="6" r:id="rId5"/>
    <sheet name="ГиперГлобус" sheetId="7" r:id="rId6"/>
    <sheet name="Карусель" sheetId="8" r:id="rId7"/>
    <sheet name="Метро" sheetId="9" r:id="rId8"/>
    <sheet name="Перекрёсток" sheetId="10" r:id="rId9"/>
    <sheet name="Окей" sheetId="13" r:id="rId10"/>
    <sheet name="Лента СПб" sheetId="14" r:id="rId11"/>
    <sheet name="Карусель СПб" sheetId="15" r:id="rId12"/>
    <sheet name="Метро СПб" sheetId="19" r:id="rId13"/>
    <sheet name="Лайм СПб" sheetId="16" r:id="rId14"/>
    <sheet name="Спар СПб" sheetId="17" r:id="rId15"/>
    <sheet name="Окей СПб" sheetId="21" r:id="rId16"/>
    <sheet name="Ашан Регион" sheetId="25" r:id="rId17"/>
    <sheet name="Лента Регион" sheetId="24" r:id="rId18"/>
    <sheet name="Метро Регион" sheetId="23" r:id="rId19"/>
    <sheet name="Итого" sheetId="18" r:id="rId20"/>
  </sheets>
  <definedNames>
    <definedName name="_xlnm._FilterDatabase" localSheetId="3" hidden="1">Виктория!$A$1:$AB$28</definedName>
    <definedName name="_xlnm._FilterDatabase" localSheetId="5" hidden="1">ГиперГлобус!$A$1:$X$7</definedName>
    <definedName name="_xlnm._FilterDatabase" localSheetId="6" hidden="1">Карусель!$A$1:$AB$23</definedName>
    <definedName name="_xlnm._FilterDatabase" localSheetId="11" hidden="1">'Карусель СПб'!$A$1:$AB$14</definedName>
    <definedName name="_xlnm._FilterDatabase" localSheetId="13" hidden="1">'Лайм СПб'!$A$1:$AA$6</definedName>
    <definedName name="_xlnm._FilterDatabase" localSheetId="4" hidden="1">Лента!$A$1:$X$13</definedName>
    <definedName name="_xlnm._FilterDatabase" localSheetId="10" hidden="1">'Лента СПб'!$A$1:$X$28</definedName>
    <definedName name="_xlnm._FilterDatabase" localSheetId="7" hidden="1">Метро!$B$1:$AG$21</definedName>
    <definedName name="_xlnm._FilterDatabase" localSheetId="9" hidden="1">Окей!$A$1:$P$13</definedName>
    <definedName name="_xlnm._FilterDatabase" localSheetId="8" hidden="1">Перекрёсток!$A$1:$W$81</definedName>
    <definedName name="_xlnm._FilterDatabase" localSheetId="14" hidden="1">'Спар СПб'!$A$1:$X$16</definedName>
    <definedName name="Excel_BuiltIn__FilterDatabase" localSheetId="8">Перекрёсток!$M$1:$M$27</definedName>
  </definedNames>
  <calcPr calcId="145621"/>
</workbook>
</file>

<file path=xl/calcChain.xml><?xml version="1.0" encoding="utf-8"?>
<calcChain xmlns="http://schemas.openxmlformats.org/spreadsheetml/2006/main">
  <c r="E17" i="24" l="1"/>
  <c r="E2" i="25"/>
  <c r="D17" i="8"/>
  <c r="D12" i="8"/>
  <c r="D5" i="8"/>
  <c r="F3" i="24" l="1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" i="24"/>
  <c r="F3" i="23"/>
  <c r="F4" i="23"/>
  <c r="F5" i="23"/>
  <c r="F6" i="23"/>
  <c r="F7" i="23"/>
  <c r="F8" i="23"/>
  <c r="F2" i="23"/>
  <c r="F2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" i="2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2" i="17"/>
  <c r="F3" i="16"/>
  <c r="F4" i="16"/>
  <c r="F5" i="16"/>
  <c r="F6" i="16"/>
  <c r="F7" i="16"/>
  <c r="F8" i="16"/>
  <c r="F9" i="16"/>
  <c r="F10" i="16"/>
  <c r="F11" i="16"/>
  <c r="F12" i="16"/>
  <c r="F2" i="16"/>
  <c r="F3" i="19"/>
  <c r="F4" i="19"/>
  <c r="F2" i="19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2" i="14"/>
  <c r="F29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F3" i="7"/>
  <c r="F4" i="7"/>
  <c r="F5" i="7"/>
  <c r="F6" i="7"/>
  <c r="F7" i="7"/>
  <c r="F2" i="7"/>
  <c r="E22" i="8"/>
  <c r="E21" i="8"/>
  <c r="E19" i="8"/>
  <c r="E18" i="8"/>
  <c r="E16" i="8"/>
  <c r="E14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" i="8"/>
  <c r="E11" i="8"/>
  <c r="E7" i="8"/>
  <c r="E6" i="8"/>
  <c r="E3" i="8"/>
  <c r="F3" i="13"/>
  <c r="F4" i="13"/>
  <c r="F5" i="13"/>
  <c r="F6" i="13"/>
  <c r="F7" i="13"/>
  <c r="F8" i="13"/>
  <c r="F9" i="13"/>
  <c r="F10" i="13"/>
  <c r="F2" i="13"/>
  <c r="E3" i="13"/>
  <c r="E4" i="13"/>
  <c r="E5" i="13"/>
  <c r="E6" i="13"/>
  <c r="E7" i="13"/>
  <c r="E8" i="13"/>
  <c r="E9" i="13"/>
  <c r="E10" i="13"/>
  <c r="E2" i="13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" i="9"/>
  <c r="D22" i="8"/>
  <c r="D21" i="8"/>
  <c r="D20" i="8"/>
  <c r="D19" i="8"/>
  <c r="D18" i="8"/>
  <c r="D16" i="8"/>
  <c r="D15" i="8"/>
  <c r="D14" i="8"/>
  <c r="D13" i="8"/>
  <c r="D11" i="8"/>
  <c r="D10" i="8"/>
  <c r="D9" i="8"/>
  <c r="D7" i="8"/>
  <c r="D6" i="8"/>
  <c r="D3" i="8"/>
  <c r="D4" i="8"/>
  <c r="D2" i="8"/>
  <c r="E3" i="7"/>
  <c r="E4" i="7"/>
  <c r="E5" i="7"/>
  <c r="E6" i="7"/>
  <c r="E7" i="7"/>
  <c r="E2" i="7"/>
  <c r="AE3" i="23" l="1"/>
  <c r="AE4" i="23"/>
  <c r="AE5" i="23"/>
  <c r="AE6" i="23"/>
  <c r="AE7" i="23"/>
  <c r="AE8" i="23"/>
  <c r="AE2" i="23"/>
  <c r="AF2" i="23" l="1"/>
  <c r="AF3" i="23"/>
  <c r="AF4" i="23"/>
  <c r="AF5" i="23"/>
  <c r="AF6" i="23"/>
  <c r="AF7" i="23"/>
  <c r="AF8" i="23"/>
  <c r="Z15" i="15"/>
  <c r="AA15" i="15" s="1"/>
  <c r="E15" i="15"/>
  <c r="H15" i="15"/>
  <c r="J15" i="15" l="1"/>
  <c r="L15" i="15" s="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E12" i="16" l="1"/>
  <c r="E4" i="23" l="1"/>
  <c r="E5" i="23"/>
  <c r="E6" i="23"/>
  <c r="E7" i="23"/>
  <c r="E8" i="23"/>
  <c r="E2" i="23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8" i="24"/>
  <c r="E19" i="24"/>
  <c r="E20" i="24"/>
  <c r="E2" i="24"/>
  <c r="E9" i="25"/>
  <c r="E7" i="25"/>
  <c r="E6" i="25"/>
  <c r="E5" i="25"/>
  <c r="E4" i="25"/>
  <c r="E3" i="25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" i="21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W17" i="17" s="1"/>
  <c r="V2" i="17"/>
  <c r="H17" i="17"/>
  <c r="E17" i="17"/>
  <c r="Y12" i="16"/>
  <c r="Z12" i="16" s="1"/>
  <c r="H12" i="16"/>
  <c r="J12" i="16" s="1"/>
  <c r="L12" i="16" s="1"/>
  <c r="E10" i="16"/>
  <c r="E11" i="16"/>
  <c r="J17" i="17" l="1"/>
  <c r="L17" i="17" s="1"/>
  <c r="V29" i="14"/>
  <c r="W29" i="14" s="1"/>
  <c r="E4" i="6"/>
  <c r="E5" i="6"/>
  <c r="E6" i="6"/>
  <c r="E7" i="6"/>
  <c r="E8" i="6"/>
  <c r="E9" i="6"/>
  <c r="E10" i="6"/>
  <c r="N3" i="13"/>
  <c r="N4" i="13"/>
  <c r="N5" i="13"/>
  <c r="N6" i="13"/>
  <c r="N7" i="13"/>
  <c r="N8" i="13"/>
  <c r="N9" i="13"/>
  <c r="N10" i="13"/>
  <c r="N2" i="13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2" i="10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" i="8"/>
  <c r="N3" i="7"/>
  <c r="N4" i="7"/>
  <c r="N5" i="7"/>
  <c r="N6" i="7"/>
  <c r="N7" i="7"/>
  <c r="N2" i="7"/>
  <c r="N3" i="6"/>
  <c r="N4" i="6"/>
  <c r="N5" i="6"/>
  <c r="N6" i="6"/>
  <c r="N7" i="6"/>
  <c r="N8" i="6"/>
  <c r="N9" i="6"/>
  <c r="N10" i="6"/>
  <c r="N2" i="6"/>
  <c r="J29" i="14" l="1"/>
  <c r="L29" i="14" s="1"/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" i="5"/>
  <c r="Z2" i="15" l="1"/>
  <c r="AA2" i="15" s="1"/>
  <c r="Z3" i="15"/>
  <c r="AA3" i="15" s="1"/>
  <c r="X2" i="25" l="1"/>
  <c r="X3" i="25"/>
  <c r="X4" i="25"/>
  <c r="X5" i="25"/>
  <c r="X6" i="25"/>
  <c r="X7" i="25"/>
  <c r="X8" i="25"/>
  <c r="X9" i="25"/>
  <c r="Z4" i="15" l="1"/>
  <c r="AA4" i="15" s="1"/>
  <c r="Z5" i="15"/>
  <c r="AA5" i="15" s="1"/>
  <c r="Z6" i="15"/>
  <c r="AA6" i="15" s="1"/>
  <c r="Z7" i="15"/>
  <c r="AA7" i="15" s="1"/>
  <c r="Z8" i="15"/>
  <c r="AA8" i="15" s="1"/>
  <c r="Z9" i="15"/>
  <c r="AA9" i="15" s="1"/>
  <c r="Z10" i="15"/>
  <c r="AA10" i="15" s="1"/>
  <c r="Z11" i="15"/>
  <c r="AA11" i="15" s="1"/>
  <c r="Z12" i="15"/>
  <c r="AA12" i="15" s="1"/>
  <c r="Z13" i="15"/>
  <c r="AA13" i="15" s="1"/>
  <c r="Z14" i="15"/>
  <c r="AA14" i="15" s="1"/>
  <c r="D11" i="1" l="1"/>
  <c r="V2" i="14" l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G79" i="10"/>
  <c r="U79" i="10"/>
  <c r="V79" i="10" l="1"/>
  <c r="I79" i="10"/>
  <c r="K79" i="10" s="1"/>
  <c r="D22" i="1" l="1"/>
  <c r="C22" i="1"/>
  <c r="T3" i="13"/>
  <c r="U3" i="13" s="1"/>
  <c r="T4" i="13"/>
  <c r="U4" i="13" s="1"/>
  <c r="T5" i="13"/>
  <c r="U5" i="13" s="1"/>
  <c r="T6" i="13"/>
  <c r="U6" i="13" s="1"/>
  <c r="T7" i="13"/>
  <c r="U7" i="13" s="1"/>
  <c r="T8" i="13"/>
  <c r="U8" i="13" s="1"/>
  <c r="T9" i="13"/>
  <c r="U9" i="13" s="1"/>
  <c r="T10" i="13"/>
  <c r="U10" i="13" s="1"/>
  <c r="T2" i="13"/>
  <c r="D32" i="1"/>
  <c r="C32" i="1"/>
  <c r="D31" i="1"/>
  <c r="C31" i="1"/>
  <c r="F30" i="1"/>
  <c r="D30" i="1"/>
  <c r="C30" i="1"/>
  <c r="H9" i="25"/>
  <c r="J9" i="25" s="1"/>
  <c r="L9" i="25" s="1"/>
  <c r="H3" i="25"/>
  <c r="H4" i="25"/>
  <c r="J4" i="25" s="1"/>
  <c r="L4" i="25" s="1"/>
  <c r="H5" i="25"/>
  <c r="J5" i="25" s="1"/>
  <c r="L5" i="25" s="1"/>
  <c r="H6" i="25"/>
  <c r="J6" i="25"/>
  <c r="L6" i="25" s="1"/>
  <c r="H7" i="25"/>
  <c r="J7" i="25" s="1"/>
  <c r="L7" i="25" s="1"/>
  <c r="H8" i="25"/>
  <c r="J8" i="25"/>
  <c r="L8" i="25"/>
  <c r="H2" i="25"/>
  <c r="J2" i="25" s="1"/>
  <c r="L2" i="25" s="1"/>
  <c r="W3" i="24"/>
  <c r="W4" i="24"/>
  <c r="W5" i="24"/>
  <c r="W6" i="24"/>
  <c r="W10" i="24"/>
  <c r="W12" i="24"/>
  <c r="W13" i="24"/>
  <c r="W14" i="24"/>
  <c r="W15" i="24"/>
  <c r="W16" i="24"/>
  <c r="W17" i="24"/>
  <c r="W18" i="24"/>
  <c r="W19" i="24"/>
  <c r="W20" i="24"/>
  <c r="H3" i="24"/>
  <c r="H4" i="24"/>
  <c r="H5" i="24"/>
  <c r="H6" i="24"/>
  <c r="H7" i="24"/>
  <c r="H8" i="24"/>
  <c r="H9" i="24"/>
  <c r="H10" i="24"/>
  <c r="H11" i="24"/>
  <c r="H12" i="24"/>
  <c r="H13" i="24"/>
  <c r="J13" i="24" s="1"/>
  <c r="L13" i="24" s="1"/>
  <c r="H14" i="24"/>
  <c r="H15" i="24"/>
  <c r="H16" i="24"/>
  <c r="J16" i="24" s="1"/>
  <c r="L16" i="24" s="1"/>
  <c r="H17" i="24"/>
  <c r="J17" i="24" s="1"/>
  <c r="L17" i="24" s="1"/>
  <c r="H18" i="24"/>
  <c r="J18" i="24" s="1"/>
  <c r="L18" i="24" s="1"/>
  <c r="H19" i="24"/>
  <c r="J19" i="24" s="1"/>
  <c r="L19" i="24" s="1"/>
  <c r="H20" i="24"/>
  <c r="H2" i="24"/>
  <c r="J2" i="24" s="1"/>
  <c r="L2" i="24" s="1"/>
  <c r="H6" i="23"/>
  <c r="J6" i="23" s="1"/>
  <c r="L6" i="23" s="1"/>
  <c r="H7" i="23"/>
  <c r="J7" i="23" s="1"/>
  <c r="L7" i="23" s="1"/>
  <c r="H8" i="23"/>
  <c r="J8" i="23" s="1"/>
  <c r="L8" i="23" s="1"/>
  <c r="H2" i="23"/>
  <c r="J2" i="23" s="1"/>
  <c r="L2" i="23" s="1"/>
  <c r="H3" i="23"/>
  <c r="J3" i="23" s="1"/>
  <c r="L3" i="23" s="1"/>
  <c r="H4" i="23"/>
  <c r="J4" i="23"/>
  <c r="L4" i="23" s="1"/>
  <c r="H5" i="23"/>
  <c r="Y2" i="25"/>
  <c r="Y4" i="25"/>
  <c r="Y5" i="25"/>
  <c r="Y6" i="25"/>
  <c r="Y7" i="25"/>
  <c r="Y8" i="25"/>
  <c r="Y9" i="25"/>
  <c r="W9" i="24"/>
  <c r="W8" i="24"/>
  <c r="W7" i="24"/>
  <c r="V2" i="24"/>
  <c r="Y3" i="16"/>
  <c r="Y4" i="16"/>
  <c r="Y5" i="16"/>
  <c r="Y6" i="16"/>
  <c r="Y7" i="16"/>
  <c r="Y8" i="16"/>
  <c r="Y9" i="16"/>
  <c r="Y10" i="16"/>
  <c r="Y11" i="16"/>
  <c r="Y2" i="16"/>
  <c r="AE3" i="19"/>
  <c r="AE4" i="19"/>
  <c r="AE2" i="19"/>
  <c r="Z22" i="8"/>
  <c r="I22" i="8"/>
  <c r="K22" i="8" s="1"/>
  <c r="E32" i="1" l="1"/>
  <c r="E30" i="1"/>
  <c r="C33" i="1"/>
  <c r="J11" i="24"/>
  <c r="L11" i="24" s="1"/>
  <c r="J10" i="24"/>
  <c r="L10" i="24" s="1"/>
  <c r="J9" i="24"/>
  <c r="L9" i="24" s="1"/>
  <c r="J14" i="24"/>
  <c r="L14" i="24" s="1"/>
  <c r="J12" i="24"/>
  <c r="L12" i="24" s="1"/>
  <c r="G12" i="1"/>
  <c r="J4" i="24"/>
  <c r="L4" i="24" s="1"/>
  <c r="E31" i="1"/>
  <c r="W2" i="24"/>
  <c r="W11" i="24"/>
  <c r="F32" i="1"/>
  <c r="G32" i="1"/>
  <c r="AA22" i="8"/>
  <c r="F31" i="1"/>
  <c r="E34" i="1"/>
  <c r="D33" i="1"/>
  <c r="U2" i="13"/>
  <c r="J8" i="24"/>
  <c r="L8" i="24" s="1"/>
  <c r="J7" i="24"/>
  <c r="L7" i="24" s="1"/>
  <c r="J6" i="24"/>
  <c r="L6" i="24" s="1"/>
  <c r="J5" i="24"/>
  <c r="L5" i="24" s="1"/>
  <c r="J3" i="25"/>
  <c r="L3" i="25" s="1"/>
  <c r="L10" i="25" s="1"/>
  <c r="B26" i="18" s="1"/>
  <c r="J3" i="24"/>
  <c r="L3" i="24" s="1"/>
  <c r="J20" i="24"/>
  <c r="L20" i="24" s="1"/>
  <c r="J5" i="23"/>
  <c r="L5" i="23" s="1"/>
  <c r="L9" i="23" s="1"/>
  <c r="B24" i="18" s="1"/>
  <c r="J15" i="24"/>
  <c r="L15" i="24" s="1"/>
  <c r="F24" i="1"/>
  <c r="D24" i="1"/>
  <c r="C24" i="1"/>
  <c r="F9" i="1"/>
  <c r="D9" i="1"/>
  <c r="C9" i="1"/>
  <c r="F12" i="1"/>
  <c r="D12" i="1"/>
  <c r="C12" i="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" i="21"/>
  <c r="H3" i="21"/>
  <c r="J3" i="21" s="1"/>
  <c r="L3" i="21" s="1"/>
  <c r="H4" i="21"/>
  <c r="J4" i="21" s="1"/>
  <c r="L4" i="21" s="1"/>
  <c r="H5" i="21"/>
  <c r="J5" i="21" s="1"/>
  <c r="L5" i="21" s="1"/>
  <c r="H6" i="21"/>
  <c r="J6" i="21" s="1"/>
  <c r="L6" i="21" s="1"/>
  <c r="H7" i="21"/>
  <c r="J7" i="21" s="1"/>
  <c r="L7" i="21" s="1"/>
  <c r="H8" i="21"/>
  <c r="J8" i="21" s="1"/>
  <c r="L8" i="21" s="1"/>
  <c r="H9" i="21"/>
  <c r="H10" i="21"/>
  <c r="H11" i="21"/>
  <c r="J11" i="21" s="1"/>
  <c r="L11" i="21" s="1"/>
  <c r="H12" i="21"/>
  <c r="J12" i="21" s="1"/>
  <c r="L12" i="21" s="1"/>
  <c r="H13" i="21"/>
  <c r="H14" i="21"/>
  <c r="J14" i="21" s="1"/>
  <c r="L14" i="21" s="1"/>
  <c r="H15" i="21"/>
  <c r="J15" i="21" s="1"/>
  <c r="L15" i="21" s="1"/>
  <c r="H16" i="21"/>
  <c r="J16" i="21" s="1"/>
  <c r="L16" i="21" s="1"/>
  <c r="H17" i="21"/>
  <c r="J17" i="21" s="1"/>
  <c r="L17" i="21" s="1"/>
  <c r="H18" i="21"/>
  <c r="H19" i="21"/>
  <c r="J19" i="21" s="1"/>
  <c r="L19" i="21" s="1"/>
  <c r="H20" i="21"/>
  <c r="J20" i="21" s="1"/>
  <c r="L20" i="21" s="1"/>
  <c r="H21" i="21"/>
  <c r="H22" i="21"/>
  <c r="H2" i="21"/>
  <c r="H32" i="1" l="1"/>
  <c r="H12" i="1"/>
  <c r="E12" i="1"/>
  <c r="G30" i="1"/>
  <c r="H30" i="1" s="1"/>
  <c r="L21" i="24"/>
  <c r="B25" i="18" s="1"/>
  <c r="F9" i="18" s="1"/>
  <c r="E24" i="1"/>
  <c r="G24" i="1"/>
  <c r="H24" i="1" s="1"/>
  <c r="J21" i="21"/>
  <c r="L21" i="21" s="1"/>
  <c r="J10" i="21"/>
  <c r="L10" i="21" s="1"/>
  <c r="J18" i="21"/>
  <c r="L18" i="21" s="1"/>
  <c r="J13" i="21"/>
  <c r="L13" i="21" s="1"/>
  <c r="J9" i="21"/>
  <c r="L9" i="21" s="1"/>
  <c r="J22" i="21"/>
  <c r="L22" i="21" s="1"/>
  <c r="J2" i="21"/>
  <c r="L2" i="21" s="1"/>
  <c r="L23" i="21" l="1"/>
  <c r="B21" i="18" s="1"/>
  <c r="V6" i="6"/>
  <c r="V7" i="6"/>
  <c r="V8" i="6"/>
  <c r="V9" i="6"/>
  <c r="V10" i="6"/>
  <c r="H6" i="6"/>
  <c r="J6" i="6" s="1"/>
  <c r="L6" i="6" s="1"/>
  <c r="H7" i="6"/>
  <c r="J7" i="6" s="1"/>
  <c r="L7" i="6" s="1"/>
  <c r="H8" i="6"/>
  <c r="H9" i="6"/>
  <c r="J9" i="6" s="1"/>
  <c r="L9" i="6" s="1"/>
  <c r="H10" i="6"/>
  <c r="W9" i="6" l="1"/>
  <c r="W8" i="6"/>
  <c r="W10" i="6"/>
  <c r="W7" i="6"/>
  <c r="W6" i="6"/>
  <c r="J8" i="6"/>
  <c r="L8" i="6" s="1"/>
  <c r="J10" i="6"/>
  <c r="L10" i="6" s="1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" i="9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G44" i="10" l="1"/>
  <c r="U44" i="10"/>
  <c r="V44" i="10" s="1"/>
  <c r="E16" i="5"/>
  <c r="H16" i="5"/>
  <c r="Z16" i="5"/>
  <c r="AA16" i="5" s="1"/>
  <c r="I44" i="10" l="1"/>
  <c r="K44" i="10" s="1"/>
  <c r="J16" i="5"/>
  <c r="L16" i="5" s="1"/>
  <c r="G21" i="10"/>
  <c r="U21" i="10"/>
  <c r="V21" i="10" s="1"/>
  <c r="I21" i="10" l="1"/>
  <c r="K21" i="10" s="1"/>
  <c r="AF2" i="19"/>
  <c r="AF3" i="19"/>
  <c r="AF4" i="19"/>
  <c r="E3" i="6" l="1"/>
  <c r="E2" i="6"/>
  <c r="E8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7" i="5"/>
  <c r="E3" i="5"/>
  <c r="E4" i="5"/>
  <c r="E5" i="5"/>
  <c r="E2" i="5"/>
  <c r="F22" i="1" l="1"/>
  <c r="G19" i="1"/>
  <c r="F19" i="1"/>
  <c r="F11" i="1"/>
  <c r="F8" i="1"/>
  <c r="D8" i="1"/>
  <c r="C8" i="1"/>
  <c r="C7" i="1"/>
  <c r="D7" i="1"/>
  <c r="C11" i="1"/>
  <c r="Z7" i="16"/>
  <c r="Z8" i="16"/>
  <c r="Z9" i="16"/>
  <c r="Z10" i="16"/>
  <c r="Z11" i="16"/>
  <c r="E7" i="16"/>
  <c r="E8" i="16"/>
  <c r="E9" i="16"/>
  <c r="H7" i="16"/>
  <c r="H8" i="16"/>
  <c r="H9" i="16"/>
  <c r="H10" i="16"/>
  <c r="J10" i="16" s="1"/>
  <c r="L10" i="16" s="1"/>
  <c r="H11" i="16"/>
  <c r="J11" i="16" s="1"/>
  <c r="L11" i="16" s="1"/>
  <c r="J9" i="16" l="1"/>
  <c r="L9" i="16" s="1"/>
  <c r="J8" i="16"/>
  <c r="L8" i="16" s="1"/>
  <c r="J7" i="16"/>
  <c r="L7" i="16" s="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2" i="17"/>
  <c r="E2" i="16"/>
  <c r="E6" i="16"/>
  <c r="E5" i="16"/>
  <c r="E4" i="16"/>
  <c r="E3" i="16"/>
  <c r="U46" i="10" l="1"/>
  <c r="V46" i="10" s="1"/>
  <c r="U47" i="10"/>
  <c r="V47" i="10" s="1"/>
  <c r="U48" i="10"/>
  <c r="V48" i="10" s="1"/>
  <c r="U49" i="10"/>
  <c r="V49" i="10" s="1"/>
  <c r="U50" i="10"/>
  <c r="V50" i="10" s="1"/>
  <c r="U51" i="10"/>
  <c r="V51" i="10" s="1"/>
  <c r="U52" i="10"/>
  <c r="V52" i="10" s="1"/>
  <c r="U53" i="10"/>
  <c r="V53" i="10" s="1"/>
  <c r="U54" i="10"/>
  <c r="V54" i="10" s="1"/>
  <c r="U55" i="10"/>
  <c r="V55" i="10" s="1"/>
  <c r="U56" i="10"/>
  <c r="V56" i="10" s="1"/>
  <c r="U57" i="10"/>
  <c r="V57" i="10" s="1"/>
  <c r="U58" i="10"/>
  <c r="V58" i="10" s="1"/>
  <c r="U59" i="10"/>
  <c r="V59" i="10" s="1"/>
  <c r="U60" i="10"/>
  <c r="V60" i="10" s="1"/>
  <c r="U61" i="10"/>
  <c r="V61" i="10" s="1"/>
  <c r="U62" i="10"/>
  <c r="V62" i="10" s="1"/>
  <c r="U63" i="10"/>
  <c r="V63" i="10" s="1"/>
  <c r="U64" i="10"/>
  <c r="V64" i="10" s="1"/>
  <c r="U65" i="10"/>
  <c r="V65" i="10" s="1"/>
  <c r="U66" i="10"/>
  <c r="V66" i="10" s="1"/>
  <c r="U67" i="10"/>
  <c r="V67" i="10" s="1"/>
  <c r="U68" i="10"/>
  <c r="V68" i="10" s="1"/>
  <c r="U69" i="10"/>
  <c r="V69" i="10" s="1"/>
  <c r="U70" i="10"/>
  <c r="V70" i="10" s="1"/>
  <c r="U71" i="10"/>
  <c r="V71" i="10" s="1"/>
  <c r="U72" i="10"/>
  <c r="V72" i="10" s="1"/>
  <c r="U73" i="10"/>
  <c r="V73" i="10" s="1"/>
  <c r="U74" i="10"/>
  <c r="V74" i="10" s="1"/>
  <c r="U75" i="10"/>
  <c r="V75" i="10" s="1"/>
  <c r="U76" i="10"/>
  <c r="V76" i="10" s="1"/>
  <c r="U77" i="10"/>
  <c r="V77" i="10" s="1"/>
  <c r="U78" i="10"/>
  <c r="V78" i="10" s="1"/>
  <c r="G46" i="10"/>
  <c r="I46" i="10" s="1"/>
  <c r="K46" i="10" s="1"/>
  <c r="G47" i="10"/>
  <c r="I47" i="10" s="1"/>
  <c r="K47" i="10" s="1"/>
  <c r="G48" i="10"/>
  <c r="I48" i="10" s="1"/>
  <c r="K48" i="10" s="1"/>
  <c r="G49" i="10"/>
  <c r="I49" i="10" s="1"/>
  <c r="K49" i="10" s="1"/>
  <c r="G50" i="10"/>
  <c r="I50" i="10" s="1"/>
  <c r="K50" i="10" s="1"/>
  <c r="G51" i="10"/>
  <c r="I51" i="10" s="1"/>
  <c r="K51" i="10" s="1"/>
  <c r="G52" i="10"/>
  <c r="I52" i="10" s="1"/>
  <c r="K52" i="10" s="1"/>
  <c r="G53" i="10"/>
  <c r="I53" i="10" s="1"/>
  <c r="K53" i="10" s="1"/>
  <c r="G54" i="10"/>
  <c r="I54" i="10" s="1"/>
  <c r="K54" i="10" s="1"/>
  <c r="G55" i="10"/>
  <c r="I55" i="10" s="1"/>
  <c r="K55" i="10" s="1"/>
  <c r="G56" i="10"/>
  <c r="I56" i="10" s="1"/>
  <c r="K56" i="10" s="1"/>
  <c r="G57" i="10"/>
  <c r="I57" i="10" s="1"/>
  <c r="K57" i="10" s="1"/>
  <c r="G58" i="10"/>
  <c r="I58" i="10" s="1"/>
  <c r="K58" i="10" s="1"/>
  <c r="G59" i="10"/>
  <c r="I59" i="10" s="1"/>
  <c r="K59" i="10" s="1"/>
  <c r="G60" i="10"/>
  <c r="I60" i="10" s="1"/>
  <c r="K60" i="10" s="1"/>
  <c r="G61" i="10"/>
  <c r="I61" i="10" s="1"/>
  <c r="K61" i="10" s="1"/>
  <c r="G62" i="10"/>
  <c r="I62" i="10" s="1"/>
  <c r="K62" i="10" s="1"/>
  <c r="G63" i="10"/>
  <c r="I63" i="10" s="1"/>
  <c r="K63" i="10" s="1"/>
  <c r="G64" i="10"/>
  <c r="I64" i="10" s="1"/>
  <c r="K64" i="10" s="1"/>
  <c r="G65" i="10"/>
  <c r="I65" i="10" s="1"/>
  <c r="K65" i="10" s="1"/>
  <c r="G66" i="10"/>
  <c r="I66" i="10" s="1"/>
  <c r="K66" i="10" s="1"/>
  <c r="G67" i="10"/>
  <c r="I67" i="10" s="1"/>
  <c r="K67" i="10" s="1"/>
  <c r="G68" i="10"/>
  <c r="I68" i="10" s="1"/>
  <c r="K68" i="10" s="1"/>
  <c r="G69" i="10"/>
  <c r="I69" i="10" s="1"/>
  <c r="K69" i="10" s="1"/>
  <c r="G70" i="10"/>
  <c r="I70" i="10" s="1"/>
  <c r="K70" i="10" s="1"/>
  <c r="G71" i="10"/>
  <c r="I71" i="10" s="1"/>
  <c r="K71" i="10" s="1"/>
  <c r="G72" i="10"/>
  <c r="I72" i="10" s="1"/>
  <c r="K72" i="10" s="1"/>
  <c r="G73" i="10"/>
  <c r="I73" i="10" s="1"/>
  <c r="K73" i="10" s="1"/>
  <c r="G74" i="10"/>
  <c r="I74" i="10" s="1"/>
  <c r="K74" i="10" s="1"/>
  <c r="G75" i="10"/>
  <c r="I75" i="10" s="1"/>
  <c r="K75" i="10" s="1"/>
  <c r="G76" i="10"/>
  <c r="I76" i="10" s="1"/>
  <c r="K76" i="10" s="1"/>
  <c r="G77" i="10"/>
  <c r="I77" i="10" s="1"/>
  <c r="K77" i="10" s="1"/>
  <c r="G78" i="10"/>
  <c r="I78" i="10" s="1"/>
  <c r="K78" i="10" s="1"/>
  <c r="AA15" i="8"/>
  <c r="AA16" i="8"/>
  <c r="AA17" i="8"/>
  <c r="AA18" i="8"/>
  <c r="AA19" i="8"/>
  <c r="AA20" i="8"/>
  <c r="AA21" i="8"/>
  <c r="I17" i="8"/>
  <c r="K17" i="8" s="1"/>
  <c r="I15" i="8"/>
  <c r="K15" i="8" s="1"/>
  <c r="I16" i="8"/>
  <c r="K16" i="8" s="1"/>
  <c r="I18" i="8"/>
  <c r="K18" i="8" s="1"/>
  <c r="I19" i="8"/>
  <c r="K19" i="8" s="1"/>
  <c r="I20" i="8"/>
  <c r="K20" i="8" s="1"/>
  <c r="I21" i="8"/>
  <c r="K21" i="8" s="1"/>
  <c r="W28" i="14" l="1"/>
  <c r="J27" i="14"/>
  <c r="L27" i="14" s="1"/>
  <c r="W27" i="14"/>
  <c r="J28" i="14" l="1"/>
  <c r="L28" i="14" s="1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2" i="17"/>
  <c r="Z3" i="16"/>
  <c r="Z4" i="16"/>
  <c r="Z5" i="16"/>
  <c r="Z6" i="16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" i="14"/>
  <c r="H2" i="14"/>
  <c r="I4" i="8"/>
  <c r="Z2" i="16" l="1"/>
  <c r="G22" i="1"/>
  <c r="H4" i="19"/>
  <c r="E4" i="19"/>
  <c r="J4" i="19" s="1"/>
  <c r="L4" i="19" s="1"/>
  <c r="H3" i="19"/>
  <c r="E3" i="19"/>
  <c r="H2" i="19"/>
  <c r="E2" i="19"/>
  <c r="H16" i="17"/>
  <c r="J16" i="17"/>
  <c r="L16" i="17" s="1"/>
  <c r="H15" i="17"/>
  <c r="H14" i="17"/>
  <c r="H13" i="17"/>
  <c r="H12" i="17"/>
  <c r="J12" i="17"/>
  <c r="L12" i="17" s="1"/>
  <c r="H11" i="17"/>
  <c r="J11" i="17"/>
  <c r="L11" i="17" s="1"/>
  <c r="H10" i="17"/>
  <c r="J10" i="17" s="1"/>
  <c r="L10" i="17" s="1"/>
  <c r="H9" i="17"/>
  <c r="J9" i="17" s="1"/>
  <c r="L9" i="17" s="1"/>
  <c r="H8" i="17"/>
  <c r="J8" i="17"/>
  <c r="L8" i="17" s="1"/>
  <c r="H7" i="17"/>
  <c r="H6" i="17"/>
  <c r="J6" i="17"/>
  <c r="L6" i="17" s="1"/>
  <c r="H5" i="17"/>
  <c r="H4" i="17"/>
  <c r="J4" i="17" s="1"/>
  <c r="L4" i="17" s="1"/>
  <c r="H3" i="17"/>
  <c r="J3" i="17" s="1"/>
  <c r="L3" i="17" s="1"/>
  <c r="H2" i="17"/>
  <c r="J2" i="17" s="1"/>
  <c r="L2" i="17" s="1"/>
  <c r="H6" i="16"/>
  <c r="H5" i="16"/>
  <c r="J5" i="16" s="1"/>
  <c r="L5" i="16" s="1"/>
  <c r="H4" i="16"/>
  <c r="H3" i="16"/>
  <c r="J3" i="16" s="1"/>
  <c r="L3" i="16" s="1"/>
  <c r="H2" i="16"/>
  <c r="H14" i="15"/>
  <c r="E14" i="15"/>
  <c r="H13" i="15"/>
  <c r="E13" i="15"/>
  <c r="H12" i="15"/>
  <c r="E12" i="15"/>
  <c r="J12" i="15" s="1"/>
  <c r="L12" i="15" s="1"/>
  <c r="H11" i="15"/>
  <c r="E11" i="15"/>
  <c r="H10" i="15"/>
  <c r="E10" i="15"/>
  <c r="H9" i="15"/>
  <c r="E9" i="15"/>
  <c r="J9" i="15" s="1"/>
  <c r="L9" i="15" s="1"/>
  <c r="H8" i="15"/>
  <c r="E8" i="15"/>
  <c r="H7" i="15"/>
  <c r="E7" i="15"/>
  <c r="H6" i="15"/>
  <c r="E6" i="15"/>
  <c r="J6" i="15" s="1"/>
  <c r="L6" i="15" s="1"/>
  <c r="H5" i="15"/>
  <c r="E5" i="15"/>
  <c r="J5" i="15" s="1"/>
  <c r="L5" i="15" s="1"/>
  <c r="H4" i="15"/>
  <c r="E4" i="15"/>
  <c r="J4" i="15" s="1"/>
  <c r="L4" i="15" s="1"/>
  <c r="H3" i="15"/>
  <c r="E3" i="15"/>
  <c r="H2" i="15"/>
  <c r="E2" i="15"/>
  <c r="J26" i="14"/>
  <c r="L26" i="14" s="1"/>
  <c r="J25" i="14"/>
  <c r="L25" i="14" s="1"/>
  <c r="J24" i="14"/>
  <c r="L24" i="14" s="1"/>
  <c r="J23" i="14"/>
  <c r="L23" i="14" s="1"/>
  <c r="J22" i="14"/>
  <c r="L22" i="14" s="1"/>
  <c r="J21" i="14"/>
  <c r="L21" i="14" s="1"/>
  <c r="J20" i="14"/>
  <c r="L20" i="14" s="1"/>
  <c r="J19" i="14"/>
  <c r="L19" i="14" s="1"/>
  <c r="J18" i="14"/>
  <c r="L18" i="14" s="1"/>
  <c r="J17" i="14"/>
  <c r="L17" i="14" s="1"/>
  <c r="J16" i="14"/>
  <c r="L16" i="14" s="1"/>
  <c r="J15" i="14"/>
  <c r="L15" i="14" s="1"/>
  <c r="J14" i="14"/>
  <c r="L14" i="14" s="1"/>
  <c r="J13" i="14"/>
  <c r="L13" i="14" s="1"/>
  <c r="J12" i="14"/>
  <c r="L12" i="14" s="1"/>
  <c r="J11" i="14"/>
  <c r="L11" i="14" s="1"/>
  <c r="J10" i="14"/>
  <c r="L10" i="14" s="1"/>
  <c r="J9" i="14"/>
  <c r="L9" i="14" s="1"/>
  <c r="J8" i="14"/>
  <c r="L8" i="14" s="1"/>
  <c r="J7" i="14"/>
  <c r="L7" i="14" s="1"/>
  <c r="J6" i="14"/>
  <c r="L6" i="14" s="1"/>
  <c r="J5" i="14"/>
  <c r="L5" i="14" s="1"/>
  <c r="J4" i="14"/>
  <c r="L4" i="14" s="1"/>
  <c r="J3" i="14"/>
  <c r="L3" i="14" s="1"/>
  <c r="J2" i="14"/>
  <c r="L2" i="14" s="1"/>
  <c r="H10" i="13"/>
  <c r="J10" i="13" s="1"/>
  <c r="L10" i="13" s="1"/>
  <c r="H9" i="13"/>
  <c r="J9" i="13" s="1"/>
  <c r="L9" i="13" s="1"/>
  <c r="H8" i="13"/>
  <c r="J8" i="13" s="1"/>
  <c r="L8" i="13" s="1"/>
  <c r="H7" i="13"/>
  <c r="J7" i="13" s="1"/>
  <c r="L7" i="13" s="1"/>
  <c r="H6" i="13"/>
  <c r="J6" i="13" s="1"/>
  <c r="L6" i="13" s="1"/>
  <c r="H5" i="13"/>
  <c r="J5" i="13" s="1"/>
  <c r="L5" i="13" s="1"/>
  <c r="H4" i="13"/>
  <c r="J4" i="13" s="1"/>
  <c r="L4" i="13" s="1"/>
  <c r="H3" i="13"/>
  <c r="J3" i="13" s="1"/>
  <c r="L3" i="13" s="1"/>
  <c r="H2" i="13"/>
  <c r="J2" i="13" s="1"/>
  <c r="L2" i="13" s="1"/>
  <c r="U45" i="10"/>
  <c r="V45" i="10" s="1"/>
  <c r="G45" i="10"/>
  <c r="I45" i="10" s="1"/>
  <c r="K45" i="10" s="1"/>
  <c r="U43" i="10"/>
  <c r="V43" i="10" s="1"/>
  <c r="G43" i="10"/>
  <c r="I43" i="10" s="1"/>
  <c r="K43" i="10" s="1"/>
  <c r="U42" i="10"/>
  <c r="V42" i="10" s="1"/>
  <c r="G42" i="10"/>
  <c r="I42" i="10" s="1"/>
  <c r="K42" i="10" s="1"/>
  <c r="U41" i="10"/>
  <c r="V41" i="10" s="1"/>
  <c r="G41" i="10"/>
  <c r="I41" i="10" s="1"/>
  <c r="K41" i="10" s="1"/>
  <c r="U40" i="10"/>
  <c r="V40" i="10" s="1"/>
  <c r="G40" i="10"/>
  <c r="I40" i="10" s="1"/>
  <c r="K40" i="10" s="1"/>
  <c r="U39" i="10"/>
  <c r="V39" i="10" s="1"/>
  <c r="G39" i="10"/>
  <c r="I39" i="10" s="1"/>
  <c r="K39" i="10" s="1"/>
  <c r="U38" i="10"/>
  <c r="V38" i="10" s="1"/>
  <c r="G38" i="10"/>
  <c r="I38" i="10" s="1"/>
  <c r="K38" i="10" s="1"/>
  <c r="U37" i="10"/>
  <c r="V37" i="10" s="1"/>
  <c r="G37" i="10"/>
  <c r="I37" i="10" s="1"/>
  <c r="K37" i="10" s="1"/>
  <c r="U36" i="10"/>
  <c r="V36" i="10" s="1"/>
  <c r="G36" i="10"/>
  <c r="U35" i="10"/>
  <c r="V35" i="10" s="1"/>
  <c r="G35" i="10"/>
  <c r="I35" i="10" s="1"/>
  <c r="K35" i="10" s="1"/>
  <c r="U34" i="10"/>
  <c r="V34" i="10" s="1"/>
  <c r="G34" i="10"/>
  <c r="I34" i="10" s="1"/>
  <c r="K34" i="10" s="1"/>
  <c r="U33" i="10"/>
  <c r="V33" i="10" s="1"/>
  <c r="G33" i="10"/>
  <c r="I33" i="10" s="1"/>
  <c r="K33" i="10" s="1"/>
  <c r="U32" i="10"/>
  <c r="V32" i="10" s="1"/>
  <c r="G32" i="10"/>
  <c r="I32" i="10" s="1"/>
  <c r="K32" i="10" s="1"/>
  <c r="U31" i="10"/>
  <c r="V31" i="10" s="1"/>
  <c r="G31" i="10"/>
  <c r="I31" i="10" s="1"/>
  <c r="K31" i="10" s="1"/>
  <c r="U30" i="10"/>
  <c r="V30" i="10" s="1"/>
  <c r="G30" i="10"/>
  <c r="I30" i="10" s="1"/>
  <c r="K30" i="10" s="1"/>
  <c r="U29" i="10"/>
  <c r="V29" i="10" s="1"/>
  <c r="G29" i="10"/>
  <c r="I29" i="10" s="1"/>
  <c r="K29" i="10" s="1"/>
  <c r="U28" i="10"/>
  <c r="V28" i="10" s="1"/>
  <c r="G28" i="10"/>
  <c r="I28" i="10" s="1"/>
  <c r="K28" i="10" s="1"/>
  <c r="U27" i="10"/>
  <c r="V27" i="10" s="1"/>
  <c r="G27" i="10"/>
  <c r="I27" i="10" s="1"/>
  <c r="K27" i="10" s="1"/>
  <c r="U26" i="10"/>
  <c r="V26" i="10" s="1"/>
  <c r="G26" i="10"/>
  <c r="I26" i="10" s="1"/>
  <c r="K26" i="10" s="1"/>
  <c r="U25" i="10"/>
  <c r="V25" i="10" s="1"/>
  <c r="G25" i="10"/>
  <c r="I25" i="10" s="1"/>
  <c r="K25" i="10" s="1"/>
  <c r="U24" i="10"/>
  <c r="V24" i="10" s="1"/>
  <c r="G24" i="10"/>
  <c r="I24" i="10" s="1"/>
  <c r="K24" i="10" s="1"/>
  <c r="U23" i="10"/>
  <c r="V23" i="10" s="1"/>
  <c r="G23" i="10"/>
  <c r="I23" i="10" s="1"/>
  <c r="K23" i="10" s="1"/>
  <c r="U22" i="10"/>
  <c r="V22" i="10" s="1"/>
  <c r="G22" i="10"/>
  <c r="I22" i="10" s="1"/>
  <c r="K22" i="10" s="1"/>
  <c r="U20" i="10"/>
  <c r="V20" i="10" s="1"/>
  <c r="G20" i="10"/>
  <c r="I20" i="10" s="1"/>
  <c r="K20" i="10" s="1"/>
  <c r="U19" i="10"/>
  <c r="V19" i="10" s="1"/>
  <c r="G19" i="10"/>
  <c r="I19" i="10" s="1"/>
  <c r="K19" i="10" s="1"/>
  <c r="U18" i="10"/>
  <c r="V18" i="10" s="1"/>
  <c r="G18" i="10"/>
  <c r="I18" i="10" s="1"/>
  <c r="K18" i="10" s="1"/>
  <c r="U17" i="10"/>
  <c r="V17" i="10" s="1"/>
  <c r="G17" i="10"/>
  <c r="I17" i="10" s="1"/>
  <c r="K17" i="10" s="1"/>
  <c r="U16" i="10"/>
  <c r="V16" i="10" s="1"/>
  <c r="G16" i="10"/>
  <c r="I16" i="10" s="1"/>
  <c r="K16" i="10" s="1"/>
  <c r="U15" i="10"/>
  <c r="V15" i="10" s="1"/>
  <c r="G15" i="10"/>
  <c r="I15" i="10" s="1"/>
  <c r="K15" i="10" s="1"/>
  <c r="U14" i="10"/>
  <c r="V14" i="10" s="1"/>
  <c r="G14" i="10"/>
  <c r="I14" i="10" s="1"/>
  <c r="K14" i="10" s="1"/>
  <c r="U13" i="10"/>
  <c r="V13" i="10" s="1"/>
  <c r="G13" i="10"/>
  <c r="I13" i="10" s="1"/>
  <c r="K13" i="10" s="1"/>
  <c r="U12" i="10"/>
  <c r="V12" i="10" s="1"/>
  <c r="G12" i="10"/>
  <c r="I12" i="10" s="1"/>
  <c r="K12" i="10" s="1"/>
  <c r="U11" i="10"/>
  <c r="V11" i="10" s="1"/>
  <c r="G11" i="10"/>
  <c r="I11" i="10" s="1"/>
  <c r="K11" i="10" s="1"/>
  <c r="U10" i="10"/>
  <c r="V10" i="10" s="1"/>
  <c r="G10" i="10"/>
  <c r="I10" i="10" s="1"/>
  <c r="K10" i="10" s="1"/>
  <c r="U9" i="10"/>
  <c r="V9" i="10" s="1"/>
  <c r="G9" i="10"/>
  <c r="I9" i="10" s="1"/>
  <c r="K9" i="10" s="1"/>
  <c r="U8" i="10"/>
  <c r="V8" i="10" s="1"/>
  <c r="G8" i="10"/>
  <c r="I8" i="10" s="1"/>
  <c r="K8" i="10" s="1"/>
  <c r="U7" i="10"/>
  <c r="V7" i="10" s="1"/>
  <c r="G7" i="10"/>
  <c r="I7" i="10" s="1"/>
  <c r="K7" i="10" s="1"/>
  <c r="U6" i="10"/>
  <c r="V6" i="10" s="1"/>
  <c r="G6" i="10"/>
  <c r="I6" i="10" s="1"/>
  <c r="K6" i="10" s="1"/>
  <c r="U5" i="10"/>
  <c r="V5" i="10" s="1"/>
  <c r="G5" i="10"/>
  <c r="I5" i="10" s="1"/>
  <c r="K5" i="10" s="1"/>
  <c r="U4" i="10"/>
  <c r="V4" i="10" s="1"/>
  <c r="G4" i="10"/>
  <c r="I4" i="10" s="1"/>
  <c r="K4" i="10" s="1"/>
  <c r="U3" i="10"/>
  <c r="V3" i="10" s="1"/>
  <c r="G3" i="10"/>
  <c r="I3" i="10" s="1"/>
  <c r="K3" i="10" s="1"/>
  <c r="U2" i="10"/>
  <c r="G2" i="10"/>
  <c r="I2" i="10" s="1"/>
  <c r="K2" i="10" s="1"/>
  <c r="AE19" i="9"/>
  <c r="AF19" i="9" s="1"/>
  <c r="H19" i="9"/>
  <c r="AE18" i="9"/>
  <c r="AF18" i="9" s="1"/>
  <c r="H18" i="9"/>
  <c r="AE17" i="9"/>
  <c r="AF17" i="9" s="1"/>
  <c r="H17" i="9"/>
  <c r="AE16" i="9"/>
  <c r="AF16" i="9" s="1"/>
  <c r="H16" i="9"/>
  <c r="AE15" i="9"/>
  <c r="AF15" i="9" s="1"/>
  <c r="H15" i="9"/>
  <c r="AE14" i="9"/>
  <c r="AF14" i="9" s="1"/>
  <c r="H14" i="9"/>
  <c r="AE13" i="9"/>
  <c r="AF13" i="9" s="1"/>
  <c r="H13" i="9"/>
  <c r="J13" i="9"/>
  <c r="L13" i="9" s="1"/>
  <c r="AE12" i="9"/>
  <c r="AF12" i="9" s="1"/>
  <c r="H12" i="9"/>
  <c r="AE11" i="9"/>
  <c r="AF11" i="9" s="1"/>
  <c r="H11" i="9"/>
  <c r="AE10" i="9"/>
  <c r="AF10" i="9" s="1"/>
  <c r="H10" i="9"/>
  <c r="AE9" i="9"/>
  <c r="AF9" i="9" s="1"/>
  <c r="H9" i="9"/>
  <c r="AE8" i="9"/>
  <c r="AF8" i="9" s="1"/>
  <c r="H8" i="9"/>
  <c r="J8" i="9"/>
  <c r="L8" i="9" s="1"/>
  <c r="AE7" i="9"/>
  <c r="AF7" i="9" s="1"/>
  <c r="H7" i="9"/>
  <c r="AE6" i="9"/>
  <c r="AF6" i="9" s="1"/>
  <c r="H6" i="9"/>
  <c r="AE5" i="9"/>
  <c r="AF5" i="9" s="1"/>
  <c r="H5" i="9"/>
  <c r="AE4" i="9"/>
  <c r="AF4" i="9" s="1"/>
  <c r="H4" i="9"/>
  <c r="AE3" i="9"/>
  <c r="AF3" i="9" s="1"/>
  <c r="H3" i="9"/>
  <c r="J3" i="9"/>
  <c r="L3" i="9" s="1"/>
  <c r="AE2" i="9"/>
  <c r="H2" i="9"/>
  <c r="AA14" i="8"/>
  <c r="I14" i="8"/>
  <c r="K14" i="8" s="1"/>
  <c r="AA13" i="8"/>
  <c r="I13" i="8"/>
  <c r="K13" i="8" s="1"/>
  <c r="AA12" i="8"/>
  <c r="I12" i="8"/>
  <c r="K12" i="8" s="1"/>
  <c r="AA11" i="8"/>
  <c r="I11" i="8"/>
  <c r="K11" i="8" s="1"/>
  <c r="AA10" i="8"/>
  <c r="I10" i="8"/>
  <c r="K10" i="8" s="1"/>
  <c r="AA9" i="8"/>
  <c r="I9" i="8"/>
  <c r="K9" i="8" s="1"/>
  <c r="AA8" i="8"/>
  <c r="I8" i="8"/>
  <c r="K8" i="8" s="1"/>
  <c r="AA7" i="8"/>
  <c r="I7" i="8"/>
  <c r="K7" i="8" s="1"/>
  <c r="AA6" i="8"/>
  <c r="I6" i="8"/>
  <c r="K6" i="8" s="1"/>
  <c r="AA5" i="8"/>
  <c r="I5" i="8"/>
  <c r="K5" i="8" s="1"/>
  <c r="K4" i="8"/>
  <c r="AA3" i="8"/>
  <c r="I3" i="8"/>
  <c r="K3" i="8" s="1"/>
  <c r="Z2" i="8"/>
  <c r="AA2" i="8" s="1"/>
  <c r="I2" i="8"/>
  <c r="K2" i="8" s="1"/>
  <c r="V7" i="7"/>
  <c r="H7" i="7"/>
  <c r="J7" i="7" s="1"/>
  <c r="L7" i="7" s="1"/>
  <c r="V6" i="7"/>
  <c r="W6" i="7" s="1"/>
  <c r="H6" i="7"/>
  <c r="V5" i="7"/>
  <c r="W5" i="7" s="1"/>
  <c r="H5" i="7"/>
  <c r="V4" i="7"/>
  <c r="W4" i="7" s="1"/>
  <c r="H4" i="7"/>
  <c r="V3" i="7"/>
  <c r="W3" i="7" s="1"/>
  <c r="H3" i="7"/>
  <c r="J3" i="7"/>
  <c r="L3" i="7" s="1"/>
  <c r="V2" i="7"/>
  <c r="W2" i="7" s="1"/>
  <c r="H2" i="7"/>
  <c r="V5" i="6"/>
  <c r="W5" i="6" s="1"/>
  <c r="H5" i="6"/>
  <c r="J5" i="6" s="1"/>
  <c r="L5" i="6" s="1"/>
  <c r="V4" i="6"/>
  <c r="W4" i="6" s="1"/>
  <c r="H4" i="6"/>
  <c r="J4" i="6" s="1"/>
  <c r="L4" i="6" s="1"/>
  <c r="V3" i="6"/>
  <c r="W3" i="6" s="1"/>
  <c r="H3" i="6"/>
  <c r="J3" i="6" s="1"/>
  <c r="L3" i="6" s="1"/>
  <c r="V2" i="6"/>
  <c r="H2" i="6"/>
  <c r="J2" i="6" s="1"/>
  <c r="L2" i="6" s="1"/>
  <c r="Z27" i="5"/>
  <c r="AA27" i="5" s="1"/>
  <c r="H27" i="5"/>
  <c r="J27" i="5" s="1"/>
  <c r="L27" i="5" s="1"/>
  <c r="Z26" i="5"/>
  <c r="AA26" i="5" s="1"/>
  <c r="H26" i="5"/>
  <c r="J26" i="5" s="1"/>
  <c r="L26" i="5" s="1"/>
  <c r="Z25" i="5"/>
  <c r="AA25" i="5" s="1"/>
  <c r="H25" i="5"/>
  <c r="J25" i="5" s="1"/>
  <c r="L25" i="5" s="1"/>
  <c r="Z24" i="5"/>
  <c r="AA24" i="5" s="1"/>
  <c r="H24" i="5"/>
  <c r="J24" i="5" s="1"/>
  <c r="L24" i="5" s="1"/>
  <c r="Z23" i="5"/>
  <c r="AA23" i="5" s="1"/>
  <c r="H23" i="5"/>
  <c r="J23" i="5" s="1"/>
  <c r="L23" i="5" s="1"/>
  <c r="Z22" i="5"/>
  <c r="AA22" i="5" s="1"/>
  <c r="H22" i="5"/>
  <c r="J22" i="5" s="1"/>
  <c r="L22" i="5" s="1"/>
  <c r="Z21" i="5"/>
  <c r="AA21" i="5" s="1"/>
  <c r="H21" i="5"/>
  <c r="J21" i="5" s="1"/>
  <c r="L21" i="5" s="1"/>
  <c r="Z20" i="5"/>
  <c r="AA20" i="5" s="1"/>
  <c r="H20" i="5"/>
  <c r="J20" i="5" s="1"/>
  <c r="L20" i="5" s="1"/>
  <c r="Z19" i="5"/>
  <c r="AA19" i="5" s="1"/>
  <c r="H19" i="5"/>
  <c r="J19" i="5" s="1"/>
  <c r="L19" i="5" s="1"/>
  <c r="Z18" i="5"/>
  <c r="AA18" i="5" s="1"/>
  <c r="H18" i="5"/>
  <c r="J18" i="5" s="1"/>
  <c r="L18" i="5" s="1"/>
  <c r="Z17" i="5"/>
  <c r="AA17" i="5" s="1"/>
  <c r="H17" i="5"/>
  <c r="J17" i="5" s="1"/>
  <c r="L17" i="5" s="1"/>
  <c r="Z15" i="5"/>
  <c r="AA15" i="5" s="1"/>
  <c r="H15" i="5"/>
  <c r="J15" i="5" s="1"/>
  <c r="L15" i="5" s="1"/>
  <c r="Z14" i="5"/>
  <c r="AA14" i="5" s="1"/>
  <c r="H14" i="5"/>
  <c r="J14" i="5" s="1"/>
  <c r="L14" i="5" s="1"/>
  <c r="Z13" i="5"/>
  <c r="AA13" i="5" s="1"/>
  <c r="H13" i="5"/>
  <c r="J13" i="5" s="1"/>
  <c r="L13" i="5" s="1"/>
  <c r="Z12" i="5"/>
  <c r="AA12" i="5" s="1"/>
  <c r="H12" i="5"/>
  <c r="J12" i="5" s="1"/>
  <c r="L12" i="5" s="1"/>
  <c r="Z11" i="5"/>
  <c r="AA11" i="5" s="1"/>
  <c r="H11" i="5"/>
  <c r="J11" i="5" s="1"/>
  <c r="L11" i="5" s="1"/>
  <c r="Z10" i="5"/>
  <c r="AA10" i="5" s="1"/>
  <c r="H10" i="5"/>
  <c r="J10" i="5" s="1"/>
  <c r="L10" i="5" s="1"/>
  <c r="Z9" i="5"/>
  <c r="AA9" i="5" s="1"/>
  <c r="H9" i="5"/>
  <c r="J9" i="5" s="1"/>
  <c r="L9" i="5" s="1"/>
  <c r="Z8" i="5"/>
  <c r="AA8" i="5" s="1"/>
  <c r="H8" i="5"/>
  <c r="J8" i="5" s="1"/>
  <c r="L8" i="5" s="1"/>
  <c r="Z7" i="5"/>
  <c r="AA7" i="5" s="1"/>
  <c r="H7" i="5"/>
  <c r="J7" i="5"/>
  <c r="L7" i="5" s="1"/>
  <c r="Z6" i="5"/>
  <c r="AA6" i="5" s="1"/>
  <c r="H6" i="5"/>
  <c r="J6" i="5" s="1"/>
  <c r="L6" i="5" s="1"/>
  <c r="Z5" i="5"/>
  <c r="AA5" i="5" s="1"/>
  <c r="H5" i="5"/>
  <c r="J5" i="5" s="1"/>
  <c r="L5" i="5" s="1"/>
  <c r="Z4" i="5"/>
  <c r="AA4" i="5" s="1"/>
  <c r="H4" i="5"/>
  <c r="J4" i="5" s="1"/>
  <c r="L4" i="5" s="1"/>
  <c r="Z3" i="5"/>
  <c r="AA3" i="5" s="1"/>
  <c r="H3" i="5"/>
  <c r="J3" i="5" s="1"/>
  <c r="L3" i="5" s="1"/>
  <c r="Z2" i="5"/>
  <c r="AA2" i="5" s="1"/>
  <c r="H2" i="5"/>
  <c r="J2" i="5" s="1"/>
  <c r="L2" i="5" s="1"/>
  <c r="G23" i="1"/>
  <c r="F23" i="1"/>
  <c r="D23" i="1"/>
  <c r="C23" i="1"/>
  <c r="G21" i="1"/>
  <c r="F21" i="1"/>
  <c r="D21" i="1"/>
  <c r="C21" i="1"/>
  <c r="G20" i="1"/>
  <c r="F20" i="1"/>
  <c r="D20" i="1"/>
  <c r="C20" i="1"/>
  <c r="D19" i="1"/>
  <c r="C19" i="1"/>
  <c r="F10" i="1"/>
  <c r="D10" i="1"/>
  <c r="C10" i="1"/>
  <c r="F7" i="1"/>
  <c r="F6" i="1"/>
  <c r="D6" i="1"/>
  <c r="C6" i="1"/>
  <c r="C13" i="1"/>
  <c r="F25" i="1" l="1"/>
  <c r="B16" i="18"/>
  <c r="G25" i="1"/>
  <c r="L11" i="6"/>
  <c r="F13" i="1"/>
  <c r="K23" i="8"/>
  <c r="B9" i="18" s="1"/>
  <c r="C25" i="1"/>
  <c r="J10" i="15"/>
  <c r="L10" i="15" s="1"/>
  <c r="D25" i="1"/>
  <c r="D13" i="1"/>
  <c r="W2" i="6"/>
  <c r="G9" i="1"/>
  <c r="H9" i="1" s="1"/>
  <c r="E21" i="1"/>
  <c r="J11" i="9"/>
  <c r="L11" i="9" s="1"/>
  <c r="J10" i="9"/>
  <c r="L10" i="9" s="1"/>
  <c r="J9" i="9"/>
  <c r="L9" i="9" s="1"/>
  <c r="J19" i="9"/>
  <c r="L19" i="9" s="1"/>
  <c r="J14" i="9"/>
  <c r="L14" i="9" s="1"/>
  <c r="J15" i="9"/>
  <c r="L15" i="9" s="1"/>
  <c r="J12" i="9"/>
  <c r="L12" i="9" s="1"/>
  <c r="E10" i="1"/>
  <c r="J18" i="9"/>
  <c r="L18" i="9" s="1"/>
  <c r="G8" i="1"/>
  <c r="H8" i="1" s="1"/>
  <c r="J2" i="7"/>
  <c r="L2" i="7" s="1"/>
  <c r="V2" i="10"/>
  <c r="G11" i="1"/>
  <c r="H11" i="1" s="1"/>
  <c r="H23" i="1"/>
  <c r="J4" i="9"/>
  <c r="L4" i="9" s="1"/>
  <c r="J5" i="9"/>
  <c r="L5" i="9" s="1"/>
  <c r="J16" i="9"/>
  <c r="L16" i="9" s="1"/>
  <c r="J17" i="9"/>
  <c r="L17" i="9" s="1"/>
  <c r="J7" i="9"/>
  <c r="L7" i="9" s="1"/>
  <c r="J2" i="9"/>
  <c r="L2" i="9" s="1"/>
  <c r="E7" i="1"/>
  <c r="E8" i="1"/>
  <c r="J6" i="7"/>
  <c r="L6" i="7" s="1"/>
  <c r="J4" i="7"/>
  <c r="L4" i="7" s="1"/>
  <c r="H22" i="1"/>
  <c r="J14" i="15"/>
  <c r="L14" i="15" s="1"/>
  <c r="J7" i="15"/>
  <c r="L7" i="15" s="1"/>
  <c r="E20" i="1"/>
  <c r="E9" i="1"/>
  <c r="E6" i="1"/>
  <c r="H19" i="1"/>
  <c r="E19" i="1"/>
  <c r="E23" i="1"/>
  <c r="J6" i="16"/>
  <c r="L6" i="16" s="1"/>
  <c r="J15" i="17"/>
  <c r="L15" i="17" s="1"/>
  <c r="J3" i="15"/>
  <c r="L3" i="15" s="1"/>
  <c r="J8" i="15"/>
  <c r="L8" i="15" s="1"/>
  <c r="J4" i="16"/>
  <c r="L4" i="16" s="1"/>
  <c r="J5" i="17"/>
  <c r="L5" i="17" s="1"/>
  <c r="J7" i="17"/>
  <c r="L7" i="17" s="1"/>
  <c r="J11" i="15"/>
  <c r="L11" i="15" s="1"/>
  <c r="J5" i="7"/>
  <c r="L5" i="7" s="1"/>
  <c r="J6" i="9"/>
  <c r="L6" i="9" s="1"/>
  <c r="J13" i="17"/>
  <c r="L13" i="17" s="1"/>
  <c r="J14" i="17"/>
  <c r="L14" i="17" s="1"/>
  <c r="J2" i="16"/>
  <c r="L2" i="16" s="1"/>
  <c r="B19" i="18" s="1"/>
  <c r="J3" i="19"/>
  <c r="L3" i="19" s="1"/>
  <c r="J2" i="19"/>
  <c r="L2" i="19" s="1"/>
  <c r="B18" i="18" s="1"/>
  <c r="J13" i="15"/>
  <c r="L13" i="15" s="1"/>
  <c r="J2" i="15"/>
  <c r="L2" i="15" s="1"/>
  <c r="H20" i="1"/>
  <c r="E11" i="1"/>
  <c r="L28" i="5"/>
  <c r="B7" i="18" s="1"/>
  <c r="W7" i="7"/>
  <c r="G7" i="1"/>
  <c r="H7" i="1" s="1"/>
  <c r="B10" i="18"/>
  <c r="AF2" i="9"/>
  <c r="G10" i="1"/>
  <c r="H10" i="1" s="1"/>
  <c r="H21" i="1"/>
  <c r="E22" i="1"/>
  <c r="L11" i="13"/>
  <c r="B13" i="18" s="1"/>
  <c r="G6" i="1"/>
  <c r="H6" i="1" s="1"/>
  <c r="I36" i="10"/>
  <c r="K36" i="10" s="1"/>
  <c r="K80" i="10" s="1"/>
  <c r="AA4" i="8"/>
  <c r="B20" i="18" l="1"/>
  <c r="B17" i="18"/>
  <c r="B12" i="18"/>
  <c r="E26" i="1"/>
  <c r="H26" i="1"/>
  <c r="G13" i="1"/>
  <c r="E14" i="1"/>
  <c r="L20" i="9"/>
  <c r="B11" i="18" s="1"/>
  <c r="L8" i="7"/>
  <c r="B8" i="18" s="1"/>
  <c r="H14" i="1"/>
  <c r="F7" i="18" l="1"/>
  <c r="B29" i="18"/>
  <c r="F8" i="18"/>
  <c r="Y3" i="25" l="1"/>
  <c r="G31" i="1"/>
  <c r="H31" i="1" s="1"/>
  <c r="H34" i="1" s="1"/>
</calcChain>
</file>

<file path=xl/sharedStrings.xml><?xml version="1.0" encoding="utf-8"?>
<sst xmlns="http://schemas.openxmlformats.org/spreadsheetml/2006/main" count="1642" uniqueCount="515">
  <si>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</si>
  <si>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</si>
  <si>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</si>
  <si>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</si>
  <si>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</si>
  <si>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</si>
  <si>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</si>
  <si>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</si>
  <si>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Билла</t>
  </si>
  <si>
    <t>Виктория</t>
  </si>
  <si>
    <t>ГиперГлобус</t>
  </si>
  <si>
    <t>Карусель</t>
  </si>
  <si>
    <t>Лента</t>
  </si>
  <si>
    <t>Метро</t>
  </si>
  <si>
    <t>Перекрёсток</t>
  </si>
  <si>
    <t>среднее:</t>
  </si>
  <si>
    <t>Санкт-Петербург</t>
  </si>
  <si>
    <t>Лайм</t>
  </si>
  <si>
    <t>Спар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</si>
  <si>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</si>
  <si>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</si>
  <si>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</si>
  <si>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</si>
  <si>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</si>
  <si>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</si>
  <si>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</si>
  <si>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</si>
  <si>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</si>
  <si>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</si>
  <si>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</si>
  <si>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</si>
  <si>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Дата</t>
  </si>
  <si>
    <t>Кол-во SKU ПЛАН, шт</t>
  </si>
  <si>
    <t>Монте 100 г</t>
  </si>
  <si>
    <t>Монте 55 г</t>
  </si>
  <si>
    <t>Монте 150 г</t>
  </si>
  <si>
    <t>Монте двухкамерный печень.</t>
  </si>
  <si>
    <t>Монте двухкамерный хлоп</t>
  </si>
  <si>
    <t>Монте дринк 200г</t>
  </si>
  <si>
    <t>Монте снек</t>
  </si>
  <si>
    <t>Лежуа шоколад</t>
  </si>
  <si>
    <t>Лежуа ваниль</t>
  </si>
  <si>
    <t>Лежуа клубника</t>
  </si>
  <si>
    <t>Лежуа карамель</t>
  </si>
  <si>
    <t>Кремор двойной (Дуо)</t>
  </si>
  <si>
    <t>Кремор тройной (трио)</t>
  </si>
  <si>
    <t>Кол-во SKU ФАКТ, шт</t>
  </si>
  <si>
    <t>Комментарий</t>
  </si>
  <si>
    <t>СМ</t>
  </si>
  <si>
    <t>х</t>
  </si>
  <si>
    <t>Видное</t>
  </si>
  <si>
    <t xml:space="preserve">Адмирала Лазарева ул, д. 2 (00018685 )                                                                                              </t>
  </si>
  <si>
    <t>Железнодорожный</t>
  </si>
  <si>
    <t xml:space="preserve">Академика Анохина ул.д2,корп.1Б (00018685 )                                                                                            </t>
  </si>
  <si>
    <t>к заказу доступно 7 позиций</t>
  </si>
  <si>
    <t xml:space="preserve">Балаклавский пр-кт, дом № 5 А (00018685 )                                                                                           </t>
  </si>
  <si>
    <t>Красногорск</t>
  </si>
  <si>
    <t xml:space="preserve">Дмитрия Донского б-р,1 (00018685 )                                                                                                    </t>
  </si>
  <si>
    <t>к заказу доступно 8 позиций</t>
  </si>
  <si>
    <t>Краснознаменск</t>
  </si>
  <si>
    <t xml:space="preserve">Долгопрудный г, Лихачевское ш, дом № 6 (00018685 )                                                                            </t>
  </si>
  <si>
    <t>Лыткарино</t>
  </si>
  <si>
    <t xml:space="preserve">Домодедовский р-н, Домодедово г, Северный мкр, Каширское ш., стр. 3А (00018685 )                                              </t>
  </si>
  <si>
    <t>Люберцы</t>
  </si>
  <si>
    <t xml:space="preserve">Зеленый пр-кт, дом № 62 Д (00018685 )                                                                                               </t>
  </si>
  <si>
    <t xml:space="preserve">Кировоградская ул, вл. 9, к. 4 (00018685 )                                                                                          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</si>
  <si>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</si>
  <si>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</si>
  <si>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 xml:space="preserve">Краснодарская, д. 51, корп. 2 (00018685 )                                                                                              </t>
  </si>
  <si>
    <t xml:space="preserve">Локомотивный проезд, дом № 4 (00018685 )                                                                                            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</si>
  <si>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</si>
  <si>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</si>
  <si>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 xml:space="preserve">Мичуринский пр-кт, дом № 31/7 (00018685 )                                                                                           </t>
  </si>
  <si>
    <t xml:space="preserve">Новокосинская ул, д. 32/7 (00018685 )                                                                                                 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</si>
  <si>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</si>
  <si>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</si>
  <si>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>доступно только 9 позиций.</t>
  </si>
  <si>
    <t xml:space="preserve">Перервинский б-р, дом № 4, корпус 1 (00018685 )                                                                                     </t>
  </si>
  <si>
    <t xml:space="preserve">Поречная ул, дом № 10 (00018685 )                                                                                                   </t>
  </si>
  <si>
    <t xml:space="preserve">Профсоюзная ул, д. 109 (00018685 )                                                                                                   </t>
  </si>
  <si>
    <t xml:space="preserve">Профсоюзная ул, д. 129 А (00018685 )                                                                                                </t>
  </si>
  <si>
    <t xml:space="preserve">Профсоюзная ул, дом № 56 (00018685 )                                                                                                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</si>
  <si>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</si>
  <si>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</si>
  <si>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 xml:space="preserve">Череповецкая ул. 18 (00018685 )                                                                                                      </t>
  </si>
  <si>
    <t>ГМ</t>
  </si>
  <si>
    <t>Киевское шоссе, 23-й км, д. 8, стр. 1 (ТРЦ "РИО")</t>
  </si>
  <si>
    <t>пос. Воскресенское, Чечёрский пр-д, д. 51 (ТЦ "Бутово Молл")</t>
  </si>
  <si>
    <t>ул. 7-я Кожуховская, д. 9 (ТРЦ 'Мозаика')</t>
  </si>
  <si>
    <t>ул. Борисовские Пруды, д. 26, кор. 2 (ТРЦ «БраVo!»)</t>
  </si>
  <si>
    <t>Пушкино</t>
  </si>
  <si>
    <t>г. Пушкино, Красноармейское ш., вл. 105</t>
  </si>
  <si>
    <t>Подольск</t>
  </si>
  <si>
    <t>мкрн Климовск, ул. Молодежная, д. 11</t>
  </si>
  <si>
    <t>Новорижское ш., 22‑й км, вл. 1, стр. 1</t>
  </si>
  <si>
    <t>Щёлково</t>
  </si>
  <si>
    <t>Пролетарский пр-т, д. 18</t>
  </si>
  <si>
    <t>Одинцово</t>
  </si>
  <si>
    <t>с⁄п Жаворонковское, с. Юдино, д. 55Е</t>
  </si>
  <si>
    <t>Королёв</t>
  </si>
  <si>
    <t>ул. Коммунальная, д. 1</t>
  </si>
  <si>
    <t>6 позиций доступны к заказу, монте снек нет в матрице.</t>
  </si>
  <si>
    <t>Ленинградское шоссе, 16А, стр. 4</t>
  </si>
  <si>
    <t>Химки</t>
  </si>
  <si>
    <t>Ленинградское шоссе, вл. 5</t>
  </si>
  <si>
    <t>Ленинский р-он , пл. Битца , 32-й КМ Мкад</t>
  </si>
  <si>
    <t>Новорижское ш. 26-й км</t>
  </si>
  <si>
    <t>Новоясеневский пр-т, д. 1</t>
  </si>
  <si>
    <t>МО</t>
  </si>
  <si>
    <t>п. Мосрентген, р-он Мамыри, уч. 88Ю</t>
  </si>
  <si>
    <t>пос. Новоивановское, ул. Западная, стр. 4</t>
  </si>
  <si>
    <t>пр-т Андропова, 8А</t>
  </si>
  <si>
    <t>ул. Бартеневская, д. 8</t>
  </si>
  <si>
    <t>Мытищи</t>
  </si>
  <si>
    <t>ул. Коммунистическая, д. 1 ТЦ "XL"</t>
  </si>
  <si>
    <t>ДИНАМИКА SKU</t>
  </si>
  <si>
    <t>средние</t>
  </si>
  <si>
    <t>ул. Озерная, 50, стр. 1</t>
  </si>
  <si>
    <t>неделя</t>
  </si>
  <si>
    <t>ДИНАМИКА ТТ</t>
  </si>
  <si>
    <t>Северное Бутово</t>
  </si>
  <si>
    <t>ул. Поляны, д. 8</t>
  </si>
  <si>
    <t>Московский</t>
  </si>
  <si>
    <t>ул. Хабарова, 2</t>
  </si>
  <si>
    <t>1-я Дубровская 13А</t>
  </si>
  <si>
    <t>Складочная 1 стр. 1</t>
  </si>
  <si>
    <t>Шоссейная 2Б</t>
  </si>
  <si>
    <t>Проспект Мира 211 стр. 1</t>
  </si>
  <si>
    <t>Дорожная д. 1, корп. 1</t>
  </si>
  <si>
    <t>Рябиновая 59</t>
  </si>
  <si>
    <t>Маршала Прошлякова 14</t>
  </si>
  <si>
    <t>Формат магазина</t>
  </si>
  <si>
    <t>Ленинградское шоссе 71Г</t>
  </si>
  <si>
    <t>Дмитровское шоссе 165Б</t>
  </si>
  <si>
    <t>Воскресенск</t>
  </si>
  <si>
    <t>Томилино</t>
  </si>
  <si>
    <t>Новорязанское шоссе 23 км 17 участок</t>
  </si>
  <si>
    <t>104 км МКАД 6</t>
  </si>
  <si>
    <t>23 км Киевского ш., п. Московский, д. Картмазово 7</t>
  </si>
  <si>
    <t>Александры Монаховой ул 30</t>
  </si>
  <si>
    <t>Балашиха</t>
  </si>
  <si>
    <t>Советская 60</t>
  </si>
  <si>
    <t>Любня</t>
  </si>
  <si>
    <t xml:space="preserve">Горки Киовские владение 15 </t>
  </si>
  <si>
    <t>Дмитров</t>
  </si>
  <si>
    <t>Чёрная грязь</t>
  </si>
  <si>
    <t>Торгово-Промышленная 5 (с.п. Луневское)</t>
  </si>
  <si>
    <t>Борисовский проезд 3</t>
  </si>
  <si>
    <t>42 км автомагистрали "Крым" 1 стр. 1</t>
  </si>
  <si>
    <t>Новые Псарьки</t>
  </si>
  <si>
    <t>Парковая 4</t>
  </si>
  <si>
    <t>Вернадского пр-кт 86А</t>
  </si>
  <si>
    <t>Серпухов</t>
  </si>
  <si>
    <t>Бульвар 65 летия Победы</t>
  </si>
  <si>
    <t>Востряковский пр-д, 17А</t>
  </si>
  <si>
    <t>п.Горки-10</t>
  </si>
  <si>
    <t>п.Совхоза им.Ленина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</si>
  <si>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</si>
  <si>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</si>
  <si>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</si>
  <si>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</si>
  <si>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</si>
  <si>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</si>
  <si>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</si>
  <si>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Милашенкова ул. 8</t>
  </si>
  <si>
    <t>Monte  4 x 100 g</t>
  </si>
  <si>
    <t>Monte  150 g</t>
  </si>
  <si>
    <t>Monte Drink 200 g</t>
  </si>
  <si>
    <t>Monte Snack 29 G</t>
  </si>
  <si>
    <t>Liegeois 175 G - Schoko</t>
  </si>
  <si>
    <t>Liegeois 175 G - Vanille</t>
  </si>
  <si>
    <t>Liegeois 175 G - Erdbeere</t>
  </si>
  <si>
    <t>г.Мытищи</t>
  </si>
  <si>
    <t>СПб  пр. Энергетиков, д 16</t>
  </si>
  <si>
    <t>Мичуринский проспект 3</t>
  </si>
  <si>
    <t>Москва, Адмирала Ушакова б-р, 7</t>
  </si>
  <si>
    <t>Москва, Алтуфьевское ш, 70стр1</t>
  </si>
  <si>
    <t>Москва, Андропова пр-кт, 36</t>
  </si>
  <si>
    <t>СПб  ул.Савушкина, д.112</t>
  </si>
  <si>
    <t>Москва, Бирюлевская ул, 51</t>
  </si>
  <si>
    <t>СПб ул. Шереметьевская, д. 11</t>
  </si>
  <si>
    <t>Москва, Кавказский б-р, 26</t>
  </si>
  <si>
    <t>СПб ул. Бухарестская, д. 69</t>
  </si>
  <si>
    <t>СПб Выборгское шоссе, д.11</t>
  </si>
  <si>
    <t>СПб Таллинское шоссе, дом 159</t>
  </si>
  <si>
    <t>Москва, Кутузовский пр-кт, 88</t>
  </si>
  <si>
    <t>СПб Дальневосточный пр-кт д.16</t>
  </si>
  <si>
    <t>Паперника ул 9</t>
  </si>
  <si>
    <t>СПб Московское шоссе, д.16.</t>
  </si>
  <si>
    <t>Первомайская ул. 42</t>
  </si>
  <si>
    <t xml:space="preserve">СПб ул. Уральская, д.29    </t>
  </si>
  <si>
    <t>Monte  6 x 55 g</t>
  </si>
  <si>
    <t>Россошанский пр., д. 3</t>
  </si>
  <si>
    <t>СПб наб.Обводного кан., д.118 кор.7</t>
  </si>
  <si>
    <t>пр.Большевиков,32</t>
  </si>
  <si>
    <t>Свободный проспект, д. 33</t>
  </si>
  <si>
    <t xml:space="preserve">СПб ул. Руставели, д.61  </t>
  </si>
  <si>
    <t>Селезнева ул. 33</t>
  </si>
  <si>
    <t>СПб ул.Хасанская, д.17 корп.1</t>
  </si>
  <si>
    <t>СПб Приморский р-н Вербная ул. д. 21 А</t>
  </si>
  <si>
    <t>Москва,г.Зеленоград</t>
  </si>
  <si>
    <t>Солнечная аллея, корп. 900</t>
  </si>
  <si>
    <t>СПб Парголово, Выборгское шоссе, 216/1</t>
  </si>
  <si>
    <t>пр Просвещения,74</t>
  </si>
  <si>
    <t>СПб Петергофское шоссе, 98</t>
  </si>
  <si>
    <t>Таллинская ул. 7</t>
  </si>
  <si>
    <t>СПБ Бабушкина ул. 125</t>
  </si>
  <si>
    <t>СПб Обуховской обороны пр. 305 лит. А</t>
  </si>
  <si>
    <t>Тимирязевская ул. 2/3</t>
  </si>
  <si>
    <t>Урхов пер.,7,лит.А</t>
  </si>
  <si>
    <t>ул. Адмирала Лазарева, 24</t>
  </si>
  <si>
    <t>Шуваловский пр.,д.45</t>
  </si>
  <si>
    <t>ул. Карбышева,9</t>
  </si>
  <si>
    <t>Юрия Гагарина пр.,д.34,к.2,лит.Б</t>
  </si>
  <si>
    <t>ул. Адмирала Лазарева, 52</t>
  </si>
  <si>
    <t>Пискаревский пр.,59</t>
  </si>
  <si>
    <t>Пр. Просвещения 60</t>
  </si>
  <si>
    <t>Планерная ул.,17</t>
  </si>
  <si>
    <t>ул. Азовская, д. 24, корп. 3</t>
  </si>
  <si>
    <t>Парашютная ул., д.60</t>
  </si>
  <si>
    <t>ул. Коллонтай,3</t>
  </si>
  <si>
    <t>Симонова ул.д.13/2,лит.А</t>
  </si>
  <si>
    <t>ул. Братиславская, д. 27, корп. 1</t>
  </si>
  <si>
    <t>Лиговский пр., д. 283 А</t>
  </si>
  <si>
    <t>ул.Партизана Германа,47</t>
  </si>
  <si>
    <t>Брантовская дорога, д. 3</t>
  </si>
  <si>
    <t>ул. Веневская, д. 15</t>
  </si>
  <si>
    <t>ул. Липецкая, д. 7А</t>
  </si>
  <si>
    <t>ул.Бухарестская,89</t>
  </si>
  <si>
    <t>пр.М Блюхера,41</t>
  </si>
  <si>
    <t>ул.Кузнецовская,31</t>
  </si>
  <si>
    <t>ул. Плещеева, д. 4</t>
  </si>
  <si>
    <t>ул. Шипиловская, д. 50, корп. 1</t>
  </si>
  <si>
    <t>Ленинский пр.,100</t>
  </si>
  <si>
    <t>Индустриальный пр.,24</t>
  </si>
  <si>
    <t>Хорошевское ш. вл. 27</t>
  </si>
  <si>
    <t>Коломяжский пр.,17</t>
  </si>
  <si>
    <t>Ленинградский пр-кт, 31</t>
  </si>
  <si>
    <t>ул. Руставелли,43</t>
  </si>
  <si>
    <t>Monte 2K 125g - Cookies</t>
  </si>
  <si>
    <t>Monte 2K 125g - Crunchy</t>
  </si>
  <si>
    <t>Будапештская ул., д. 11 СМ</t>
  </si>
  <si>
    <t>Улица Коллонтай, дом 10</t>
  </si>
  <si>
    <t>Проспект Испытателей, дом 29 корпус 1, литера А</t>
  </si>
  <si>
    <t>Испытателей пр., д. 35 СМ</t>
  </si>
  <si>
    <t>Комендантский Проспект, дом 24 корпус 1</t>
  </si>
  <si>
    <t>Косыгина пр., д. 30 ТЦ "Зебра" СМ</t>
  </si>
  <si>
    <t>Начало месяца</t>
  </si>
  <si>
    <t>Праздники</t>
  </si>
  <si>
    <t>Левашовский пр., д. 13А СМ</t>
  </si>
  <si>
    <t>Улица Тамбасова, дом 4</t>
  </si>
  <si>
    <t>Улица 1-ая Красноармейская, дом 15</t>
  </si>
  <si>
    <t>Проспект Наставников, дом 38</t>
  </si>
  <si>
    <t>Улица Большая Разночинная, дом 16, литера А</t>
  </si>
  <si>
    <t>Проспект Художников, дом 11</t>
  </si>
  <si>
    <t>Богатырский проспект, дом 54/32</t>
  </si>
  <si>
    <t>Пулковская улица, дом 14</t>
  </si>
  <si>
    <t>Общий итог</t>
  </si>
  <si>
    <t>Энергетиков пр., д. 70 СМ</t>
  </si>
  <si>
    <t>4-й Верхний переулок, 19</t>
  </si>
  <si>
    <t>Ленинский пр-кт, 128</t>
  </si>
  <si>
    <t>Monte MiCrDe 6 x 55 g</t>
  </si>
  <si>
    <t>Monte MiCrDe 4 x 100 g</t>
  </si>
  <si>
    <t>Monte MiCrDe 150 g</t>
  </si>
  <si>
    <t>Liegeois 175 G - Karamel</t>
  </si>
  <si>
    <t>Репнинская ул, 7</t>
  </si>
  <si>
    <t>Комендантский проспект 3, лит. А</t>
  </si>
  <si>
    <t>Косыгина 4, лит. А</t>
  </si>
  <si>
    <t>Пулковское шоссе 23, лит. A</t>
  </si>
  <si>
    <t>Строителей пр., стр. 7 (Кудрово)</t>
  </si>
  <si>
    <t>9-я Парковая, д. 62</t>
  </si>
  <si>
    <t>Закрыт на ремонт</t>
  </si>
  <si>
    <t>Бронницы</t>
  </si>
  <si>
    <t>Каширский пер., д. 66</t>
  </si>
  <si>
    <t>п. Федино, ул. Фединская стр. 1</t>
  </si>
  <si>
    <t>Симферопольское ш. 20А, стр. 1</t>
  </si>
  <si>
    <t>Чехов</t>
  </si>
  <si>
    <t>Симферопольское ш. д. 1</t>
  </si>
  <si>
    <t>Домодедово</t>
  </si>
  <si>
    <t>ул. Краснодарская, д. 2</t>
  </si>
  <si>
    <t>Шараповский пр. 2, ТРЦ "Красный кит"</t>
  </si>
  <si>
    <t>3-я Парковая ул. Вл. 24</t>
  </si>
  <si>
    <t>п.Горки-10, дом 23</t>
  </si>
  <si>
    <t>п.Совхоза им.Ленина, дом 5А</t>
  </si>
  <si>
    <t>Малыгина ул. 7</t>
  </si>
  <si>
    <t>г.Мытищи, Мира ул 30</t>
  </si>
  <si>
    <t>Москва, Варшавское ш, 124</t>
  </si>
  <si>
    <t>Москва, Гарибальди ул, 23</t>
  </si>
  <si>
    <t>Москва, Голубинская ул, 28</t>
  </si>
  <si>
    <t>Москва, Грина ул, 7</t>
  </si>
  <si>
    <t>Москва, Дежнева проезд, 21</t>
  </si>
  <si>
    <t>Москва, Домодедовская ул, 12</t>
  </si>
  <si>
    <t>Москва, Жулебинский б-р, 6\11</t>
  </si>
  <si>
    <t>Москва, Земляной Вал ул, 33</t>
  </si>
  <si>
    <t>Москва, Киевского Вокзала пл, 2</t>
  </si>
  <si>
    <t>Москва, Кировоградская ул, 14</t>
  </si>
  <si>
    <t>Москва, Ленинградский пр-кт, 80стр17</t>
  </si>
  <si>
    <t>Москва, Литовский б-р, 22</t>
  </si>
  <si>
    <t>Москва, Маршала Бирюзова ул, 32</t>
  </si>
  <si>
    <t>Москва, Миклухо-Маклая ул, 37</t>
  </si>
  <si>
    <t>Москва, Нагатинская ул, 16</t>
  </si>
  <si>
    <t>Москва, Новоясеневский пр-кт, 11</t>
  </si>
  <si>
    <t>Москва, Новый Арбат ул, 15</t>
  </si>
  <si>
    <t>Москва, Осенний б-р, 12стр1</t>
  </si>
  <si>
    <t>Москва, Паустовского ул, 6\1</t>
  </si>
  <si>
    <t>Москва, Пришвина ул, 22</t>
  </si>
  <si>
    <t>Москва, Профсоюзная ул, 61 А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</si>
  <si>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</si>
  <si>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</si>
  <si>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</si>
  <si>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</si>
  <si>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Москва, Фестивальная ул, 2стрБ</t>
  </si>
  <si>
    <t>Наметкина ул 3</t>
  </si>
  <si>
    <t>Ореховый бульвар, д. 15, стр. 1</t>
  </si>
  <si>
    <t>Римского-Корсакова ул. 20</t>
  </si>
  <si>
    <t>Румянцево</t>
  </si>
  <si>
    <t>Румянцево д. 1</t>
  </si>
  <si>
    <t>г.Москва,п.Щаповское</t>
  </si>
  <si>
    <t>с.Ознобишено 187А</t>
  </si>
  <si>
    <t>ул. Зеленодольская, д. 40</t>
  </si>
  <si>
    <t>Сходненская, 56</t>
  </si>
  <si>
    <t>Шереметьевская ул. 6</t>
  </si>
  <si>
    <t>Мира пр-кт, 188</t>
  </si>
  <si>
    <t>ул. Бирлово поле, 2</t>
  </si>
  <si>
    <t>Заневский пр., д. 45 СМ</t>
  </si>
  <si>
    <t>Испытателей пр., д. 13 СМ</t>
  </si>
  <si>
    <t>Пограничника Гарькавого ул., д. 33 СМ</t>
  </si>
  <si>
    <t>Полтавский проезд, д. 2 СМ</t>
  </si>
  <si>
    <t>Бухарестская, 90</t>
  </si>
  <si>
    <t>Косыгина пр-кт, 31</t>
  </si>
  <si>
    <t>ожидается поставка 22.12.17</t>
  </si>
  <si>
    <t>ожидается поставка с 21.12</t>
  </si>
  <si>
    <t>ожидается поставка с 12.12</t>
  </si>
  <si>
    <t>Ожидается поставка с 13.12</t>
  </si>
  <si>
    <t>Бибиревская, 10</t>
  </si>
  <si>
    <t>Дмитровское ш., 116</t>
  </si>
  <si>
    <t>Ореховый б-р, 22а</t>
  </si>
  <si>
    <t>Ярославское ш., 54</t>
  </si>
  <si>
    <t>Реутов МКАД 2 км</t>
  </si>
  <si>
    <t>Ожидается поставка с 12.01</t>
  </si>
  <si>
    <t>Monte MiCrDe 2K 125g - Waffle Sticks</t>
  </si>
  <si>
    <t>Monte MiCrDe 2K 125g -Choco Flakes</t>
  </si>
  <si>
    <t>Выборгское ш., 19, корп. 1</t>
  </si>
  <si>
    <t>Выборгское ш., 3к1</t>
  </si>
  <si>
    <t>Энгельса пр., 154</t>
  </si>
  <si>
    <t>Просвещения пр., 80к2А</t>
  </si>
  <si>
    <t>Науки пр., 17</t>
  </si>
  <si>
    <t>Октябрьская ул., 8</t>
  </si>
  <si>
    <t>Заневский пр., 65к1а</t>
  </si>
  <si>
    <t>Индустриальный пр.,25</t>
  </si>
  <si>
    <t>Маршала Жукова пр., 31к1</t>
  </si>
  <si>
    <t>Партизана Германа ул., 2</t>
  </si>
  <si>
    <t>Таллинское ш., 27</t>
  </si>
  <si>
    <t>Космонавтов пр., 45а</t>
  </si>
  <si>
    <t>Московский пр., 137</t>
  </si>
  <si>
    <t>Пулковское ш., 17/2</t>
  </si>
  <si>
    <t>Большевиков пр., 10/1 </t>
  </si>
  <si>
    <t>Академика Павлова ул.,д. 5</t>
  </si>
  <si>
    <t>Богатырский пр., 13А</t>
  </si>
  <si>
    <t>Богатырский пр., 42</t>
  </si>
  <si>
    <t>Ленинградское ш., 12</t>
  </si>
  <si>
    <t>Малая Балканская ул., 27</t>
  </si>
  <si>
    <t>Фучика ул., 2А</t>
  </si>
  <si>
    <t>Окей</t>
  </si>
  <si>
    <t>Ожидается поставка с 17.01</t>
  </si>
  <si>
    <t>Ожидается поставка с 18.01</t>
  </si>
  <si>
    <t>Декабристов, 12</t>
  </si>
  <si>
    <t>Ожидается поставка с 19.01</t>
  </si>
  <si>
    <t>Ожидается поставка с 22.12. Маленький формат ТТ</t>
  </si>
  <si>
    <t>Монте двухкамерный печенье</t>
  </si>
  <si>
    <t>Монте двухкамерный с вафлями</t>
  </si>
  <si>
    <t>Екатеринбург</t>
  </si>
  <si>
    <t>Металлургов, 85</t>
  </si>
  <si>
    <t>Дублер Сибирского тракта, 21</t>
  </si>
  <si>
    <t>Космонавтов, 102а</t>
  </si>
  <si>
    <t>Челябинск</t>
  </si>
  <si>
    <t>Проспект Победы, 76</t>
  </si>
  <si>
    <t>Пермь</t>
  </si>
  <si>
    <t>Шоссе Космонавтов, 393</t>
  </si>
  <si>
    <t>Уфа</t>
  </si>
  <si>
    <t>Рубежная, 170</t>
  </si>
  <si>
    <t>Тюмень</t>
  </si>
  <si>
    <t>Мельникайте, 141</t>
  </si>
  <si>
    <t>Сахарова, 107/1</t>
  </si>
  <si>
    <t>Дублер Сибирского тракта, 19/1</t>
  </si>
  <si>
    <t>Братьев Кашириных, 75</t>
  </si>
  <si>
    <t>Блюхера, 126</t>
  </si>
  <si>
    <t>Артилерийская, 136</t>
  </si>
  <si>
    <t>Академика Сахарова, 15</t>
  </si>
  <si>
    <t>Черкасская, 23</t>
  </si>
  <si>
    <t>Копейское Шоссе, 64</t>
  </si>
  <si>
    <t>Парковый проспект, 66</t>
  </si>
  <si>
    <t>Героев Хасана, 105</t>
  </si>
  <si>
    <t>Бакалинская, 27</t>
  </si>
  <si>
    <t>Пархоменко, 156</t>
  </si>
  <si>
    <t>Бельская, 70</t>
  </si>
  <si>
    <t>Сипайловская, 1</t>
  </si>
  <si>
    <t>Алебашевская, 19</t>
  </si>
  <si>
    <t>Мельникайте, 139</t>
  </si>
  <si>
    <t>Тобольский Тракт, 101</t>
  </si>
  <si>
    <t>Республики, 291</t>
  </si>
  <si>
    <t>Народная, 76</t>
  </si>
  <si>
    <t>Тимофея Чаркова, 6</t>
  </si>
  <si>
    <t>алтурина, 55</t>
  </si>
  <si>
    <t>Минигали Габайдулина, 6</t>
  </si>
  <si>
    <t>Менделеева, 1</t>
  </si>
  <si>
    <t>Рубежная, 174</t>
  </si>
  <si>
    <t>Специлова, 114</t>
  </si>
  <si>
    <t>Труда, 203</t>
  </si>
  <si>
    <t>Металлургов, 87</t>
  </si>
  <si>
    <t>Cremore Trio</t>
  </si>
  <si>
    <t>Регионы</t>
  </si>
  <si>
    <t>Ашан</t>
  </si>
  <si>
    <t>Ожидается поставка с 29.01</t>
  </si>
  <si>
    <t>ожидается поставка с 25.01</t>
  </si>
  <si>
    <t>Ожидается поставка с 04.02</t>
  </si>
  <si>
    <t xml:space="preserve">виртуальный остаток 26 шт. </t>
  </si>
  <si>
    <t>Ожидается поставка с 12.02</t>
  </si>
  <si>
    <t>В разработаке</t>
  </si>
  <si>
    <t>Ожидается поставка с 12.03</t>
  </si>
  <si>
    <t>Ожидается поставка с 12.04</t>
  </si>
  <si>
    <t>Ожидается поставка с 12.05</t>
  </si>
  <si>
    <t>Ожидается поставка с 19.02</t>
  </si>
  <si>
    <t>Карамель заблокирована,</t>
  </si>
  <si>
    <t>Маршала Блюхера,11</t>
  </si>
  <si>
    <t>Ожидается поставка с 19.03</t>
  </si>
  <si>
    <t>Новослободская, 4</t>
  </si>
  <si>
    <t>Ожидается поставка с 26.02</t>
  </si>
  <si>
    <t>ожидается поставка с 22.02</t>
  </si>
  <si>
    <t>Ожидается поставка с 02.03</t>
  </si>
  <si>
    <t>ожидается поставка с 12.03</t>
  </si>
  <si>
    <t>Cremore DUO</t>
  </si>
  <si>
    <t>Cremore TRIO</t>
  </si>
  <si>
    <t>Monte MiCrDe 2K 125g-Waffle Sticks Вафли</t>
  </si>
  <si>
    <t>Monte MiCrDe 2K 125g-Cookies Печенье</t>
  </si>
  <si>
    <t>Zott Monte Crunchy Milk Dessert 125 g</t>
  </si>
  <si>
    <t>Monte Choco Flakes Wafle Sticks 125g</t>
  </si>
  <si>
    <t>Monte шок/фундук/шок.драже 70 g</t>
  </si>
  <si>
    <t>в магазине перестановка отделов, товар убран на склад, на полке присутствует монте дринк</t>
  </si>
  <si>
    <t>Monte двойной Шоколадные хлопья (красный)</t>
  </si>
  <si>
    <t>Monte двойной Шоколадные вафли (зелёный)</t>
  </si>
  <si>
    <t>Монте двухкамерный с хлопьями</t>
  </si>
  <si>
    <t>Monte Top cup</t>
  </si>
  <si>
    <t>ожидается поставка с 27.03.18</t>
  </si>
  <si>
    <t>закрыт на ремонт</t>
  </si>
  <si>
    <t>карамель заблокирована, ожидается поставка с 22.03</t>
  </si>
  <si>
    <t>карамель заблокирована</t>
  </si>
  <si>
    <t>ожидается поставка с 26.03</t>
  </si>
  <si>
    <t>ожидатся поставка с 28.03.18</t>
  </si>
  <si>
    <t>Ожидается поставка с 23.03</t>
  </si>
  <si>
    <t>Ожидается поставка с 21.03</t>
  </si>
  <si>
    <t>Ожидается поставка с 20.03</t>
  </si>
  <si>
    <t>Ожидается поставка с 15.03</t>
  </si>
  <si>
    <t>Ожидается поставка с 22.03</t>
  </si>
  <si>
    <t>Дринк и Снек задержка поставки с РЦ</t>
  </si>
  <si>
    <t>В наличии только Монте Дринк, остальные позиции заблокированы</t>
  </si>
  <si>
    <t>Магазин закрыт</t>
  </si>
  <si>
    <t>Монте Снек не поступает с РЦ</t>
  </si>
  <si>
    <t>Монте Дринк и Снек задержка поставки с РЦ</t>
  </si>
  <si>
    <t>Ожидается поставка с 11.03</t>
  </si>
  <si>
    <t>Бугры, Южная, 5</t>
  </si>
  <si>
    <t>Невский, 146</t>
  </si>
  <si>
    <t>Маленький формат магазина</t>
  </si>
  <si>
    <t>Тельмана, 48</t>
  </si>
  <si>
    <t>Мерчиндайзер отказался от работы. Поиск замены</t>
  </si>
  <si>
    <t>Поиск мерчендайзера</t>
  </si>
  <si>
    <t>к заказу доступно 6 позиций</t>
  </si>
  <si>
    <t>ожидается поставка с 30.03</t>
  </si>
  <si>
    <t>ожидается поставка с 29.03</t>
  </si>
  <si>
    <t>ожидается поставка с 03.04.18</t>
  </si>
  <si>
    <t>Товар не заказывают,распродают остатки,Лежуа до 18.04</t>
  </si>
  <si>
    <t>Ожидается поставка с 03.04</t>
  </si>
  <si>
    <t>Ожидается поставка с 09.04</t>
  </si>
  <si>
    <t>Ожидается поставка с 29.02</t>
  </si>
  <si>
    <t>ул.Савушкина, д.116</t>
  </si>
  <si>
    <t>ожидается поставка с 10.04</t>
  </si>
  <si>
    <t>ожидается поставка с 13.04</t>
  </si>
  <si>
    <t>ожидается поставка с 17.04.18</t>
  </si>
  <si>
    <t>ожидается поставка с 17.04</t>
  </si>
  <si>
    <t>ожидается поставка с 12.04</t>
  </si>
  <si>
    <t>ожидается поставка с 13.04.18 , 0,3 карамель вирт. остаток</t>
  </si>
  <si>
    <t>Ожидается поставка с 16.04</t>
  </si>
  <si>
    <t>ожидается поставка с 23.04</t>
  </si>
  <si>
    <t>Ожидается поставка с 23.04</t>
  </si>
  <si>
    <t>к заказу доступно 9 позиций, ожидается поставка с 26.04</t>
  </si>
  <si>
    <t>ожидается поставка с 27.04</t>
  </si>
  <si>
    <t>доступно к заказу 9 позиций, ожидается поставка с 27.04</t>
  </si>
  <si>
    <t>ожидается поставка с 28.04</t>
  </si>
  <si>
    <t>ожидается поставка с 26.04</t>
  </si>
  <si>
    <t>ожидается поставка с 28.04.18</t>
  </si>
  <si>
    <t>ожидается поставка с 28.04</t>
  </si>
  <si>
    <t>карамель заблокирована, ожидается поставка с 26.04</t>
  </si>
  <si>
    <t>Ожидается поставка с 28.04</t>
  </si>
  <si>
    <t>Ожидается поставка с 27.04</t>
  </si>
  <si>
    <t>доступно к заказу 9 позиций, , ожидается поставка  с 07.05</t>
  </si>
  <si>
    <t>ожидается поставка с 07.05</t>
  </si>
  <si>
    <t>ожидается поставка 07.05.18</t>
  </si>
  <si>
    <t>ожидается поставка с 05.05</t>
  </si>
  <si>
    <t>ожидается поставка с 04.05</t>
  </si>
  <si>
    <t>ожидается поставка с 08.05.18</t>
  </si>
  <si>
    <t>Ожидается поставка с 07.05</t>
  </si>
  <si>
    <t>карамель заблокирована, ожидается поставка с 04.05</t>
  </si>
  <si>
    <t>Мира пр-кт, 211 "Ростокино"</t>
  </si>
  <si>
    <t>Пятницкое ш., 7 км "Отрада"</t>
  </si>
  <si>
    <t>Путилково "Путилково"</t>
  </si>
  <si>
    <t>Мира, 51 "Июнь Мытищи"</t>
  </si>
  <si>
    <t>Каширское ш., 14 "Гуд Зон"</t>
  </si>
  <si>
    <t>Алтуфьевское ш., 1 км 3 вл.</t>
  </si>
  <si>
    <t>Головинское ш., 5 "Водный"</t>
  </si>
  <si>
    <t>Кировоградская, 13а "Колумбус"</t>
  </si>
  <si>
    <t>Святоозерская, 1а</t>
  </si>
  <si>
    <t>Мерчендайзер на больничном</t>
  </si>
  <si>
    <t>x</t>
  </si>
  <si>
    <t>Мерчендайзер уволился, поиск замены</t>
  </si>
  <si>
    <t>Мерчендайзер в отпуске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</si>
</sst>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"/>
    <numFmt numFmtId="165" formatCode="dd\.mm\.yyyy"/>
    <numFmt numFmtId="166" formatCode="0.0%"/>
    <numFmt numFmtId="167" formatCode="#,##0.0"/>
    <numFmt numFmtId="168" formatCode="dd\.mm\.yy"/>
    <numFmt numFmtId="169" formatCode="0.0"/>
  </numFmts>
  <fonts count="39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0"/>
      <color rgb="FF000000"/>
      <name val="Arimo"/>
    </font>
    <font>
      <b/>
      <sz val="14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2"/>
      <color rgb="FFFFFFFF"/>
      <name val="Arial"/>
      <family val="2"/>
      <charset val="204"/>
    </font>
    <font>
      <b/>
      <u/>
      <sz val="11"/>
      <color rgb="FF33CCCC"/>
      <name val="Calibri"/>
      <family val="2"/>
      <charset val="204"/>
    </font>
    <font>
      <b/>
      <i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000000"/>
      <name val="Arimo"/>
    </font>
    <font>
      <sz val="8"/>
      <color rgb="FF000000"/>
      <name val="Calibri"/>
      <family val="2"/>
      <charset val="204"/>
    </font>
    <font>
      <sz val="11"/>
      <color rgb="FF000000"/>
      <name val="Calibri Regular"/>
    </font>
    <font>
      <b/>
      <sz val="20"/>
      <color rgb="FF000000"/>
      <name val="Calibri"/>
      <family val="2"/>
      <charset val="204"/>
    </font>
    <font>
      <sz val="12"/>
      <color rgb="FFFFFFFF"/>
      <name val="Arial"/>
      <family val="2"/>
      <charset val="204"/>
    </font>
    <font>
      <sz val="10"/>
      <name val="Arial"/>
      <family val="2"/>
      <charset val="204"/>
    </font>
    <font>
      <sz val="10"/>
      <name val="Arimo"/>
    </font>
    <font>
      <sz val="10"/>
      <name val="Arial"/>
      <family val="2"/>
      <charset val="204"/>
    </font>
    <font>
      <sz val="9"/>
      <name val="Arimo"/>
    </font>
    <font>
      <sz val="10"/>
      <color rgb="FF000000"/>
      <name val="Arial"/>
      <family val="2"/>
      <charset val="204"/>
    </font>
    <font>
      <sz val="10"/>
      <color rgb="FF00000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0" fontId="12" fillId="0" borderId="17"/>
    <xf numFmtId="9" fontId="25" fillId="0" borderId="17" applyFont="0" applyFill="0" applyBorder="0" applyAlignment="0" applyProtection="0"/>
    <xf numFmtId="9" fontId="25" fillId="0" borderId="17" applyFont="0" applyFill="0" applyBorder="0" applyAlignment="0" applyProtection="0"/>
    <xf numFmtId="0" fontId="26" fillId="0" borderId="17">
      <alignment vertical="center"/>
    </xf>
    <xf numFmtId="9" fontId="12" fillId="0" borderId="0" applyFont="0" applyFill="0" applyBorder="0" applyAlignment="0" applyProtection="0"/>
    <xf numFmtId="0" fontId="12" fillId="0" borderId="17"/>
    <xf numFmtId="0" fontId="12" fillId="0" borderId="17"/>
    <xf numFmtId="9" fontId="12" fillId="0" borderId="17" applyFont="0" applyFill="0" applyBorder="0" applyAlignment="0" applyProtection="0"/>
    <xf numFmtId="0" fontId="12" fillId="0" borderId="17"/>
    <xf numFmtId="0" fontId="12" fillId="0" borderId="17"/>
    <xf numFmtId="0" fontId="31" fillId="0" borderId="17"/>
  </cellStyleXfs>
  <cellXfs count="250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/>
    <xf numFmtId="0" fontId="5" fillId="2" borderId="1" xfId="0" applyFont="1" applyFill="1" applyBorder="1"/>
    <xf numFmtId="0" fontId="6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9" fontId="0" fillId="0" borderId="4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9" fontId="2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9" fontId="0" fillId="0" borderId="0" xfId="0" applyNumberFormat="1" applyFont="1"/>
    <xf numFmtId="0" fontId="0" fillId="0" borderId="0" xfId="0" applyFont="1" applyAlignment="1">
      <alignment horizontal="left" vertical="center"/>
    </xf>
    <xf numFmtId="1" fontId="0" fillId="0" borderId="0" xfId="0" applyNumberFormat="1" applyFont="1"/>
    <xf numFmtId="0" fontId="0" fillId="0" borderId="0" xfId="0" applyFont="1"/>
    <xf numFmtId="0" fontId="0" fillId="4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3" fontId="0" fillId="4" borderId="3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Font="1" applyBorder="1"/>
    <xf numFmtId="0" fontId="10" fillId="4" borderId="7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1" fontId="11" fillId="0" borderId="8" xfId="0" applyNumberFormat="1" applyFont="1" applyBorder="1" applyAlignment="1">
      <alignment horizontal="center"/>
    </xf>
    <xf numFmtId="9" fontId="14" fillId="6" borderId="8" xfId="0" applyNumberFormat="1" applyFont="1" applyFill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9" fontId="14" fillId="6" borderId="11" xfId="0" applyNumberFormat="1" applyFont="1" applyFill="1" applyBorder="1" applyAlignment="1">
      <alignment horizontal="center"/>
    </xf>
    <xf numFmtId="3" fontId="16" fillId="0" borderId="0" xfId="0" applyNumberFormat="1" applyFont="1"/>
    <xf numFmtId="0" fontId="13" fillId="7" borderId="1" xfId="0" applyFont="1" applyFill="1" applyBorder="1"/>
    <xf numFmtId="1" fontId="11" fillId="0" borderId="0" xfId="0" applyNumberFormat="1" applyFont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center" vertical="center" wrapText="1"/>
    </xf>
    <xf numFmtId="164" fontId="8" fillId="6" borderId="2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2" fontId="17" fillId="5" borderId="3" xfId="0" applyNumberFormat="1" applyFont="1" applyFill="1" applyBorder="1" applyAlignment="1">
      <alignment horizontal="center" vertical="center"/>
    </xf>
    <xf numFmtId="4" fontId="17" fillId="4" borderId="3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/>
    </xf>
    <xf numFmtId="3" fontId="11" fillId="4" borderId="3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3" fontId="11" fillId="4" borderId="3" xfId="0" applyNumberFormat="1" applyFont="1" applyFill="1" applyBorder="1"/>
    <xf numFmtId="0" fontId="12" fillId="0" borderId="8" xfId="0" applyFont="1" applyBorder="1" applyAlignment="1">
      <alignment horizontal="right"/>
    </xf>
    <xf numFmtId="0" fontId="9" fillId="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vertical="center" wrapText="1"/>
    </xf>
    <xf numFmtId="0" fontId="13" fillId="0" borderId="3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/>
    <xf numFmtId="0" fontId="4" fillId="0" borderId="0" xfId="0" applyFont="1"/>
    <xf numFmtId="0" fontId="11" fillId="5" borderId="3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3" xfId="0" applyFont="1" applyBorder="1"/>
    <xf numFmtId="3" fontId="0" fillId="0" borderId="0" xfId="0" applyNumberFormat="1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2" fillId="0" borderId="3" xfId="0" applyFont="1" applyBorder="1"/>
    <xf numFmtId="0" fontId="0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 wrapText="1"/>
    </xf>
    <xf numFmtId="0" fontId="11" fillId="0" borderId="0" xfId="0" applyFont="1"/>
    <xf numFmtId="0" fontId="19" fillId="0" borderId="0" xfId="0" applyFont="1"/>
    <xf numFmtId="0" fontId="5" fillId="2" borderId="1" xfId="0" applyFont="1" applyFill="1" applyBorder="1" applyAlignment="1">
      <alignment horizontal="right"/>
    </xf>
    <xf numFmtId="164" fontId="11" fillId="0" borderId="0" xfId="0" applyNumberFormat="1" applyFont="1" applyAlignment="1">
      <alignment wrapText="1"/>
    </xf>
    <xf numFmtId="9" fontId="11" fillId="0" borderId="0" xfId="0" applyNumberFormat="1" applyFont="1"/>
    <xf numFmtId="166" fontId="11" fillId="0" borderId="0" xfId="0" applyNumberFormat="1" applyFont="1"/>
    <xf numFmtId="9" fontId="2" fillId="0" borderId="0" xfId="0" applyNumberFormat="1" applyFont="1"/>
    <xf numFmtId="16" fontId="11" fillId="0" borderId="0" xfId="0" applyNumberFormat="1" applyFont="1"/>
    <xf numFmtId="0" fontId="9" fillId="4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67" fontId="11" fillId="4" borderId="3" xfId="0" applyNumberFormat="1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right"/>
    </xf>
    <xf numFmtId="9" fontId="14" fillId="6" borderId="8" xfId="0" applyNumberFormat="1" applyFont="1" applyFill="1" applyBorder="1" applyAlignment="1">
      <alignment horizontal="center"/>
    </xf>
    <xf numFmtId="0" fontId="13" fillId="7" borderId="3" xfId="0" applyFont="1" applyFill="1" applyBorder="1"/>
    <xf numFmtId="1" fontId="11" fillId="0" borderId="3" xfId="0" applyNumberFormat="1" applyFont="1" applyBorder="1" applyAlignment="1">
      <alignment horizontal="center"/>
    </xf>
    <xf numFmtId="1" fontId="15" fillId="0" borderId="11" xfId="0" applyNumberFormat="1" applyFont="1" applyBorder="1" applyAlignment="1">
      <alignment horizontal="right"/>
    </xf>
    <xf numFmtId="9" fontId="14" fillId="6" borderId="11" xfId="0" applyNumberFormat="1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165" fontId="11" fillId="0" borderId="3" xfId="0" applyNumberFormat="1" applyFont="1" applyBorder="1"/>
    <xf numFmtId="9" fontId="9" fillId="6" borderId="18" xfId="0" applyNumberFormat="1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right"/>
    </xf>
    <xf numFmtId="1" fontId="0" fillId="0" borderId="3" xfId="0" applyNumberFormat="1" applyFont="1" applyBorder="1"/>
    <xf numFmtId="164" fontId="0" fillId="4" borderId="3" xfId="0" applyNumberFormat="1" applyFont="1" applyFill="1" applyBorder="1" applyAlignment="1">
      <alignment horizontal="center"/>
    </xf>
    <xf numFmtId="0" fontId="22" fillId="8" borderId="3" xfId="0" applyFont="1" applyFill="1" applyBorder="1" applyAlignment="1">
      <alignment horizontal="center"/>
    </xf>
    <xf numFmtId="1" fontId="22" fillId="8" borderId="8" xfId="0" applyNumberFormat="1" applyFont="1" applyFill="1" applyBorder="1" applyAlignment="1">
      <alignment horizontal="center"/>
    </xf>
    <xf numFmtId="9" fontId="22" fillId="10" borderId="8" xfId="0" applyNumberFormat="1" applyFont="1" applyFill="1" applyBorder="1"/>
    <xf numFmtId="0" fontId="22" fillId="4" borderId="8" xfId="0" applyFont="1" applyFill="1" applyBorder="1" applyAlignment="1"/>
    <xf numFmtId="0" fontId="22" fillId="8" borderId="10" xfId="0" applyFont="1" applyFill="1" applyBorder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0" fontId="22" fillId="8" borderId="3" xfId="0" applyFont="1" applyFill="1" applyBorder="1" applyAlignment="1">
      <alignment horizontal="center"/>
    </xf>
    <xf numFmtId="1" fontId="22" fillId="8" borderId="8" xfId="0" applyNumberFormat="1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22" fillId="8" borderId="19" xfId="0" applyFont="1" applyFill="1" applyBorder="1" applyAlignment="1">
      <alignment horizontal="center"/>
    </xf>
    <xf numFmtId="0" fontId="23" fillId="0" borderId="3" xfId="0" applyFont="1" applyBorder="1"/>
    <xf numFmtId="164" fontId="0" fillId="4" borderId="3" xfId="0" applyNumberFormat="1" applyFont="1" applyFill="1" applyBorder="1" applyAlignment="1">
      <alignment horizontal="center"/>
    </xf>
    <xf numFmtId="3" fontId="11" fillId="0" borderId="3" xfId="0" applyNumberFormat="1" applyFont="1" applyBorder="1"/>
    <xf numFmtId="0" fontId="13" fillId="0" borderId="8" xfId="0" applyFont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9" fontId="22" fillId="11" borderId="8" xfId="0" applyNumberFormat="1" applyFont="1" applyFill="1" applyBorder="1"/>
    <xf numFmtId="0" fontId="22" fillId="11" borderId="11" xfId="0" applyFont="1" applyFill="1" applyBorder="1" applyAlignment="1">
      <alignment vertical="top"/>
    </xf>
    <xf numFmtId="0" fontId="22" fillId="8" borderId="3" xfId="0" applyFont="1" applyFill="1" applyBorder="1" applyAlignment="1">
      <alignment horizontal="center"/>
    </xf>
    <xf numFmtId="9" fontId="22" fillId="10" borderId="8" xfId="0" applyNumberFormat="1" applyFont="1" applyFill="1" applyBorder="1" applyAlignment="1"/>
    <xf numFmtId="14" fontId="0" fillId="0" borderId="0" xfId="0" applyNumberFormat="1" applyFont="1"/>
    <xf numFmtId="0" fontId="13" fillId="0" borderId="6" xfId="0" applyFont="1" applyBorder="1"/>
    <xf numFmtId="164" fontId="0" fillId="0" borderId="3" xfId="0" applyNumberFormat="1" applyFont="1" applyBorder="1" applyAlignment="1"/>
    <xf numFmtId="0" fontId="24" fillId="9" borderId="3" xfId="0" applyFont="1" applyFill="1" applyBorder="1" applyAlignment="1">
      <alignment horizontal="center"/>
    </xf>
    <xf numFmtId="1" fontId="24" fillId="8" borderId="8" xfId="0" applyNumberFormat="1" applyFont="1" applyFill="1" applyBorder="1" applyAlignment="1">
      <alignment horizontal="center"/>
    </xf>
    <xf numFmtId="0" fontId="22" fillId="0" borderId="8" xfId="0" applyFont="1" applyBorder="1" applyAlignment="1"/>
    <xf numFmtId="0" fontId="24" fillId="9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 wrapText="1"/>
    </xf>
    <xf numFmtId="0" fontId="14" fillId="6" borderId="12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9" fillId="6" borderId="12" xfId="0" applyFont="1" applyFill="1" applyBorder="1" applyAlignment="1">
      <alignment horizontal="left"/>
    </xf>
    <xf numFmtId="0" fontId="9" fillId="6" borderId="9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/>
    </xf>
    <xf numFmtId="0" fontId="15" fillId="6" borderId="8" xfId="0" applyFont="1" applyFill="1" applyBorder="1" applyAlignment="1">
      <alignment horizontal="left"/>
    </xf>
    <xf numFmtId="0" fontId="15" fillId="6" borderId="12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center" wrapText="1"/>
    </xf>
    <xf numFmtId="0" fontId="9" fillId="6" borderId="11" xfId="0" applyFont="1" applyFill="1" applyBorder="1" applyAlignment="1">
      <alignment horizontal="left" wrapText="1"/>
    </xf>
    <xf numFmtId="0" fontId="9" fillId="6" borderId="8" xfId="0" applyFont="1" applyFill="1" applyBorder="1" applyAlignment="1">
      <alignment horizontal="left" wrapText="1"/>
    </xf>
    <xf numFmtId="0" fontId="13" fillId="7" borderId="3" xfId="0" applyFont="1" applyFill="1" applyBorder="1" applyAlignment="1"/>
    <xf numFmtId="165" fontId="11" fillId="0" borderId="3" xfId="0" applyNumberFormat="1" applyFont="1" applyBorder="1" applyAlignment="1"/>
    <xf numFmtId="0" fontId="18" fillId="7" borderId="3" xfId="0" applyFont="1" applyFill="1" applyBorder="1" applyAlignment="1"/>
    <xf numFmtId="168" fontId="15" fillId="0" borderId="3" xfId="0" applyNumberFormat="1" applyFont="1" applyBorder="1" applyAlignment="1"/>
    <xf numFmtId="164" fontId="15" fillId="0" borderId="3" xfId="0" applyNumberFormat="1" applyFont="1" applyBorder="1" applyAlignment="1"/>
    <xf numFmtId="0" fontId="13" fillId="0" borderId="3" xfId="0" applyFont="1" applyBorder="1" applyAlignment="1"/>
    <xf numFmtId="0" fontId="0" fillId="0" borderId="19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/>
    </xf>
    <xf numFmtId="0" fontId="0" fillId="0" borderId="19" xfId="0" applyFont="1" applyFill="1" applyBorder="1" applyAlignment="1"/>
    <xf numFmtId="9" fontId="22" fillId="10" borderId="13" xfId="0" applyNumberFormat="1" applyFont="1" applyFill="1" applyBorder="1" applyAlignment="1"/>
    <xf numFmtId="9" fontId="0" fillId="0" borderId="0" xfId="5" applyFont="1" applyAlignment="1"/>
    <xf numFmtId="1" fontId="17" fillId="4" borderId="3" xfId="0" applyNumberFormat="1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29" fillId="0" borderId="20" xfId="0" applyFont="1" applyFill="1" applyBorder="1"/>
    <xf numFmtId="0" fontId="27" fillId="0" borderId="21" xfId="0" applyFont="1" applyFill="1" applyBorder="1" applyAlignment="1">
      <alignment wrapText="1"/>
    </xf>
    <xf numFmtId="9" fontId="11" fillId="0" borderId="17" xfId="6" applyNumberFormat="1" applyFont="1" applyAlignment="1"/>
    <xf numFmtId="9" fontId="11" fillId="0" borderId="17" xfId="7" applyNumberFormat="1" applyFont="1" applyAlignment="1"/>
    <xf numFmtId="0" fontId="9" fillId="6" borderId="8" xfId="0" applyFont="1" applyFill="1" applyBorder="1" applyAlignment="1">
      <alignment horizontal="center" wrapText="1"/>
    </xf>
    <xf numFmtId="0" fontId="14" fillId="6" borderId="8" xfId="0" applyFont="1" applyFill="1" applyBorder="1" applyAlignment="1">
      <alignment horizontal="left"/>
    </xf>
    <xf numFmtId="0" fontId="13" fillId="0" borderId="17" xfId="0" applyFont="1" applyBorder="1"/>
    <xf numFmtId="0" fontId="13" fillId="0" borderId="17" xfId="0" applyFont="1" applyBorder="1" applyAlignment="1">
      <alignment horizontal="center"/>
    </xf>
    <xf numFmtId="0" fontId="4" fillId="0" borderId="17" xfId="0" applyFont="1" applyBorder="1"/>
    <xf numFmtId="0" fontId="17" fillId="4" borderId="17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4" fontId="17" fillId="4" borderId="17" xfId="0" applyNumberFormat="1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/>
    </xf>
    <xf numFmtId="3" fontId="11" fillId="4" borderId="17" xfId="0" applyNumberFormat="1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 vertical="center"/>
    </xf>
    <xf numFmtId="165" fontId="11" fillId="0" borderId="17" xfId="0" applyNumberFormat="1" applyFont="1" applyBorder="1" applyAlignment="1"/>
    <xf numFmtId="0" fontId="12" fillId="0" borderId="17" xfId="0" applyFont="1" applyBorder="1" applyAlignment="1">
      <alignment horizontal="center"/>
    </xf>
    <xf numFmtId="0" fontId="13" fillId="7" borderId="17" xfId="0" applyFont="1" applyFill="1" applyBorder="1" applyAlignment="1"/>
    <xf numFmtId="0" fontId="13" fillId="7" borderId="17" xfId="0" applyFont="1" applyFill="1" applyBorder="1"/>
    <xf numFmtId="1" fontId="11" fillId="0" borderId="17" xfId="0" applyNumberFormat="1" applyFont="1" applyBorder="1" applyAlignment="1">
      <alignment horizontal="center"/>
    </xf>
    <xf numFmtId="9" fontId="14" fillId="6" borderId="17" xfId="0" applyNumberFormat="1" applyFont="1" applyFill="1" applyBorder="1" applyAlignment="1">
      <alignment horizontal="center"/>
    </xf>
    <xf numFmtId="0" fontId="9" fillId="6" borderId="17" xfId="0" applyFont="1" applyFill="1" applyBorder="1" applyAlignment="1">
      <alignment horizontal="left"/>
    </xf>
    <xf numFmtId="0" fontId="12" fillId="0" borderId="3" xfId="0" applyFont="1" applyBorder="1"/>
    <xf numFmtId="0" fontId="9" fillId="6" borderId="3" xfId="1" applyFont="1" applyFill="1" applyBorder="1" applyAlignment="1">
      <alignment horizontal="center" vertical="center" wrapText="1"/>
    </xf>
    <xf numFmtId="0" fontId="30" fillId="12" borderId="20" xfId="4" applyFont="1" applyFill="1" applyBorder="1" applyAlignment="1">
      <alignment horizontal="center" vertical="center"/>
    </xf>
    <xf numFmtId="2" fontId="30" fillId="13" borderId="20" xfId="4" applyNumberFormat="1" applyFont="1" applyFill="1" applyBorder="1" applyAlignment="1">
      <alignment horizontal="center" vertical="center"/>
    </xf>
    <xf numFmtId="4" fontId="30" fillId="13" borderId="20" xfId="4" applyNumberFormat="1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/>
    </xf>
    <xf numFmtId="3" fontId="0" fillId="12" borderId="20" xfId="0" applyNumberForma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3" fontId="9" fillId="4" borderId="4" xfId="0" applyNumberFormat="1" applyFont="1" applyFill="1" applyBorder="1" applyAlignment="1">
      <alignment horizontal="center" vertical="center" wrapText="1"/>
    </xf>
    <xf numFmtId="164" fontId="8" fillId="6" borderId="4" xfId="0" applyNumberFormat="1" applyFont="1" applyFill="1" applyBorder="1" applyAlignment="1">
      <alignment horizontal="center" vertical="center" wrapText="1"/>
    </xf>
    <xf numFmtId="2" fontId="8" fillId="6" borderId="19" xfId="0" applyNumberFormat="1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center" vertical="center"/>
    </xf>
    <xf numFmtId="0" fontId="12" fillId="0" borderId="20" xfId="0" applyFont="1" applyBorder="1" applyAlignment="1"/>
    <xf numFmtId="1" fontId="17" fillId="4" borderId="20" xfId="0" applyNumberFormat="1" applyFont="1" applyFill="1" applyBorder="1" applyAlignment="1">
      <alignment horizontal="center" vertical="center"/>
    </xf>
    <xf numFmtId="1" fontId="0" fillId="12" borderId="20" xfId="0" applyNumberFormat="1" applyFill="1" applyBorder="1" applyAlignment="1">
      <alignment horizontal="center"/>
    </xf>
    <xf numFmtId="16" fontId="0" fillId="0" borderId="20" xfId="0" applyNumberFormat="1" applyFont="1" applyBorder="1" applyAlignment="1"/>
    <xf numFmtId="9" fontId="0" fillId="0" borderId="20" xfId="5" applyFont="1" applyBorder="1" applyAlignment="1"/>
    <xf numFmtId="0" fontId="12" fillId="0" borderId="0" xfId="0" applyFont="1"/>
    <xf numFmtId="1" fontId="0" fillId="12" borderId="23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12" fillId="0" borderId="20" xfId="0" applyFont="1" applyBorder="1"/>
    <xf numFmtId="0" fontId="0" fillId="4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9" fontId="0" fillId="0" borderId="20" xfId="0" applyNumberFormat="1" applyFont="1" applyBorder="1" applyAlignment="1">
      <alignment horizontal="center" vertical="center"/>
    </xf>
    <xf numFmtId="1" fontId="0" fillId="4" borderId="20" xfId="0" applyNumberFormat="1" applyFont="1" applyFill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0" fontId="13" fillId="7" borderId="8" xfId="0" applyFont="1" applyFill="1" applyBorder="1" applyAlignment="1"/>
    <xf numFmtId="0" fontId="28" fillId="0" borderId="2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Fill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0" borderId="3" xfId="11" applyFont="1" applyBorder="1" applyAlignment="1"/>
    <xf numFmtId="0" fontId="0" fillId="0" borderId="3" xfId="11" applyFont="1" applyBorder="1" applyAlignment="1">
      <alignment horizontal="center"/>
    </xf>
    <xf numFmtId="164" fontId="33" fillId="6" borderId="4" xfId="11" applyNumberFormat="1" applyFont="1" applyFill="1" applyBorder="1" applyAlignment="1">
      <alignment horizontal="center" vertical="center" wrapText="1"/>
    </xf>
    <xf numFmtId="2" fontId="33" fillId="6" borderId="19" xfId="11" applyNumberFormat="1" applyFont="1" applyFill="1" applyBorder="1" applyAlignment="1">
      <alignment vertical="center" wrapText="1"/>
    </xf>
    <xf numFmtId="0" fontId="34" fillId="6" borderId="3" xfId="11" applyFont="1" applyFill="1" applyBorder="1" applyAlignment="1">
      <alignment horizontal="center" vertical="center" wrapText="1"/>
    </xf>
    <xf numFmtId="0" fontId="34" fillId="6" borderId="3" xfId="11" applyFont="1" applyFill="1" applyBorder="1" applyAlignment="1">
      <alignment horizontal="center" vertical="center"/>
    </xf>
    <xf numFmtId="0" fontId="0" fillId="0" borderId="17" xfId="11" applyFont="1" applyAlignment="1"/>
    <xf numFmtId="0" fontId="35" fillId="0" borderId="3" xfId="11" applyFont="1" applyBorder="1" applyAlignment="1"/>
    <xf numFmtId="165" fontId="35" fillId="0" borderId="3" xfId="11" applyNumberFormat="1" applyFont="1" applyBorder="1" applyAlignment="1"/>
    <xf numFmtId="0" fontId="32" fillId="7" borderId="3" xfId="11" applyFont="1" applyFill="1" applyBorder="1" applyAlignment="1"/>
    <xf numFmtId="1" fontId="35" fillId="0" borderId="3" xfId="11" applyNumberFormat="1" applyFont="1" applyBorder="1" applyAlignment="1">
      <alignment horizontal="center"/>
    </xf>
    <xf numFmtId="9" fontId="34" fillId="6" borderId="8" xfId="11" applyNumberFormat="1" applyFont="1" applyFill="1" applyBorder="1" applyAlignment="1">
      <alignment horizontal="center" vertical="center"/>
    </xf>
    <xf numFmtId="0" fontId="32" fillId="0" borderId="3" xfId="11" applyFont="1" applyBorder="1" applyAlignment="1"/>
    <xf numFmtId="0" fontId="36" fillId="0" borderId="3" xfId="11" applyFont="1" applyBorder="1" applyAlignment="1"/>
    <xf numFmtId="0" fontId="37" fillId="0" borderId="3" xfId="11" applyFont="1" applyBorder="1" applyAlignment="1"/>
    <xf numFmtId="9" fontId="0" fillId="0" borderId="0" xfId="0" applyNumberFormat="1" applyFont="1" applyAlignment="1"/>
    <xf numFmtId="3" fontId="0" fillId="0" borderId="0" xfId="0" applyNumberFormat="1" applyFont="1" applyAlignment="1"/>
    <xf numFmtId="1" fontId="0" fillId="0" borderId="0" xfId="0" applyNumberFormat="1" applyFont="1" applyAlignment="1"/>
    <xf numFmtId="1" fontId="0" fillId="0" borderId="3" xfId="11" applyNumberFormat="1" applyFont="1" applyBorder="1" applyAlignment="1"/>
    <xf numFmtId="1" fontId="0" fillId="0" borderId="17" xfId="11" applyNumberFormat="1" applyFont="1" applyAlignment="1"/>
    <xf numFmtId="0" fontId="34" fillId="6" borderId="3" xfId="0" applyFont="1" applyFill="1" applyBorder="1" applyAlignment="1">
      <alignment horizontal="center" vertical="center" wrapText="1"/>
    </xf>
    <xf numFmtId="0" fontId="9" fillId="6" borderId="3" xfId="11" applyFont="1" applyFill="1" applyBorder="1" applyAlignment="1">
      <alignment horizontal="center" vertical="center" wrapText="1"/>
    </xf>
    <xf numFmtId="0" fontId="37" fillId="0" borderId="3" xfId="0" applyFont="1" applyBorder="1" applyAlignment="1"/>
    <xf numFmtId="0" fontId="34" fillId="6" borderId="3" xfId="0" applyFont="1" applyFill="1" applyBorder="1" applyAlignment="1">
      <alignment horizontal="center" vertical="center"/>
    </xf>
    <xf numFmtId="0" fontId="38" fillId="6" borderId="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left"/>
    </xf>
    <xf numFmtId="0" fontId="13" fillId="0" borderId="24" xfId="0" applyFont="1" applyBorder="1" applyAlignment="1">
      <alignment horizontal="center"/>
    </xf>
    <xf numFmtId="0" fontId="0" fillId="0" borderId="17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right"/>
    </xf>
    <xf numFmtId="0" fontId="0" fillId="0" borderId="20" xfId="0" applyFont="1" applyBorder="1"/>
    <xf numFmtId="9" fontId="0" fillId="0" borderId="20" xfId="8" applyFont="1" applyBorder="1" applyAlignment="1"/>
    <xf numFmtId="0" fontId="11" fillId="0" borderId="20" xfId="0" applyFont="1" applyBorder="1"/>
    <xf numFmtId="0" fontId="0" fillId="14" borderId="20" xfId="0" applyFill="1" applyBorder="1"/>
    <xf numFmtId="0" fontId="9" fillId="6" borderId="3" xfId="11" applyFont="1" applyFill="1" applyBorder="1" applyAlignment="1">
      <alignment horizontal="center" vertical="center"/>
    </xf>
    <xf numFmtId="2" fontId="0" fillId="0" borderId="3" xfId="0" applyNumberFormat="1" applyFont="1" applyBorder="1"/>
    <xf numFmtId="2" fontId="0" fillId="0" borderId="3" xfId="11" applyNumberFormat="1" applyFont="1" applyBorder="1" applyAlignment="1"/>
    <xf numFmtId="169" fontId="0" fillId="0" borderId="3" xfId="11" applyNumberFormat="1" applyFont="1" applyBorder="1" applyAlignment="1"/>
    <xf numFmtId="0" fontId="20" fillId="2" borderId="16" xfId="0" applyFont="1" applyFill="1" applyBorder="1" applyAlignment="1">
      <alignment horizontal="center" wrapText="1"/>
    </xf>
    <xf numFmtId="0" fontId="21" fillId="0" borderId="17" xfId="0" applyFont="1" applyBorder="1"/>
    <xf numFmtId="0" fontId="21" fillId="0" borderId="15" xfId="0" applyFont="1" applyBorder="1"/>
  </cellXfs>
  <cellStyles count="12">
    <cellStyle name="0,0_x000d__x000a_NA_x000d__x000a_" xfId="4"/>
    <cellStyle name="Обычный" xfId="0" builtinId="0"/>
    <cellStyle name="Обычный 2" xfId="1"/>
    <cellStyle name="Обычный 3" xfId="6"/>
    <cellStyle name="Обычный 4" xfId="7"/>
    <cellStyle name="Обычный 5" xfId="9"/>
    <cellStyle name="Обычный 6" xfId="10"/>
    <cellStyle name="Обычный 7" xfId="11"/>
    <cellStyle name="Процентный" xfId="5" builtinId="5"/>
    <cellStyle name="Процентный 2" xfId="3"/>
    <cellStyle name="Процентный 3" xfId="2"/>
    <cellStyle name="Процентный 4" xfId="8"/>
  </cellStyles>
  <dxfs count="93"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alignment wrapText="0" shrinkToFit="0"/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D99594"/>
          <bgColor rgb="FFD99594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</dxf>
    <dxf>
      <font>
        <color rgb="FF993300"/>
      </font>
      <fill>
        <patternFill patternType="solid">
          <fgColor rgb="FFED7D31"/>
          <bgColor rgb="FFED7D31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5B9BD5"/>
          <bgColor rgb="FF5B9BD5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ТТ'!$D$27</c:f>
              <c:strCache>
                <c:ptCount val="1"/>
                <c:pt idx="0">
                  <c:v>03.05.18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ТТ'!$D$28:$D$36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ТТ'!$E$27</c:f>
              <c:strCache>
                <c:ptCount val="1"/>
                <c:pt idx="0">
                  <c:v>04.05.18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ТТ'!$E$28:$E$36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ТТ'!$F$27</c:f>
              <c:strCache>
                <c:ptCount val="1"/>
                <c:pt idx="0">
                  <c:v>05.05.18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ТТ'!$F$28:$F$36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ТТ'!$G$27</c:f>
              <c:strCache>
                <c:ptCount val="1"/>
                <c:pt idx="0">
                  <c:v>06.05.18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ТТ'!$G$28:$G$36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ТТ'!$H$27</c:f>
              <c:strCache>
                <c:ptCount val="1"/>
                <c:pt idx="0">
                  <c:v>07.05.18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ТТ'!$H$28:$H$36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ТТ'!$I$27</c:f>
              <c:strCache>
                <c:ptCount val="1"/>
                <c:pt idx="0">
                  <c:v>08.05.18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ТТ'!$I$28:$I$36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ТТ'!$J$27</c:f>
              <c:strCache>
                <c:ptCount val="1"/>
                <c:pt idx="0">
                  <c:v>09.05.18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ТТ'!$J$28:$J$36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ТТ'!$K$27</c:f>
              <c:strCache>
                <c:ptCount val="1"/>
                <c:pt idx="0">
                  <c:v>10.05.18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ТТ'!$K$28:$K$36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ТТ'!$L$27</c:f>
              <c:strCache>
                <c:ptCount val="1"/>
                <c:pt idx="0">
                  <c:v>11.05.18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ТТ'!$L$28:$L$36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ТТ'!$M$27</c:f>
              <c:strCache>
                <c:ptCount val="1"/>
                <c:pt idx="0">
                  <c:v>12.05.18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ТТ'!$M$28:$M$36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ТТ'!$N$27</c:f>
              <c:strCache>
                <c:ptCount val="1"/>
                <c:pt idx="0">
                  <c:v>13.05.18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ТТ'!$N$28:$N$36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ТТ'!$O$27</c:f>
              <c:strCache>
                <c:ptCount val="1"/>
                <c:pt idx="0">
                  <c:v>14.05.18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ТТ'!$O$28:$O$36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ТТ'!$P$27</c:f>
              <c:strCache>
                <c:ptCount val="1"/>
                <c:pt idx="0">
                  <c:v>15.05.18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ТТ'!$P$28:$P$36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ТТ'!$Q$27</c:f>
              <c:strCache>
                <c:ptCount val="1"/>
                <c:pt idx="0">
                  <c:v>16.05.18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ТТ'!$Q$28:$Q$36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ТТ'!$R$27</c:f>
              <c:strCache>
                <c:ptCount val="1"/>
                <c:pt idx="0">
                  <c:v>17.05.18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ТТ'!$R$28:$R$36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ТТ'!$S$27</c:f>
              <c:strCache>
                <c:ptCount val="1"/>
                <c:pt idx="0">
                  <c:v>18.05.18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ТТ'!$S$28:$S$36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ТТ'!$T$27</c:f>
              <c:strCache>
                <c:ptCount val="1"/>
                <c:pt idx="0">
                  <c:v>19.05.18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ТТ'!$T$28:$T$36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ТТ'!$U$27</c:f>
              <c:strCache>
                <c:ptCount val="1"/>
                <c:pt idx="0">
                  <c:v>20.05.18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ТТ'!$U$28:$U$36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ТТ'!$V$27</c:f>
              <c:strCache>
                <c:ptCount val="1"/>
                <c:pt idx="0">
                  <c:v>21.05.18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ТТ'!$V$28:$V$36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ТТ'!$W$27</c:f>
              <c:strCache>
                <c:ptCount val="1"/>
                <c:pt idx="0">
                  <c:v>22.05.18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ТТ'!$W$28:$W$36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ТТ'!$X$27</c:f>
              <c:strCache>
                <c:ptCount val="1"/>
                <c:pt idx="0">
                  <c:v>23.05.18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ТТ'!$X$28:$X$36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ТТ'!$Y$27</c:f>
              <c:strCache>
                <c:ptCount val="1"/>
                <c:pt idx="0">
                  <c:v>24.05.18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ТТ'!$Y$28:$Y$36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ТТ'!$Z$27</c:f>
              <c:strCache>
                <c:ptCount val="1"/>
                <c:pt idx="0">
                  <c:v>25.05.18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ТТ'!$Z$28:$Z$36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ТТ'!$AA$27</c:f>
              <c:strCache>
                <c:ptCount val="1"/>
                <c:pt idx="0">
                  <c:v>26.05.18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ТТ'!$AA$28:$AA$36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ТТ'!$AB$27</c:f>
              <c:strCache>
                <c:ptCount val="1"/>
                <c:pt idx="0">
                  <c:v>27.05.18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ТТ'!$AB$28:$AB$36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ТТ'!$AC$27</c:f>
              <c:strCache>
                <c:ptCount val="1"/>
                <c:pt idx="0">
                  <c:v>28.05.18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ТТ'!$AC$28:$AC$36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ТТ'!$AD$27</c:f>
              <c:strCache>
                <c:ptCount val="1"/>
                <c:pt idx="0">
                  <c:v>29.05.18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ТТ'!$AD$28:$AD$36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ТТ'!$AE$27</c:f>
              <c:strCache>
                <c:ptCount val="1"/>
                <c:pt idx="0">
                  <c:v>30.05.18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ТТ'!$AE$28:$AE$36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ТТ'!$AF$27</c:f>
              <c:strCache>
                <c:ptCount val="1"/>
                <c:pt idx="0">
                  <c:v>31.05.18</c:v>
                </c:pt>
              </c:strCache>
            </c:strRef>
          </c:tx>
          <c:spPr>
            <a:solidFill>
              <a:srgbClr val="99CCFF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ТТ'!$AF$28:$AF$36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ТТ'!$AG$27</c:f>
              <c:strCache>
                <c:ptCount val="1"/>
              </c:strCache>
            </c:strRef>
          </c:tx>
          <c:spPr>
            <a:solidFill>
              <a:srgbClr val="FFCC99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ТТ'!$AG$28:$AG$36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0"/>
          <c:order val="30"/>
          <c:tx>
            <c:strRef>
              <c:f>'Динамика ТТ'!$AH$27</c:f>
              <c:strCache>
                <c:ptCount val="1"/>
              </c:strCache>
            </c:strRef>
          </c:tx>
          <c:spPr>
            <a:solidFill>
              <a:srgbClr val="CCCCFF"/>
            </a:solidFill>
          </c:spPr>
          <c:invertIfNegative val="1"/>
          <c:cat>
            <c:strRef>
              <c:f>'Динамика ТТ'!$A$28:$A$36</c:f>
              <c:strCache>
                <c:ptCount val="8"/>
                <c:pt idx="0">
                  <c:v>Билла</c:v>
                </c:pt>
                <c:pt idx="1">
                  <c:v>Виктория</c:v>
                </c:pt>
                <c:pt idx="2">
                  <c:v>ГиперГлобус</c:v>
                </c:pt>
                <c:pt idx="3">
                  <c:v>Карусель</c:v>
                </c:pt>
                <c:pt idx="4">
                  <c:v>Лента</c:v>
                </c:pt>
                <c:pt idx="5">
                  <c:v>Метро</c:v>
                </c:pt>
                <c:pt idx="6">
                  <c:v>Перекрёсток</c:v>
                </c:pt>
                <c:pt idx="7">
                  <c:v>Окей</c:v>
                </c:pt>
              </c:strCache>
            </c:strRef>
          </c:cat>
          <c:val>
            <c:numRef>
              <c:f>'Динамика ТТ'!$AH$28:$AH$36</c:f>
              <c:numCache>
                <c:formatCode>0%</c:formatCode>
                <c:ptCount val="9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85920"/>
        <c:axId val="305198976"/>
      </c:barChart>
      <c:catAx>
        <c:axId val="30518592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ru-RU"/>
          </a:p>
        </c:txPr>
        <c:crossAx val="305198976"/>
        <c:crosses val="autoZero"/>
        <c:auto val="1"/>
        <c:lblAlgn val="ctr"/>
        <c:lblOffset val="100"/>
        <c:noMultiLvlLbl val="1"/>
      </c:catAx>
      <c:valAx>
        <c:axId val="3051989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ru-RU"/>
          </a:p>
        </c:txPr>
        <c:crossAx val="3051859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ТТ'!$A$64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val>
            <c:numRef>
              <c:f>'Динамика ТТ'!$B$64:$AF$64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ТТ'!$A$65</c:f>
              <c:strCache>
                <c:ptCount val="1"/>
                <c:pt idx="0">
                  <c:v>Карусель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val>
            <c:numRef>
              <c:f>'Динамика ТТ'!$B$65:$AF$65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ТТ'!$A$66</c:f>
              <c:strCache>
                <c:ptCount val="1"/>
                <c:pt idx="0">
                  <c:v>Метро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val>
            <c:numRef>
              <c:f>'Динамика ТТ'!$B$66:$AF$66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ТТ'!$A$67</c:f>
              <c:strCache>
                <c:ptCount val="1"/>
                <c:pt idx="0">
                  <c:v>Лайм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val>
            <c:numRef>
              <c:f>'Динамика ТТ'!$B$67:$AF$67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ТТ'!$A$68</c:f>
              <c:strCache>
                <c:ptCount val="1"/>
                <c:pt idx="0">
                  <c:v>Спар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val>
            <c:numRef>
              <c:f>'Динамика ТТ'!$B$68:$AF$68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562368"/>
        <c:axId val="305563904"/>
      </c:barChart>
      <c:catAx>
        <c:axId val="30556236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ru-RU"/>
          </a:p>
        </c:txPr>
        <c:crossAx val="305563904"/>
        <c:crosses val="autoZero"/>
        <c:auto val="1"/>
        <c:lblAlgn val="ctr"/>
        <c:lblOffset val="100"/>
        <c:noMultiLvlLbl val="1"/>
      </c:catAx>
      <c:valAx>
        <c:axId val="30556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ru-RU"/>
          </a:p>
        </c:txPr>
        <c:crossAx val="30556236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ТТ'!$A$5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ТТ'!$B$5:$AF$5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ТТ'!$A$6</c:f>
              <c:strCache>
                <c:ptCount val="1"/>
                <c:pt idx="0">
                  <c:v>Санкт-Петербург</c:v>
                </c:pt>
              </c:strCache>
            </c:strRef>
          </c:tx>
          <c:marker>
            <c:symbol val="none"/>
          </c:marker>
          <c:cat>
            <c:numRef>
              <c:f>'Динамика ТТ'!$B$4:$AF$4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ТТ'!$B$6:$AF$6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76576"/>
        <c:axId val="306512256"/>
      </c:lineChart>
      <c:dateAx>
        <c:axId val="3055765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306512256"/>
        <c:crosses val="autoZero"/>
        <c:auto val="1"/>
        <c:lblOffset val="100"/>
        <c:baseTimeUnit val="days"/>
      </c:dateAx>
      <c:valAx>
        <c:axId val="3065122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55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'Динамика ТТ'!$A$90</c:f>
              <c:strCache>
                <c:ptCount val="1"/>
                <c:pt idx="0">
                  <c:v>Лента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ТТ'!$B$90:$AF$90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'Динамика ТТ'!$A$91</c:f>
              <c:strCache>
                <c:ptCount val="1"/>
                <c:pt idx="0">
                  <c:v>Ашан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ТТ'!$B$91:$AF$91</c:f>
              <c:numCache>
                <c:formatCode>0%</c:formatCode>
                <c:ptCount val="31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'Динамика ТТ'!$A$92</c:f>
              <c:strCache>
                <c:ptCount val="1"/>
                <c:pt idx="0">
                  <c:v>Метро</c:v>
                </c:pt>
              </c:strCache>
            </c:strRef>
          </c:tx>
          <c:invertIfNegative val="0"/>
          <c:cat>
            <c:numRef>
              <c:f>'Динамика ТТ'!$B$89:$AF$89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ТТ'!$B$92:$AF$92</c:f>
              <c:numCache>
                <c:formatCode>0%</c:formatCode>
                <c:ptCount val="31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0.8571428571428571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542080"/>
        <c:axId val="306543616"/>
      </c:barChart>
      <c:dateAx>
        <c:axId val="306542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06543616"/>
        <c:crosses val="autoZero"/>
        <c:auto val="1"/>
        <c:lblOffset val="100"/>
        <c:baseTimeUnit val="days"/>
      </c:dateAx>
      <c:valAx>
        <c:axId val="306543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5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SKU'!$D$27</c:f>
              <c:strCache>
                <c:ptCount val="1"/>
                <c:pt idx="0">
                  <c:v>03.05.18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SKU'!$D$28:$D$35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SKU'!$E$27</c:f>
              <c:strCache>
                <c:ptCount val="1"/>
                <c:pt idx="0">
                  <c:v>04.05.18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SKU'!$E$28:$E$35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SKU'!$F$27</c:f>
              <c:strCache>
                <c:ptCount val="1"/>
                <c:pt idx="0">
                  <c:v>05.05.18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SKU'!$F$28:$F$35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SKU'!$G$27</c:f>
              <c:strCache>
                <c:ptCount val="1"/>
                <c:pt idx="0">
                  <c:v>06.05.18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SKU'!$G$28:$G$35</c:f>
              <c:numCache>
                <c:formatCode>0%</c:formatCode>
                <c:ptCount val="8"/>
                <c:pt idx="0">
                  <c:v>0.62735849056603776</c:v>
                </c:pt>
                <c:pt idx="1">
                  <c:v>1</c:v>
                </c:pt>
                <c:pt idx="2">
                  <c:v>0.70642201834862384</c:v>
                </c:pt>
                <c:pt idx="3">
                  <c:v>0.70967741935483875</c:v>
                </c:pt>
                <c:pt idx="4">
                  <c:v>0.94791666666666663</c:v>
                </c:pt>
                <c:pt idx="5">
                  <c:v>0.89213483146067418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SKU'!$H$27</c:f>
              <c:strCache>
                <c:ptCount val="1"/>
                <c:pt idx="0">
                  <c:v>07.05.18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SKU'!$H$28:$H$35</c:f>
              <c:numCache>
                <c:formatCode>0%</c:formatCode>
                <c:ptCount val="8"/>
                <c:pt idx="0">
                  <c:v>0.63594470046082952</c:v>
                </c:pt>
                <c:pt idx="1">
                  <c:v>1</c:v>
                </c:pt>
                <c:pt idx="2">
                  <c:v>0.72811059907834097</c:v>
                </c:pt>
                <c:pt idx="3">
                  <c:v>0.46666666666666667</c:v>
                </c:pt>
                <c:pt idx="4">
                  <c:v>0.91666666666666663</c:v>
                </c:pt>
                <c:pt idx="5">
                  <c:v>0.92567567567567566</c:v>
                </c:pt>
                <c:pt idx="6">
                  <c:v>0.9555555555555556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'Динамика SKU'!$I$27</c:f>
              <c:strCache>
                <c:ptCount val="1"/>
                <c:pt idx="0">
                  <c:v>08.05.18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SKU'!$I$28:$I$35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6"/>
          <c:order val="6"/>
          <c:tx>
            <c:strRef>
              <c:f>'Динамика SKU'!$J$27</c:f>
              <c:strCache>
                <c:ptCount val="1"/>
                <c:pt idx="0">
                  <c:v>09.05.18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SKU'!$J$28:$J$35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7"/>
          <c:order val="7"/>
          <c:tx>
            <c:strRef>
              <c:f>'Динамика SKU'!$K$27</c:f>
              <c:strCache>
                <c:ptCount val="1"/>
                <c:pt idx="0">
                  <c:v>10.05.18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SKU'!$K$28:$K$35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8"/>
          <c:order val="8"/>
          <c:tx>
            <c:strRef>
              <c:f>'Динамика SKU'!$L$27</c:f>
              <c:strCache>
                <c:ptCount val="1"/>
                <c:pt idx="0">
                  <c:v>11.05.18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SKU'!$L$28:$L$35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9"/>
          <c:order val="9"/>
          <c:tx>
            <c:strRef>
              <c:f>'Динамика SKU'!$M$27</c:f>
              <c:strCache>
                <c:ptCount val="1"/>
                <c:pt idx="0">
                  <c:v>12.05.18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SKU'!$M$28:$M$35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0"/>
          <c:order val="10"/>
          <c:tx>
            <c:strRef>
              <c:f>'Динамика SKU'!$N$27</c:f>
              <c:strCache>
                <c:ptCount val="1"/>
                <c:pt idx="0">
                  <c:v>13.05.18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SKU'!$N$28:$N$35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1"/>
          <c:order val="11"/>
          <c:tx>
            <c:strRef>
              <c:f>'Динамика SKU'!$O$27</c:f>
              <c:strCache>
                <c:ptCount val="1"/>
                <c:pt idx="0">
                  <c:v>14.05.18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SKU'!$O$28:$O$35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2"/>
          <c:order val="12"/>
          <c:tx>
            <c:strRef>
              <c:f>'Динамика SKU'!$P$27</c:f>
              <c:strCache>
                <c:ptCount val="1"/>
                <c:pt idx="0">
                  <c:v>15.05.18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SKU'!$P$28:$P$35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3"/>
          <c:order val="13"/>
          <c:tx>
            <c:strRef>
              <c:f>'Динамика SKU'!$Q$27</c:f>
              <c:strCache>
                <c:ptCount val="1"/>
                <c:pt idx="0">
                  <c:v>16.05.18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SKU'!$Q$28:$Q$35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4"/>
          <c:order val="14"/>
          <c:tx>
            <c:strRef>
              <c:f>'Динамика SKU'!$R$27</c:f>
              <c:strCache>
                <c:ptCount val="1"/>
                <c:pt idx="0">
                  <c:v>17.05.18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SKU'!$R$28:$R$35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5"/>
          <c:order val="15"/>
          <c:tx>
            <c:strRef>
              <c:f>'Динамика SKU'!$S$27</c:f>
              <c:strCache>
                <c:ptCount val="1"/>
                <c:pt idx="0">
                  <c:v>18.05.18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SKU'!$S$28:$S$35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6"/>
          <c:order val="16"/>
          <c:tx>
            <c:strRef>
              <c:f>'Динамика SKU'!$T$27</c:f>
              <c:strCache>
                <c:ptCount val="1"/>
                <c:pt idx="0">
                  <c:v>19.05.18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SKU'!$T$28:$T$35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7"/>
          <c:order val="17"/>
          <c:tx>
            <c:strRef>
              <c:f>'Динамика SKU'!$U$27</c:f>
              <c:strCache>
                <c:ptCount val="1"/>
                <c:pt idx="0">
                  <c:v>20.05.18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SKU'!$U$28:$U$35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8"/>
          <c:order val="18"/>
          <c:tx>
            <c:strRef>
              <c:f>'Динамика SKU'!$V$27</c:f>
              <c:strCache>
                <c:ptCount val="1"/>
                <c:pt idx="0">
                  <c:v>21.05.18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SKU'!$V$28:$V$35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9"/>
          <c:order val="19"/>
          <c:tx>
            <c:strRef>
              <c:f>'Динамика SKU'!$W$27</c:f>
              <c:strCache>
                <c:ptCount val="1"/>
                <c:pt idx="0">
                  <c:v>22.05.18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SKU'!$W$28:$W$35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0"/>
          <c:order val="20"/>
          <c:tx>
            <c:strRef>
              <c:f>'Динамика SKU'!$X$27</c:f>
              <c:strCache>
                <c:ptCount val="1"/>
                <c:pt idx="0">
                  <c:v>23.05.18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SKU'!$X$28:$X$35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1"/>
          <c:order val="21"/>
          <c:tx>
            <c:strRef>
              <c:f>'Динамика SKU'!$Y$27</c:f>
              <c:strCache>
                <c:ptCount val="1"/>
                <c:pt idx="0">
                  <c:v>24.05.18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SKU'!$Y$28:$Y$35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2"/>
          <c:order val="22"/>
          <c:tx>
            <c:strRef>
              <c:f>'Динамика SKU'!$Z$27</c:f>
              <c:strCache>
                <c:ptCount val="1"/>
                <c:pt idx="0">
                  <c:v>25.05.18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SKU'!$Z$28:$Z$35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3"/>
          <c:order val="23"/>
          <c:tx>
            <c:strRef>
              <c:f>'Динамика SKU'!$AA$27</c:f>
              <c:strCache>
                <c:ptCount val="1"/>
                <c:pt idx="0">
                  <c:v>26.05.18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SKU'!$AA$28:$AA$35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4"/>
          <c:order val="24"/>
          <c:tx>
            <c:strRef>
              <c:f>'Динамика SKU'!$AB$27</c:f>
              <c:strCache>
                <c:ptCount val="1"/>
                <c:pt idx="0">
                  <c:v>27.05.18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SKU'!$AB$28:$AB$35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5"/>
          <c:order val="25"/>
          <c:tx>
            <c:strRef>
              <c:f>'Динамика SKU'!$AC$27</c:f>
              <c:strCache>
                <c:ptCount val="1"/>
                <c:pt idx="0">
                  <c:v>28.05.18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SKU'!$AC$28:$AC$35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6"/>
          <c:order val="26"/>
          <c:tx>
            <c:strRef>
              <c:f>'Динамика SKU'!$AD$27</c:f>
              <c:strCache>
                <c:ptCount val="1"/>
                <c:pt idx="0">
                  <c:v>29.05.18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SKU'!$AD$28:$AD$35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7"/>
          <c:order val="27"/>
          <c:tx>
            <c:strRef>
              <c:f>'Динамика SKU'!$AE$27</c:f>
              <c:strCache>
                <c:ptCount val="1"/>
                <c:pt idx="0">
                  <c:v>30.05.18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SKU'!$AE$28:$AE$35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8"/>
          <c:order val="28"/>
          <c:tx>
            <c:strRef>
              <c:f>'Динамика SKU'!$AF$27</c:f>
              <c:strCache>
                <c:ptCount val="1"/>
                <c:pt idx="0">
                  <c:v>31.05.18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SKU'!$AF$28:$AF$35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9"/>
          <c:order val="29"/>
          <c:tx>
            <c:strRef>
              <c:f>'Динамика SKU'!$AG$27</c:f>
              <c:strCache>
                <c:ptCount val="1"/>
              </c:strCache>
            </c:strRef>
          </c:tx>
          <c:spPr>
            <a:solidFill>
              <a:srgbClr val="0C5922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SKU'!$AG$28:$AG$35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0"/>
          <c:order val="30"/>
          <c:tx>
            <c:strRef>
              <c:f>'Динамика SKU'!$AH$27</c:f>
              <c:strCache>
                <c:ptCount val="1"/>
              </c:strCache>
            </c:strRef>
          </c:tx>
          <c:spPr>
            <a:solidFill>
              <a:srgbClr val="743411"/>
            </a:solidFill>
          </c:spPr>
          <c:invertIfNegative val="1"/>
          <c:cat>
            <c:strRef>
              <c:f>'Динамика SKU'!$A$28:$A$35</c:f>
              <c:strCache>
                <c:ptCount val="7"/>
                <c:pt idx="0">
                  <c:v>Виктория</c:v>
                </c:pt>
                <c:pt idx="1">
                  <c:v>ГиперГлобус</c:v>
                </c:pt>
                <c:pt idx="2">
                  <c:v>Карусель</c:v>
                </c:pt>
                <c:pt idx="3">
                  <c:v>Лента</c:v>
                </c:pt>
                <c:pt idx="4">
                  <c:v>Метро</c:v>
                </c:pt>
                <c:pt idx="5">
                  <c:v>Перекрёсток</c:v>
                </c:pt>
                <c:pt idx="6">
                  <c:v>Окей</c:v>
                </c:pt>
              </c:strCache>
            </c:strRef>
          </c:cat>
          <c:val>
            <c:numRef>
              <c:f>'Динамика SKU'!$AH$28:$AH$35</c:f>
              <c:numCache>
                <c:formatCode>0%</c:formatCode>
                <c:ptCount val="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971776"/>
        <c:axId val="304980736"/>
      </c:barChart>
      <c:catAx>
        <c:axId val="30497177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ru-RU"/>
          </a:p>
        </c:txPr>
        <c:crossAx val="304980736"/>
        <c:crosses val="autoZero"/>
        <c:auto val="1"/>
        <c:lblAlgn val="ctr"/>
        <c:lblOffset val="100"/>
        <c:noMultiLvlLbl val="1"/>
      </c:catAx>
      <c:valAx>
        <c:axId val="3049807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ru-RU"/>
          </a:p>
        </c:txPr>
        <c:crossAx val="30497177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'Динамика SKU'!$A$62</c:f>
              <c:strCache>
                <c:ptCount val="1"/>
                <c:pt idx="0">
                  <c:v>Лента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SKU'!$B$62:$AF$62</c:f>
              <c:numCache>
                <c:formatCode>0%</c:formatCode>
                <c:ptCount val="31"/>
                <c:pt idx="0">
                  <c:v>0.44444444444444442</c:v>
                </c:pt>
                <c:pt idx="1">
                  <c:v>0.44444444444444442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0.32804232804232802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'Динамика SKU'!$A$63</c:f>
              <c:strCache>
                <c:ptCount val="1"/>
                <c:pt idx="0">
                  <c:v>Карусель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SKU'!$B$63:$AF$63</c:f>
              <c:numCache>
                <c:formatCode>0%</c:formatCode>
                <c:ptCount val="31"/>
                <c:pt idx="0">
                  <c:v>0.68131868131868134</c:v>
                </c:pt>
                <c:pt idx="1">
                  <c:v>0.68131868131868134</c:v>
                </c:pt>
                <c:pt idx="2">
                  <c:v>0.68131868131868134</c:v>
                </c:pt>
                <c:pt idx="3">
                  <c:v>0.68131868131868134</c:v>
                </c:pt>
                <c:pt idx="4">
                  <c:v>0.68131868131868134</c:v>
                </c:pt>
                <c:pt idx="5">
                  <c:v>0.68131868131868134</c:v>
                </c:pt>
                <c:pt idx="6">
                  <c:v>0.68131868131868134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'Динамика SKU'!$A$64</c:f>
              <c:strCache>
                <c:ptCount val="1"/>
                <c:pt idx="0">
                  <c:v>Метро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SKU'!$B$64:$AF$64</c:f>
              <c:numCache>
                <c:formatCode>0%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0.87878787878787878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'Динамика SKU'!$A$65</c:f>
              <c:strCache>
                <c:ptCount val="1"/>
                <c:pt idx="0">
                  <c:v>Лайм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SKU'!$B$65:$AF$65</c:f>
              <c:numCache>
                <c:formatCode>0%</c:formatCode>
                <c:ptCount val="31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'Динамика SKU'!$A$66</c:f>
              <c:strCache>
                <c:ptCount val="1"/>
                <c:pt idx="0">
                  <c:v>Спар</c:v>
                </c:pt>
              </c:strCache>
            </c:strRef>
          </c:tx>
          <c:spPr>
            <a:solidFill>
              <a:srgbClr val="4BACC6"/>
            </a:solidFill>
          </c:spPr>
          <c:invertIfNegative val="1"/>
          <c:cat>
            <c:numRef>
              <c:f>'Динамика SKU'!$B$61:$AF$61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SKU'!$B$66:$AF$66</c:f>
              <c:numCache>
                <c:formatCode>0%</c:formatCode>
                <c:ptCount val="31"/>
                <c:pt idx="0">
                  <c:v>0.91249999999999998</c:v>
                </c:pt>
                <c:pt idx="1">
                  <c:v>0.91249999999999998</c:v>
                </c:pt>
                <c:pt idx="2">
                  <c:v>0.91249999999999998</c:v>
                </c:pt>
                <c:pt idx="3">
                  <c:v>0.91249999999999998</c:v>
                </c:pt>
                <c:pt idx="4">
                  <c:v>0.91249999999999998</c:v>
                </c:pt>
                <c:pt idx="5">
                  <c:v>0.91249999999999998</c:v>
                </c:pt>
                <c:pt idx="6">
                  <c:v>0.76543209876543206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41312"/>
        <c:axId val="306947200"/>
      </c:barChart>
      <c:dateAx>
        <c:axId val="306941312"/>
        <c:scaling>
          <c:orientation val="minMax"/>
        </c:scaling>
        <c:delete val="0"/>
        <c:axPos val="b"/>
        <c:numFmt formatCode="dd/mm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ru-RU"/>
          </a:p>
        </c:txPr>
        <c:crossAx val="306947200"/>
        <c:crosses val="autoZero"/>
        <c:auto val="1"/>
        <c:lblOffset val="100"/>
        <c:baseTimeUnit val="days"/>
      </c:dateAx>
      <c:valAx>
        <c:axId val="30694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ru-RU"/>
          </a:p>
        </c:txPr>
        <c:crossAx val="30694131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'Динамика SKU'!$A$5</c:f>
              <c:strCache>
                <c:ptCount val="1"/>
                <c:pt idx="0">
                  <c:v>Москва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SKU'!$B$5:$AF$5</c:f>
              <c:numCache>
                <c:formatCode>0%</c:formatCode>
                <c:ptCount val="31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0.80408855201481944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'Динамика SKU'!$A$6</c:f>
              <c:strCache>
                <c:ptCount val="1"/>
                <c:pt idx="0">
                  <c:v>Санкт-Петербург</c:v>
                </c:pt>
              </c:strCache>
            </c:strRef>
          </c:tx>
          <c:marker>
            <c:symbol val="none"/>
          </c:marker>
          <c:cat>
            <c:numRef>
              <c:f>'Динамика SKU'!$B$4:$AF$4</c:f>
              <c:numCache>
                <c:formatCode>dd/mm/yy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SKU'!$B$6:$AF$6</c:f>
              <c:numCache>
                <c:formatCode>0%</c:formatCode>
                <c:ptCount val="31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0.74702540258095818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'Динамика SKU'!$A$7</c:f>
              <c:strCache>
                <c:ptCount val="1"/>
                <c:pt idx="0">
                  <c:v>Регионы</c:v>
                </c:pt>
              </c:strCache>
            </c:strRef>
          </c:tx>
          <c:marker>
            <c:symbol val="none"/>
          </c:marker>
          <c:val>
            <c:numRef>
              <c:f>'Динамика SKU'!$B$7:$AE$7</c:f>
              <c:numCache>
                <c:formatCode>0%</c:formatCode>
                <c:ptCount val="3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0.74657128933444727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68832"/>
        <c:axId val="306978816"/>
      </c:lineChart>
      <c:dateAx>
        <c:axId val="30696883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crossAx val="306978816"/>
        <c:crosses val="autoZero"/>
        <c:auto val="1"/>
        <c:lblOffset val="100"/>
        <c:baseTimeUnit val="days"/>
      </c:dateAx>
      <c:valAx>
        <c:axId val="306978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9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'Динамика SKU'!$A$87</c:f>
              <c:strCache>
                <c:ptCount val="1"/>
                <c:pt idx="0">
                  <c:v>Лента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SKU'!$B$87:$AF$87</c:f>
              <c:numCache>
                <c:formatCode>0%</c:formatCode>
                <c:ptCount val="31"/>
                <c:pt idx="0">
                  <c:v>0.8571428571428571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0.77443609022556392</c:v>
                </c:pt>
              </c:numCache>
            </c:numRef>
          </c:val>
        </c:ser>
        <c:ser>
          <c:idx val="1"/>
          <c:order val="1"/>
          <c:tx>
            <c:strRef>
              <c:f>'Динамика SKU'!$A$88</c:f>
              <c:strCache>
                <c:ptCount val="1"/>
                <c:pt idx="0">
                  <c:v>Ашан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SKU'!$B$88:$AF$88</c:f>
              <c:numCache>
                <c:formatCode>0%</c:formatCode>
                <c:ptCount val="31"/>
                <c:pt idx="0">
                  <c:v>0.76388888888888884</c:v>
                </c:pt>
                <c:pt idx="1">
                  <c:v>0.76388888888888884</c:v>
                </c:pt>
                <c:pt idx="2">
                  <c:v>0.76388888888888884</c:v>
                </c:pt>
                <c:pt idx="3">
                  <c:v>0.76388888888888884</c:v>
                </c:pt>
                <c:pt idx="4">
                  <c:v>0.76388888888888884</c:v>
                </c:pt>
                <c:pt idx="5">
                  <c:v>0.76388888888888884</c:v>
                </c:pt>
                <c:pt idx="6">
                  <c:v>0.65277777777777779</c:v>
                </c:pt>
              </c:numCache>
            </c:numRef>
          </c:val>
        </c:ser>
        <c:ser>
          <c:idx val="2"/>
          <c:order val="2"/>
          <c:tx>
            <c:strRef>
              <c:f>'Динамика SKU'!$A$89</c:f>
              <c:strCache>
                <c:ptCount val="1"/>
                <c:pt idx="0">
                  <c:v>Метро</c:v>
                </c:pt>
              </c:strCache>
            </c:strRef>
          </c:tx>
          <c:invertIfNegative val="0"/>
          <c:cat>
            <c:numRef>
              <c:f>'Динамика SKU'!$B$86:$AF$86</c:f>
              <c:numCache>
                <c:formatCode>d\-mmm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'Динамика SKU'!$B$89:$AF$89</c:f>
              <c:numCache>
                <c:formatCode>0%</c:formatCode>
                <c:ptCount val="31"/>
                <c:pt idx="0">
                  <c:v>0.8441558441558441</c:v>
                </c:pt>
                <c:pt idx="1">
                  <c:v>0.8441558441558441</c:v>
                </c:pt>
                <c:pt idx="2">
                  <c:v>0.8441558441558441</c:v>
                </c:pt>
                <c:pt idx="3">
                  <c:v>0.8441558441558441</c:v>
                </c:pt>
                <c:pt idx="4">
                  <c:v>0.8441558441558441</c:v>
                </c:pt>
                <c:pt idx="5">
                  <c:v>0.8441558441558441</c:v>
                </c:pt>
                <c:pt idx="6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988160"/>
        <c:axId val="306989696"/>
      </c:barChart>
      <c:dateAx>
        <c:axId val="30698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306989696"/>
        <c:crosses val="autoZero"/>
        <c:auto val="1"/>
        <c:lblOffset val="100"/>
        <c:baseTimeUnit val="days"/>
      </c:dateAx>
      <c:valAx>
        <c:axId val="3069896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9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37</xdr:row>
      <xdr:rowOff>9525</xdr:rowOff>
    </xdr:from>
    <xdr:to>
      <xdr:col>51</xdr:col>
      <xdr:colOff>438150</xdr:colOff>
      <xdr:row>57</xdr:row>
      <xdr:rowOff>133350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114300</xdr:colOff>
      <xdr:row>70</xdr:row>
      <xdr:rowOff>0</xdr:rowOff>
    </xdr:from>
    <xdr:to>
      <xdr:col>36</xdr:col>
      <xdr:colOff>266700</xdr:colOff>
      <xdr:row>84</xdr:row>
      <xdr:rowOff>114300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6802</xdr:colOff>
      <xdr:row>8</xdr:row>
      <xdr:rowOff>2722</xdr:rowOff>
    </xdr:from>
    <xdr:to>
      <xdr:col>30</xdr:col>
      <xdr:colOff>544285</xdr:colOff>
      <xdr:row>22</xdr:row>
      <xdr:rowOff>78922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69271</xdr:colOff>
      <xdr:row>93</xdr:row>
      <xdr:rowOff>52201</xdr:rowOff>
    </xdr:from>
    <xdr:to>
      <xdr:col>36</xdr:col>
      <xdr:colOff>346363</xdr:colOff>
      <xdr:row>107</xdr:row>
      <xdr:rowOff>128401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36</xdr:row>
      <xdr:rowOff>57150</xdr:rowOff>
    </xdr:from>
    <xdr:to>
      <xdr:col>51</xdr:col>
      <xdr:colOff>466725</xdr:colOff>
      <xdr:row>57</xdr:row>
      <xdr:rowOff>9525</xdr:rowOff>
    </xdr:to>
    <xdr:graphicFrame macro="">
      <xdr:nvGraphicFramePr>
        <xdr:cNvPr id="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2</xdr:col>
      <xdr:colOff>119742</xdr:colOff>
      <xdr:row>67</xdr:row>
      <xdr:rowOff>29936</xdr:rowOff>
    </xdr:from>
    <xdr:to>
      <xdr:col>35</xdr:col>
      <xdr:colOff>310242</xdr:colOff>
      <xdr:row>82</xdr:row>
      <xdr:rowOff>87086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84043</xdr:colOff>
      <xdr:row>8</xdr:row>
      <xdr:rowOff>17930</xdr:rowOff>
    </xdr:from>
    <xdr:to>
      <xdr:col>25</xdr:col>
      <xdr:colOff>56029</xdr:colOff>
      <xdr:row>22</xdr:row>
      <xdr:rowOff>94130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427387</xdr:colOff>
      <xdr:row>90</xdr:row>
      <xdr:rowOff>39831</xdr:rowOff>
    </xdr:from>
    <xdr:to>
      <xdr:col>35</xdr:col>
      <xdr:colOff>259771</xdr:colOff>
      <xdr:row>104</xdr:row>
      <xdr:rowOff>116031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  <outlinePr summaryBelow="0" summaryRight="0"/>
  </sheetPr>
  <dimension ref="A1:K34"/>
  <sheetViews>
    <sheetView tabSelected="1" topLeftCell="A10" zoomScale="85" zoomScaleNormal="85" workbookViewId="0">
      <selection activeCell="C3" sqref="C3"/>
    </sheetView>
  </sheetViews>
  <sheetFormatPr defaultColWidth="14.42578125" defaultRowHeight="15" customHeight="1"/>
  <cols>
    <col min="1" max="1" width="8" customWidth="1"/>
    <col min="2" max="2" width="37.5703125" customWidth="1"/>
    <col min="3" max="3" width="14.42578125" customWidth="1"/>
    <col min="4" max="4" width="21.5703125" customWidth="1"/>
    <col min="5" max="21" width="8" customWidth="1"/>
    <col min="22" max="26" width="17.28515625" customWidth="1"/>
  </cols>
  <sheetData>
    <row r="1" spans="1:8" ht="12.75" customHeight="1">
      <c r="A1" s="1"/>
      <c r="B1" s="1"/>
      <c r="C1" s="1"/>
      <c r="D1" s="1"/>
      <c r="E1" s="1"/>
      <c r="F1" s="1"/>
      <c r="G1" s="1"/>
      <c r="H1" s="1"/>
    </row>
    <row r="2" spans="1:8" ht="18" customHeight="1">
      <c r="A2" s="1"/>
      <c r="B2" s="2" t="s">
        <v>0</v>
      </c>
      <c r="C2" s="3">
        <v>43234</v>
      </c>
      <c r="D2" s="1"/>
      <c r="E2" s="1"/>
      <c r="F2" s="1"/>
      <c r="G2" s="1"/>
      <c r="H2" s="1"/>
    </row>
    <row r="3" spans="1:8" ht="12.75" customHeight="1">
      <c r="A3" s="1"/>
      <c r="B3" s="1"/>
      <c r="C3" s="1"/>
      <c r="D3" s="1"/>
      <c r="E3" s="1"/>
      <c r="F3" s="1"/>
      <c r="G3" s="1"/>
      <c r="H3" s="1"/>
    </row>
    <row r="4" spans="1:8" ht="15.75" customHeight="1">
      <c r="A4" s="1"/>
      <c r="B4" s="4" t="s">
        <v>1</v>
      </c>
      <c r="C4" s="5"/>
      <c r="D4" s="5"/>
      <c r="E4" s="5"/>
      <c r="F4" s="1"/>
      <c r="G4" s="1"/>
      <c r="H4" s="1"/>
    </row>
    <row r="5" spans="1:8" ht="75" customHeight="1">
      <c r="A5" s="1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5</v>
      </c>
    </row>
    <row r="6" spans="1:8" ht="12.75" customHeight="1">
      <c r="A6" s="1"/>
      <c r="B6" s="7" t="s">
        <v>9</v>
      </c>
      <c r="C6" s="8">
        <f>COUNT(Виктория!A2:A27)</f>
        <v>26</v>
      </c>
      <c r="D6" s="10">
        <f>COUNT(Виктория!M2:M27)</f>
        <v>26</v>
      </c>
      <c r="E6" s="9">
        <f t="shared" ref="E6:E12" si="0">D6/C6</f>
        <v>1</v>
      </c>
      <c r="F6" s="8">
        <f>SUM(Виктория!N2:N27)</f>
        <v>217</v>
      </c>
      <c r="G6" s="10">
        <f>SUM(Виктория!Z10:Z27)</f>
        <v>138</v>
      </c>
      <c r="H6" s="9">
        <f t="shared" ref="H6:H12" si="1">G6/F6</f>
        <v>0.63594470046082952</v>
      </c>
    </row>
    <row r="7" spans="1:8" ht="12.75" customHeight="1">
      <c r="A7" s="1"/>
      <c r="B7" s="7" t="s">
        <v>10</v>
      </c>
      <c r="C7" s="8">
        <f>COUNT(ГиперГлобус!A2:A7)</f>
        <v>6</v>
      </c>
      <c r="D7" s="8">
        <f>COUNT(ГиперГлобус!M2:M7)</f>
        <v>6</v>
      </c>
      <c r="E7" s="9">
        <f t="shared" si="0"/>
        <v>1</v>
      </c>
      <c r="F7" s="8">
        <f>SUM(ГиперГлобус!N2:N7)</f>
        <v>40</v>
      </c>
      <c r="G7" s="10">
        <f>SUM(ГиперГлобус!V2:V7)</f>
        <v>40</v>
      </c>
      <c r="H7" s="9">
        <f t="shared" si="1"/>
        <v>1</v>
      </c>
    </row>
    <row r="8" spans="1:8" ht="12.75" customHeight="1">
      <c r="A8" s="1"/>
      <c r="B8" s="7" t="s">
        <v>11</v>
      </c>
      <c r="C8" s="8">
        <f>COUNT(Карусель!A2:A21)</f>
        <v>20</v>
      </c>
      <c r="D8" s="8">
        <f>COUNT(Карусель!L2:L21)</f>
        <v>20</v>
      </c>
      <c r="E8" s="9">
        <f t="shared" si="0"/>
        <v>1</v>
      </c>
      <c r="F8" s="8">
        <f>SUM(Карусель!M2:M21)</f>
        <v>217</v>
      </c>
      <c r="G8" s="10">
        <f>SUM(Карусель!Z4:Z21)</f>
        <v>158</v>
      </c>
      <c r="H8" s="9">
        <f t="shared" si="1"/>
        <v>0.72811059907834097</v>
      </c>
    </row>
    <row r="9" spans="1:8" ht="12.75" customHeight="1">
      <c r="A9" s="1"/>
      <c r="B9" s="7" t="s">
        <v>12</v>
      </c>
      <c r="C9" s="8">
        <f>COUNT(Лента!A2:A10)</f>
        <v>9</v>
      </c>
      <c r="D9" s="8">
        <f>COUNT(Лента!M2:M10)</f>
        <v>9</v>
      </c>
      <c r="E9" s="9">
        <f t="shared" si="0"/>
        <v>1</v>
      </c>
      <c r="F9" s="8">
        <f>SUM(Лента!N2:N10)</f>
        <v>60</v>
      </c>
      <c r="G9" s="10">
        <f>SUM(Лента!V2:V10)</f>
        <v>28</v>
      </c>
      <c r="H9" s="9">
        <f t="shared" si="1"/>
        <v>0.46666666666666667</v>
      </c>
    </row>
    <row r="10" spans="1:8" ht="12.75" customHeight="1">
      <c r="A10" s="1"/>
      <c r="B10" s="11" t="s">
        <v>13</v>
      </c>
      <c r="C10" s="12">
        <f>COUNT(Метро!A2:A19)</f>
        <v>18</v>
      </c>
      <c r="D10" s="12">
        <f>COUNT(Метро!M2:M19)</f>
        <v>18</v>
      </c>
      <c r="E10" s="13">
        <f t="shared" si="0"/>
        <v>1</v>
      </c>
      <c r="F10" s="12">
        <f>SUM(Метро!N2:N19)</f>
        <v>288</v>
      </c>
      <c r="G10" s="14">
        <f>SUM(Метро!AE2:AE19)</f>
        <v>264</v>
      </c>
      <c r="H10" s="13">
        <f t="shared" si="1"/>
        <v>0.91666666666666663</v>
      </c>
    </row>
    <row r="11" spans="1:8" ht="12.75" customHeight="1">
      <c r="A11" s="1"/>
      <c r="B11" s="11" t="s">
        <v>14</v>
      </c>
      <c r="C11" s="194">
        <f>COUNTA(Перекрёсток!C2:C479)</f>
        <v>78</v>
      </c>
      <c r="D11" s="12">
        <f>COUNT(Перекрёсток!M2:M79)</f>
        <v>78</v>
      </c>
      <c r="E11" s="13">
        <f t="shared" si="0"/>
        <v>1</v>
      </c>
      <c r="F11" s="194">
        <f>SUM(Перекрёсток!N2:N78)</f>
        <v>444</v>
      </c>
      <c r="G11" s="195">
        <f>SUM(Перекрёсток!U2:U78)</f>
        <v>411</v>
      </c>
      <c r="H11" s="13">
        <f t="shared" si="1"/>
        <v>0.92567567567567566</v>
      </c>
    </row>
    <row r="12" spans="1:8" ht="12.75" customHeight="1">
      <c r="A12" s="1"/>
      <c r="B12" s="196" t="s">
        <v>363</v>
      </c>
      <c r="C12" s="197">
        <f>COUNTA(Окей!D2:D10)</f>
        <v>9</v>
      </c>
      <c r="D12" s="198">
        <f>COUNT(Окей!M2:M10)</f>
        <v>9</v>
      </c>
      <c r="E12" s="199">
        <f t="shared" si="0"/>
        <v>1</v>
      </c>
      <c r="F12" s="197">
        <f>SUM(Окей!N2:N10)</f>
        <v>45</v>
      </c>
      <c r="G12" s="200">
        <f>SUM(Окей!T2:T10)</f>
        <v>43</v>
      </c>
      <c r="H12" s="199">
        <f t="shared" si="1"/>
        <v>0.9555555555555556</v>
      </c>
    </row>
    <row r="13" spans="1:8" ht="12.75" customHeight="1">
      <c r="A13" s="1"/>
      <c r="B13" s="15"/>
      <c r="C13" s="16">
        <f>SUM(C6:C12)</f>
        <v>166</v>
      </c>
      <c r="D13" s="17">
        <f>SUM(D6:D12)</f>
        <v>166</v>
      </c>
      <c r="E13" s="18"/>
      <c r="F13" s="16">
        <f>SUM(F6:F12)</f>
        <v>1311</v>
      </c>
      <c r="G13" s="17">
        <f>SUM(G6:G12)</f>
        <v>1082</v>
      </c>
      <c r="H13" s="18"/>
    </row>
    <row r="14" spans="1:8" ht="12.75" customHeight="1">
      <c r="A14" s="1"/>
      <c r="B14" s="19"/>
      <c r="C14" s="19"/>
      <c r="D14" s="20" t="s">
        <v>15</v>
      </c>
      <c r="E14" s="21">
        <f>AVERAGE(E6:E12)</f>
        <v>1</v>
      </c>
      <c r="F14" s="19"/>
      <c r="G14" s="20" t="s">
        <v>15</v>
      </c>
      <c r="H14" s="21">
        <f>AVERAGE(H6:H12)</f>
        <v>0.80408855201481944</v>
      </c>
    </row>
    <row r="15" spans="1:8" ht="12.75" customHeight="1">
      <c r="A15" s="1"/>
      <c r="B15" s="22"/>
      <c r="C15" s="23"/>
      <c r="D15" s="19"/>
      <c r="E15" s="19"/>
      <c r="F15" s="19"/>
      <c r="G15" s="19"/>
      <c r="H15" s="19"/>
    </row>
    <row r="16" spans="1:8" ht="12.75" customHeight="1">
      <c r="A16" s="1"/>
      <c r="B16" s="19"/>
      <c r="C16" s="23"/>
      <c r="D16" s="19"/>
      <c r="E16" s="19"/>
      <c r="F16" s="19"/>
      <c r="G16" s="19"/>
      <c r="H16" s="19"/>
    </row>
    <row r="17" spans="1:11" ht="12.75" customHeight="1">
      <c r="A17" s="1"/>
      <c r="B17" s="4" t="s">
        <v>16</v>
      </c>
      <c r="C17" s="5"/>
      <c r="D17" s="5"/>
      <c r="E17" s="5"/>
      <c r="F17" s="1"/>
      <c r="G17" s="1"/>
      <c r="H17" s="1"/>
    </row>
    <row r="18" spans="1:11" ht="12.75" customHeight="1">
      <c r="A18" s="1"/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5</v>
      </c>
    </row>
    <row r="19" spans="1:11" ht="12.75" customHeight="1">
      <c r="A19" s="1"/>
      <c r="B19" s="7" t="s">
        <v>12</v>
      </c>
      <c r="C19" s="8">
        <f>COUNTA('Лента СПб'!D2:D28)</f>
        <v>27</v>
      </c>
      <c r="D19" s="10">
        <f>COUNT('Лента СПб'!M2:M28)</f>
        <v>27</v>
      </c>
      <c r="E19" s="9">
        <f t="shared" ref="E19:E24" si="2">D19/C19</f>
        <v>1</v>
      </c>
      <c r="F19" s="8">
        <f>SUM('Лента СПб'!N2:N28)</f>
        <v>189</v>
      </c>
      <c r="G19" s="10">
        <f>SUM('Лента СПб'!V2:V28)</f>
        <v>62</v>
      </c>
      <c r="H19" s="9">
        <f t="shared" ref="H19:H24" si="3">G19/F19</f>
        <v>0.32804232804232802</v>
      </c>
      <c r="K19" s="24"/>
    </row>
    <row r="20" spans="1:11" ht="12.75" customHeight="1">
      <c r="A20" s="1"/>
      <c r="B20" s="7" t="s">
        <v>11</v>
      </c>
      <c r="C20" s="8">
        <f>COUNTA('Карусель СПб'!D2:D14)</f>
        <v>13</v>
      </c>
      <c r="D20" s="8">
        <f>COUNT('Карусель СПб'!M2:M14)</f>
        <v>13</v>
      </c>
      <c r="E20" s="9">
        <f t="shared" si="2"/>
        <v>1</v>
      </c>
      <c r="F20" s="8">
        <f>SUM('Карусель СПб'!N2:N14)</f>
        <v>91</v>
      </c>
      <c r="G20" s="10">
        <f>SUM('Карусель СПб'!Z2:Z14)</f>
        <v>62</v>
      </c>
      <c r="H20" s="9">
        <f t="shared" si="3"/>
        <v>0.68131868131868134</v>
      </c>
    </row>
    <row r="21" spans="1:11" ht="12.75" customHeight="1">
      <c r="A21" s="1"/>
      <c r="B21" s="7" t="s">
        <v>13</v>
      </c>
      <c r="C21" s="8">
        <f>COUNTA('Метро СПб'!D2:D4)</f>
        <v>3</v>
      </c>
      <c r="D21" s="8">
        <f>COUNT('Метро СПб'!M2:M4)</f>
        <v>3</v>
      </c>
      <c r="E21" s="9">
        <f t="shared" si="2"/>
        <v>1</v>
      </c>
      <c r="F21" s="8">
        <f>SUM('Метро СПб'!N2:N4)</f>
        <v>33</v>
      </c>
      <c r="G21" s="10">
        <f>SUM('Метро СПб'!AE2:AE4)</f>
        <v>29</v>
      </c>
      <c r="H21" s="9">
        <f t="shared" si="3"/>
        <v>0.87878787878787878</v>
      </c>
    </row>
    <row r="22" spans="1:11" ht="12.75" customHeight="1">
      <c r="A22" s="1"/>
      <c r="B22" s="7" t="s">
        <v>17</v>
      </c>
      <c r="C22" s="8">
        <f>COUNTA('Лайм СПб'!D2:D11)</f>
        <v>10</v>
      </c>
      <c r="D22" s="8">
        <f>COUNT('Лайм СПб'!M2:M11)</f>
        <v>10</v>
      </c>
      <c r="E22" s="9">
        <f t="shared" si="2"/>
        <v>1</v>
      </c>
      <c r="F22" s="8">
        <f>SUM('Лайм СПб'!N2:N11)</f>
        <v>100</v>
      </c>
      <c r="G22" s="10">
        <f>SUM('Лайм СПб'!Y2:Y11)</f>
        <v>90</v>
      </c>
      <c r="H22" s="9">
        <f t="shared" si="3"/>
        <v>0.9</v>
      </c>
    </row>
    <row r="23" spans="1:11" ht="12.75" customHeight="1">
      <c r="A23" s="1"/>
      <c r="B23" s="11" t="s">
        <v>18</v>
      </c>
      <c r="C23" s="12">
        <f>COUNTA('Спар СПб'!D2:D16)</f>
        <v>15</v>
      </c>
      <c r="D23" s="12">
        <f>COUNT('Спар СПб'!M2:M16)</f>
        <v>15</v>
      </c>
      <c r="E23" s="13">
        <f t="shared" si="2"/>
        <v>1</v>
      </c>
      <c r="F23" s="12">
        <f>SUM('Спар СПб'!N2:N16)</f>
        <v>81</v>
      </c>
      <c r="G23" s="14">
        <f>SUM('Спар СПб'!V2:V16)</f>
        <v>62</v>
      </c>
      <c r="H23" s="13">
        <f t="shared" si="3"/>
        <v>0.76543209876543206</v>
      </c>
    </row>
    <row r="24" spans="1:11" ht="12.75" customHeight="1">
      <c r="A24" s="1"/>
      <c r="B24" s="196" t="s">
        <v>363</v>
      </c>
      <c r="C24" s="198">
        <f>COUNTA('Окей СПб'!D2:D22)</f>
        <v>21</v>
      </c>
      <c r="D24" s="198">
        <f>COUNT('Окей СПб'!M2:M22)</f>
        <v>21</v>
      </c>
      <c r="E24" s="199">
        <f t="shared" si="2"/>
        <v>1</v>
      </c>
      <c r="F24" s="198">
        <f>SUM('Окей СПб'!N2:N22)</f>
        <v>84</v>
      </c>
      <c r="G24" s="201">
        <f>SUM('Окей СПб'!T2:T22)</f>
        <v>78</v>
      </c>
      <c r="H24" s="199">
        <f t="shared" si="3"/>
        <v>0.9285714285714286</v>
      </c>
    </row>
    <row r="25" spans="1:11" ht="12.75" customHeight="1">
      <c r="A25" s="1"/>
      <c r="B25" s="19"/>
      <c r="C25" s="19">
        <f>SUM(C19:C24)</f>
        <v>89</v>
      </c>
      <c r="D25" s="23">
        <f>SUM(D19:D24)</f>
        <v>89</v>
      </c>
      <c r="F25" s="24">
        <f>SUM(F19:F24)</f>
        <v>578</v>
      </c>
      <c r="G25" s="23">
        <f>SUM(G19:G24)</f>
        <v>383</v>
      </c>
    </row>
    <row r="26" spans="1:11" ht="12.75" customHeight="1">
      <c r="A26" s="1"/>
      <c r="B26" s="19"/>
      <c r="C26" s="19"/>
      <c r="D26" s="19"/>
      <c r="E26" s="21">
        <f>AVERAGE(E19:E24)</f>
        <v>1</v>
      </c>
      <c r="H26" s="21">
        <f>AVERAGE(H19:H24)</f>
        <v>0.74702540258095818</v>
      </c>
    </row>
    <row r="27" spans="1:11" ht="12.75" customHeight="1">
      <c r="A27" s="1"/>
      <c r="B27" s="19"/>
      <c r="C27" s="19"/>
      <c r="D27" s="19"/>
    </row>
    <row r="28" spans="1:11" ht="12.75" customHeight="1">
      <c r="A28" s="1"/>
      <c r="B28" s="4" t="s">
        <v>411</v>
      </c>
      <c r="C28" s="5"/>
      <c r="D28" s="5"/>
      <c r="E28" s="5"/>
      <c r="F28" s="1"/>
      <c r="G28" s="1"/>
      <c r="H28" s="1"/>
    </row>
    <row r="29" spans="1:11" ht="12.75" customHeight="1">
      <c r="A29" s="1"/>
      <c r="B29" s="6" t="s">
        <v>2</v>
      </c>
      <c r="C29" s="6" t="s">
        <v>3</v>
      </c>
      <c r="D29" s="6" t="s">
        <v>4</v>
      </c>
      <c r="E29" s="6" t="s">
        <v>5</v>
      </c>
      <c r="F29" s="6" t="s">
        <v>6</v>
      </c>
      <c r="G29" s="6" t="s">
        <v>7</v>
      </c>
      <c r="H29" s="6" t="s">
        <v>5</v>
      </c>
    </row>
    <row r="30" spans="1:11" ht="12.75" customHeight="1">
      <c r="A30" s="1"/>
      <c r="B30" s="7" t="s">
        <v>12</v>
      </c>
      <c r="C30" s="8">
        <f>COUNTA('Лента Регион'!D2:D20)</f>
        <v>19</v>
      </c>
      <c r="D30" s="10">
        <f>COUNT('Лента Регион'!M2:M20)</f>
        <v>19</v>
      </c>
      <c r="E30" s="9">
        <f t="shared" ref="E30:E32" si="4">D30/C30</f>
        <v>1</v>
      </c>
      <c r="F30" s="8">
        <f>SUM('Лента Регион'!N2:N20)</f>
        <v>133</v>
      </c>
      <c r="G30" s="10">
        <f>SUM('Лента Регион'!V2:V20)</f>
        <v>103</v>
      </c>
      <c r="H30" s="9">
        <f t="shared" ref="H30:H32" si="5">G30/F30</f>
        <v>0.77443609022556392</v>
      </c>
    </row>
    <row r="31" spans="1:11" ht="12.75" customHeight="1">
      <c r="A31" s="1"/>
      <c r="B31" s="7" t="s">
        <v>412</v>
      </c>
      <c r="C31" s="8">
        <f>COUNTA('Ашан Регион'!D2:D9)</f>
        <v>8</v>
      </c>
      <c r="D31" s="8">
        <f>COUNT('Ашан Регион'!M2:M9)</f>
        <v>7</v>
      </c>
      <c r="E31" s="9">
        <f t="shared" si="4"/>
        <v>0.875</v>
      </c>
      <c r="F31" s="8">
        <f>SUM('Ашан Регион'!N2:N9)</f>
        <v>72</v>
      </c>
      <c r="G31" s="10">
        <f>SUM('Ашан Регион'!X2:X9)</f>
        <v>47</v>
      </c>
      <c r="H31" s="9">
        <f t="shared" si="5"/>
        <v>0.65277777777777779</v>
      </c>
    </row>
    <row r="32" spans="1:11" ht="12.75" customHeight="1">
      <c r="A32" s="1"/>
      <c r="B32" s="7" t="s">
        <v>13</v>
      </c>
      <c r="C32" s="8">
        <f>COUNTA('Метро Регион'!D2:D8)</f>
        <v>7</v>
      </c>
      <c r="D32" s="8">
        <f>COUNT('Метро Регион'!M2:M8)</f>
        <v>6</v>
      </c>
      <c r="E32" s="9">
        <f t="shared" si="4"/>
        <v>0.8571428571428571</v>
      </c>
      <c r="F32" s="8">
        <f>SUM('Метро Регион'!N2:N8)</f>
        <v>112</v>
      </c>
      <c r="G32" s="10">
        <f>SUM('Метро Регион'!AE2:AE8)</f>
        <v>91</v>
      </c>
      <c r="H32" s="9">
        <f t="shared" si="5"/>
        <v>0.8125</v>
      </c>
    </row>
    <row r="33" spans="2:8" ht="12.75" customHeight="1">
      <c r="B33" s="19"/>
      <c r="C33" s="19">
        <f>SUM(C30:C32)</f>
        <v>34</v>
      </c>
      <c r="D33" s="23">
        <f>SUM(D30:D32)</f>
        <v>32</v>
      </c>
    </row>
    <row r="34" spans="2:8" ht="15" customHeight="1">
      <c r="E34" s="222">
        <f>AVERAGE(E30:E32)</f>
        <v>0.9107142857142857</v>
      </c>
      <c r="H34" s="222">
        <f>AVERAGE(H30:H32)</f>
        <v>0.74657128933444727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"/>
  <sheetViews>
    <sheetView zoomScale="85" zoomScaleNormal="85" workbookViewId="0">
      <pane ySplit="1" topLeftCell="A2" activePane="bottomLeft" state="frozen"/>
      <selection pane="bottomLeft" activeCell="M4" sqref="M4"/>
    </sheetView>
  </sheetViews>
  <sheetFormatPr defaultColWidth="14.42578125" defaultRowHeight="15" customHeight="1"/>
  <cols>
    <col min="1" max="2" width="8" customWidth="1"/>
    <col min="3" max="3" width="11.140625" customWidth="1"/>
    <col min="4" max="4" width="48.85546875" customWidth="1"/>
    <col min="5" max="12" width="8" customWidth="1"/>
    <col min="13" max="13" width="12.85546875" customWidth="1"/>
    <col min="14" max="21" width="8" customWidth="1"/>
    <col min="22" max="22" width="24.140625" customWidth="1"/>
  </cols>
  <sheetData>
    <row r="1" spans="1:22" ht="76.5" customHeight="1">
      <c r="A1" s="7" t="s">
        <v>19</v>
      </c>
      <c r="B1" s="8" t="s">
        <v>20</v>
      </c>
      <c r="C1" s="7" t="s">
        <v>21</v>
      </c>
      <c r="D1" s="12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40</v>
      </c>
      <c r="R1" s="28" t="s">
        <v>41</v>
      </c>
      <c r="S1" s="28" t="s">
        <v>42</v>
      </c>
      <c r="T1" s="28" t="s">
        <v>46</v>
      </c>
      <c r="U1" s="29" t="s">
        <v>5</v>
      </c>
      <c r="V1" s="89" t="s">
        <v>47</v>
      </c>
    </row>
    <row r="2" spans="1:22" ht="15" customHeight="1">
      <c r="A2" s="7">
        <v>2</v>
      </c>
      <c r="B2" s="8" t="s">
        <v>85</v>
      </c>
      <c r="C2" s="30" t="s">
        <v>1</v>
      </c>
      <c r="D2" s="7" t="s">
        <v>502</v>
      </c>
      <c r="E2" s="45">
        <f>NETWORKDAYS(Итого!$C$2,Отчёт!$C$2,Итого!$C$3)</f>
        <v>10</v>
      </c>
      <c r="F2" s="46">
        <f>1/3</f>
        <v>0.33333333333333331</v>
      </c>
      <c r="G2" s="45">
        <v>1</v>
      </c>
      <c r="H2" s="47">
        <f t="shared" ref="H2:H10" si="0">F2*G2</f>
        <v>0.33333333333333331</v>
      </c>
      <c r="I2" s="61">
        <v>7</v>
      </c>
      <c r="J2" s="49">
        <f t="shared" ref="J2:J10" si="1">E2*H2</f>
        <v>3.333333333333333</v>
      </c>
      <c r="K2" s="50">
        <v>144</v>
      </c>
      <c r="L2" s="51">
        <f t="shared" ref="L2:L10" si="2">J2*K2</f>
        <v>479.99999999999994</v>
      </c>
      <c r="M2" s="90">
        <v>43227</v>
      </c>
      <c r="N2" s="8">
        <f>5-COUNTIF(O2:S2,"х")</f>
        <v>5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6">
        <f t="shared" ref="T2:T10" si="3">SUM(O2:S2)</f>
        <v>5</v>
      </c>
      <c r="U2" s="91">
        <f t="shared" ref="U2:U10" si="4">T2/N2</f>
        <v>1</v>
      </c>
      <c r="V2" s="29"/>
    </row>
    <row r="3" spans="1:22" ht="15" customHeight="1">
      <c r="A3" s="7">
        <v>3</v>
      </c>
      <c r="B3" s="8" t="s">
        <v>85</v>
      </c>
      <c r="C3" s="30" t="s">
        <v>1</v>
      </c>
      <c r="D3" s="7" t="s">
        <v>503</v>
      </c>
      <c r="E3" s="45">
        <f>NETWORKDAYS(Итого!$C$2,Отчёт!$C$2,Итого!$C$3)</f>
        <v>10</v>
      </c>
      <c r="F3" s="46">
        <f t="shared" ref="F3:F10" si="5">1/3</f>
        <v>0.33333333333333331</v>
      </c>
      <c r="G3" s="45">
        <v>1</v>
      </c>
      <c r="H3" s="47">
        <f t="shared" si="0"/>
        <v>0.33333333333333331</v>
      </c>
      <c r="I3" s="61">
        <v>7</v>
      </c>
      <c r="J3" s="49">
        <f t="shared" si="1"/>
        <v>3.333333333333333</v>
      </c>
      <c r="K3" s="50">
        <v>144</v>
      </c>
      <c r="L3" s="51">
        <f t="shared" si="2"/>
        <v>479.99999999999994</v>
      </c>
      <c r="M3" s="90">
        <v>43224</v>
      </c>
      <c r="N3" s="8">
        <f t="shared" ref="N3:N10" si="6">5-COUNTIF(O3:S3,"х")</f>
        <v>5</v>
      </c>
      <c r="O3" s="85">
        <v>1</v>
      </c>
      <c r="P3" s="85">
        <v>1</v>
      </c>
      <c r="Q3" s="85">
        <v>1</v>
      </c>
      <c r="R3" s="85">
        <v>1</v>
      </c>
      <c r="S3" s="85">
        <v>1</v>
      </c>
      <c r="T3" s="86">
        <f t="shared" si="3"/>
        <v>5</v>
      </c>
      <c r="U3" s="91">
        <f t="shared" si="4"/>
        <v>1</v>
      </c>
      <c r="V3" s="29"/>
    </row>
    <row r="4" spans="1:22" ht="15" customHeight="1">
      <c r="A4" s="7">
        <v>4</v>
      </c>
      <c r="B4" s="8" t="s">
        <v>85</v>
      </c>
      <c r="C4" s="30" t="s">
        <v>1</v>
      </c>
      <c r="D4" s="7" t="s">
        <v>504</v>
      </c>
      <c r="E4" s="45">
        <f>NETWORKDAYS(Итого!$C$2,Отчёт!$C$2,Итого!$C$3)</f>
        <v>10</v>
      </c>
      <c r="F4" s="46">
        <f t="shared" si="5"/>
        <v>0.33333333333333331</v>
      </c>
      <c r="G4" s="45">
        <v>1</v>
      </c>
      <c r="H4" s="47">
        <f t="shared" si="0"/>
        <v>0.33333333333333331</v>
      </c>
      <c r="I4" s="61">
        <v>7</v>
      </c>
      <c r="J4" s="49">
        <f t="shared" si="1"/>
        <v>3.333333333333333</v>
      </c>
      <c r="K4" s="50">
        <v>144</v>
      </c>
      <c r="L4" s="51">
        <f t="shared" si="2"/>
        <v>479.99999999999994</v>
      </c>
      <c r="M4" s="90">
        <v>43224</v>
      </c>
      <c r="N4" s="8">
        <f t="shared" si="6"/>
        <v>5</v>
      </c>
      <c r="O4" s="85">
        <v>1</v>
      </c>
      <c r="P4" s="85">
        <v>1</v>
      </c>
      <c r="Q4" s="85">
        <v>1</v>
      </c>
      <c r="R4" s="85">
        <v>1</v>
      </c>
      <c r="S4" s="85">
        <v>1</v>
      </c>
      <c r="T4" s="86">
        <f t="shared" si="3"/>
        <v>5</v>
      </c>
      <c r="U4" s="91">
        <f t="shared" si="4"/>
        <v>1</v>
      </c>
      <c r="V4" s="29"/>
    </row>
    <row r="5" spans="1:22" ht="15" customHeight="1">
      <c r="A5" s="7">
        <v>5</v>
      </c>
      <c r="B5" s="8" t="s">
        <v>85</v>
      </c>
      <c r="C5" s="30" t="s">
        <v>1</v>
      </c>
      <c r="D5" s="7" t="s">
        <v>505</v>
      </c>
      <c r="E5" s="45">
        <f>NETWORKDAYS(Итого!$C$2,Отчёт!$C$2,Итого!$C$3)</f>
        <v>10</v>
      </c>
      <c r="F5" s="46">
        <f t="shared" si="5"/>
        <v>0.33333333333333331</v>
      </c>
      <c r="G5" s="45">
        <v>1</v>
      </c>
      <c r="H5" s="47">
        <f t="shared" si="0"/>
        <v>0.33333333333333331</v>
      </c>
      <c r="I5" s="61">
        <v>7</v>
      </c>
      <c r="J5" s="49">
        <f t="shared" si="1"/>
        <v>3.333333333333333</v>
      </c>
      <c r="K5" s="50">
        <v>144</v>
      </c>
      <c r="L5" s="51">
        <f t="shared" si="2"/>
        <v>479.99999999999994</v>
      </c>
      <c r="M5" s="90">
        <v>43227</v>
      </c>
      <c r="N5" s="8">
        <f t="shared" si="6"/>
        <v>5</v>
      </c>
      <c r="O5" s="85">
        <v>1</v>
      </c>
      <c r="P5" s="85">
        <v>1</v>
      </c>
      <c r="Q5" s="85">
        <v>1</v>
      </c>
      <c r="R5" s="85">
        <v>1</v>
      </c>
      <c r="S5" s="85">
        <v>1</v>
      </c>
      <c r="T5" s="86">
        <f t="shared" si="3"/>
        <v>5</v>
      </c>
      <c r="U5" s="91">
        <f t="shared" si="4"/>
        <v>1</v>
      </c>
      <c r="V5" s="29"/>
    </row>
    <row r="6" spans="1:22" ht="15" customHeight="1">
      <c r="A6" s="7">
        <v>8</v>
      </c>
      <c r="B6" s="8" t="s">
        <v>85</v>
      </c>
      <c r="C6" s="30" t="s">
        <v>113</v>
      </c>
      <c r="D6" s="7" t="s">
        <v>506</v>
      </c>
      <c r="E6" s="45">
        <f>NETWORKDAYS(Итого!$C$2,Отчёт!$C$2,Итого!$C$3)</f>
        <v>10</v>
      </c>
      <c r="F6" s="46">
        <f t="shared" si="5"/>
        <v>0.33333333333333331</v>
      </c>
      <c r="G6" s="45">
        <v>1</v>
      </c>
      <c r="H6" s="47">
        <f t="shared" si="0"/>
        <v>0.33333333333333331</v>
      </c>
      <c r="I6" s="61">
        <v>7</v>
      </c>
      <c r="J6" s="49">
        <f t="shared" si="1"/>
        <v>3.333333333333333</v>
      </c>
      <c r="K6" s="50">
        <v>144</v>
      </c>
      <c r="L6" s="51">
        <f t="shared" si="2"/>
        <v>479.99999999999994</v>
      </c>
      <c r="M6" s="90">
        <v>43227</v>
      </c>
      <c r="N6" s="8">
        <f t="shared" si="6"/>
        <v>5</v>
      </c>
      <c r="O6" s="85">
        <v>1</v>
      </c>
      <c r="P6" s="85">
        <v>1</v>
      </c>
      <c r="Q6" s="85">
        <v>0</v>
      </c>
      <c r="R6" s="85">
        <v>1</v>
      </c>
      <c r="S6" s="85">
        <v>1</v>
      </c>
      <c r="T6" s="86">
        <f t="shared" si="3"/>
        <v>4</v>
      </c>
      <c r="U6" s="91">
        <f t="shared" si="4"/>
        <v>0.8</v>
      </c>
      <c r="V6" s="29" t="s">
        <v>500</v>
      </c>
    </row>
    <row r="7" spans="1:22" ht="15" customHeight="1">
      <c r="A7" s="7">
        <v>16</v>
      </c>
      <c r="B7" s="8" t="s">
        <v>85</v>
      </c>
      <c r="C7" s="30" t="s">
        <v>1</v>
      </c>
      <c r="D7" s="7" t="s">
        <v>507</v>
      </c>
      <c r="E7" s="45">
        <f>NETWORKDAYS(Итого!$C$2,Отчёт!$C$2,Итого!$C$3)</f>
        <v>10</v>
      </c>
      <c r="F7" s="46">
        <f t="shared" si="5"/>
        <v>0.33333333333333331</v>
      </c>
      <c r="G7" s="45">
        <v>1</v>
      </c>
      <c r="H7" s="47">
        <f t="shared" si="0"/>
        <v>0.33333333333333331</v>
      </c>
      <c r="I7" s="61">
        <v>7</v>
      </c>
      <c r="J7" s="49">
        <f t="shared" si="1"/>
        <v>3.333333333333333</v>
      </c>
      <c r="K7" s="50">
        <v>144</v>
      </c>
      <c r="L7" s="51">
        <f t="shared" si="2"/>
        <v>479.99999999999994</v>
      </c>
      <c r="M7" s="90">
        <v>43258</v>
      </c>
      <c r="N7" s="8">
        <f t="shared" si="6"/>
        <v>5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6">
        <f t="shared" si="3"/>
        <v>5</v>
      </c>
      <c r="U7" s="91">
        <f t="shared" si="4"/>
        <v>1</v>
      </c>
      <c r="V7" s="29"/>
    </row>
    <row r="8" spans="1:22" ht="15" customHeight="1">
      <c r="A8" s="7">
        <v>18</v>
      </c>
      <c r="B8" s="8" t="s">
        <v>85</v>
      </c>
      <c r="C8" s="30" t="s">
        <v>1</v>
      </c>
      <c r="D8" s="7" t="s">
        <v>508</v>
      </c>
      <c r="E8" s="45">
        <f>NETWORKDAYS(Итого!$C$2,Отчёт!$C$2,Итого!$C$3)</f>
        <v>10</v>
      </c>
      <c r="F8" s="46">
        <f t="shared" si="5"/>
        <v>0.33333333333333331</v>
      </c>
      <c r="G8" s="45">
        <v>1</v>
      </c>
      <c r="H8" s="47">
        <f t="shared" si="0"/>
        <v>0.33333333333333331</v>
      </c>
      <c r="I8" s="61">
        <v>7</v>
      </c>
      <c r="J8" s="49">
        <f t="shared" si="1"/>
        <v>3.333333333333333</v>
      </c>
      <c r="K8" s="50">
        <v>144</v>
      </c>
      <c r="L8" s="51">
        <f t="shared" si="2"/>
        <v>479.99999999999994</v>
      </c>
      <c r="M8" s="90">
        <v>43224</v>
      </c>
      <c r="N8" s="8">
        <f t="shared" si="6"/>
        <v>5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86">
        <f t="shared" si="3"/>
        <v>5</v>
      </c>
      <c r="U8" s="91">
        <f t="shared" si="4"/>
        <v>1</v>
      </c>
      <c r="V8" s="29"/>
    </row>
    <row r="9" spans="1:22" ht="15" customHeight="1">
      <c r="A9" s="7">
        <v>10</v>
      </c>
      <c r="B9" s="8" t="s">
        <v>85</v>
      </c>
      <c r="C9" s="30" t="s">
        <v>108</v>
      </c>
      <c r="D9" s="7" t="s">
        <v>509</v>
      </c>
      <c r="E9" s="45">
        <f>NETWORKDAYS(Итого!$C$2,Отчёт!$C$2,Итого!$C$3)</f>
        <v>10</v>
      </c>
      <c r="F9" s="46">
        <f t="shared" si="5"/>
        <v>0.33333333333333331</v>
      </c>
      <c r="G9" s="45">
        <v>1</v>
      </c>
      <c r="H9" s="47">
        <f t="shared" si="0"/>
        <v>0.33333333333333331</v>
      </c>
      <c r="I9" s="61">
        <v>7</v>
      </c>
      <c r="J9" s="49">
        <f t="shared" si="1"/>
        <v>3.333333333333333</v>
      </c>
      <c r="K9" s="50">
        <v>144</v>
      </c>
      <c r="L9" s="51">
        <f t="shared" si="2"/>
        <v>479.99999999999994</v>
      </c>
      <c r="M9" s="90">
        <v>43223</v>
      </c>
      <c r="N9" s="8">
        <f t="shared" si="6"/>
        <v>5</v>
      </c>
      <c r="O9" s="85">
        <v>0</v>
      </c>
      <c r="P9" s="85">
        <v>1</v>
      </c>
      <c r="Q9" s="85">
        <v>1</v>
      </c>
      <c r="R9" s="85">
        <v>1</v>
      </c>
      <c r="S9" s="85">
        <v>1</v>
      </c>
      <c r="T9" s="86">
        <f t="shared" si="3"/>
        <v>4</v>
      </c>
      <c r="U9" s="91">
        <f t="shared" si="4"/>
        <v>0.8</v>
      </c>
      <c r="V9" s="29" t="s">
        <v>500</v>
      </c>
    </row>
    <row r="10" spans="1:22" ht="15" customHeight="1">
      <c r="A10" s="7">
        <v>14</v>
      </c>
      <c r="B10" s="8" t="s">
        <v>85</v>
      </c>
      <c r="C10" s="30" t="s">
        <v>108</v>
      </c>
      <c r="D10" s="174" t="s">
        <v>510</v>
      </c>
      <c r="E10" s="45">
        <f>NETWORKDAYS(Итого!$C$2,Отчёт!$C$2,Итого!$C$3)</f>
        <v>10</v>
      </c>
      <c r="F10" s="46">
        <f t="shared" si="5"/>
        <v>0.33333333333333331</v>
      </c>
      <c r="G10" s="45">
        <v>1</v>
      </c>
      <c r="H10" s="47">
        <f t="shared" si="0"/>
        <v>0.33333333333333331</v>
      </c>
      <c r="I10" s="61">
        <v>7</v>
      </c>
      <c r="J10" s="49">
        <f t="shared" si="1"/>
        <v>3.333333333333333</v>
      </c>
      <c r="K10" s="50">
        <v>144</v>
      </c>
      <c r="L10" s="51">
        <f t="shared" si="2"/>
        <v>479.99999999999994</v>
      </c>
      <c r="M10" s="90">
        <v>43227</v>
      </c>
      <c r="N10" s="8">
        <f t="shared" si="6"/>
        <v>5</v>
      </c>
      <c r="O10" s="85">
        <v>1</v>
      </c>
      <c r="P10" s="85">
        <v>1</v>
      </c>
      <c r="Q10" s="85">
        <v>1</v>
      </c>
      <c r="R10" s="85">
        <v>1</v>
      </c>
      <c r="S10" s="85">
        <v>1</v>
      </c>
      <c r="T10" s="86">
        <f t="shared" si="3"/>
        <v>5</v>
      </c>
      <c r="U10" s="91">
        <f t="shared" si="4"/>
        <v>1</v>
      </c>
      <c r="V10" s="29"/>
    </row>
    <row r="11" spans="1:22" ht="12.75" customHeight="1">
      <c r="A11" s="1"/>
      <c r="B11" s="16"/>
      <c r="C11" s="1"/>
      <c r="D11" s="1"/>
      <c r="E11" s="1"/>
      <c r="F11" s="1"/>
      <c r="G11" s="1"/>
      <c r="H11" s="1"/>
      <c r="I11" s="1"/>
      <c r="J11" s="1"/>
      <c r="K11" s="1"/>
      <c r="L11" s="101">
        <f>SUM(L2:L10)</f>
        <v>4319.9999999999991</v>
      </c>
      <c r="M11" s="102"/>
      <c r="N11" s="1"/>
      <c r="O11" s="1"/>
      <c r="P11" s="1"/>
    </row>
    <row r="12" spans="1:22" ht="12.75" customHeight="1">
      <c r="C12" s="19"/>
      <c r="D12" s="19"/>
      <c r="T12" s="39"/>
    </row>
    <row r="13" spans="1:22" ht="12.75" customHeight="1">
      <c r="C13" s="19"/>
      <c r="D13" s="19"/>
    </row>
    <row r="14" spans="1:22" ht="12.75" customHeight="1">
      <c r="C14" s="19"/>
      <c r="D14" s="19"/>
    </row>
  </sheetData>
  <autoFilter ref="A1:P13"/>
  <conditionalFormatting sqref="M11">
    <cfRule type="expression" dxfId="61" priority="1">
      <formula>AND(TODAY()-ROUNDDOWN(M11,0)&gt;=(WEEKDAY(TODAY())),TODAY()-ROUNDDOWN(M11,0)&lt;(WEEKDAY(TODAY())+7))</formula>
    </cfRule>
  </conditionalFormatting>
  <conditionalFormatting sqref="M1">
    <cfRule type="expression" dxfId="60" priority="2">
      <formula>AND(TODAY()-ROUNDDOWN(M1,0)&gt;=(WEEKDAY(TODAY())),TODAY()-ROUNDDOWN(M1,0)&lt;(WEEKDAY(TODAY())+7))</formula>
    </cfRule>
  </conditionalFormatting>
  <conditionalFormatting sqref="O2:S10">
    <cfRule type="cellIs" dxfId="59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X989"/>
  <sheetViews>
    <sheetView topLeftCell="E1" zoomScale="85" zoomScaleNormal="85" workbookViewId="0">
      <selection activeCell="U31" sqref="U31"/>
    </sheetView>
  </sheetViews>
  <sheetFormatPr defaultColWidth="14.42578125" defaultRowHeight="15" customHeight="1"/>
  <cols>
    <col min="1" max="3" width="8.7109375" customWidth="1"/>
    <col min="4" max="4" width="38.28515625" customWidth="1"/>
    <col min="5" max="23" width="8.7109375" customWidth="1"/>
    <col min="24" max="24" width="34.28515625" bestFit="1" customWidth="1"/>
    <col min="25" max="26" width="8.7109375" customWidth="1"/>
  </cols>
  <sheetData>
    <row r="1" spans="1:24" ht="61.5" customHeight="1">
      <c r="A1" s="11" t="s">
        <v>19</v>
      </c>
      <c r="B1" s="12" t="s">
        <v>20</v>
      </c>
      <c r="C1" s="11" t="s">
        <v>21</v>
      </c>
      <c r="D1" s="12" t="s">
        <v>22</v>
      </c>
      <c r="E1" s="78" t="s">
        <v>23</v>
      </c>
      <c r="F1" s="79" t="s">
        <v>24</v>
      </c>
      <c r="G1" s="78" t="s">
        <v>25</v>
      </c>
      <c r="H1" s="78" t="s">
        <v>26</v>
      </c>
      <c r="I1" s="79" t="s">
        <v>27</v>
      </c>
      <c r="J1" s="80" t="s">
        <v>28</v>
      </c>
      <c r="K1" s="78" t="s">
        <v>29</v>
      </c>
      <c r="L1" s="78" t="s">
        <v>30</v>
      </c>
      <c r="M1" s="43" t="s">
        <v>31</v>
      </c>
      <c r="N1" s="56" t="s">
        <v>32</v>
      </c>
      <c r="O1" s="89" t="s">
        <v>165</v>
      </c>
      <c r="P1" s="89" t="s">
        <v>166</v>
      </c>
      <c r="Q1" s="89" t="s">
        <v>167</v>
      </c>
      <c r="R1" s="89" t="s">
        <v>168</v>
      </c>
      <c r="S1" s="89" t="s">
        <v>169</v>
      </c>
      <c r="T1" s="89" t="s">
        <v>170</v>
      </c>
      <c r="U1" s="89" t="s">
        <v>171</v>
      </c>
      <c r="V1" s="89" t="s">
        <v>46</v>
      </c>
      <c r="W1" s="92" t="s">
        <v>5</v>
      </c>
      <c r="X1" s="89" t="s">
        <v>47</v>
      </c>
    </row>
    <row r="2" spans="1:24" ht="12.75" customHeight="1">
      <c r="A2" s="93">
        <v>1</v>
      </c>
      <c r="B2" s="8" t="s">
        <v>85</v>
      </c>
      <c r="C2" s="7" t="s">
        <v>16</v>
      </c>
      <c r="D2" s="7" t="s">
        <v>173</v>
      </c>
      <c r="E2" s="7">
        <f>NETWORKDAYS(Итого!$C$2,Отчёт!$C$2,Итого!$C$3:$C$5)</f>
        <v>10</v>
      </c>
      <c r="F2" s="244">
        <f>1/3</f>
        <v>0.33333333333333331</v>
      </c>
      <c r="G2" s="7">
        <v>2</v>
      </c>
      <c r="H2" s="244">
        <f>G2*F2</f>
        <v>0.66666666666666663</v>
      </c>
      <c r="I2" s="7">
        <v>7</v>
      </c>
      <c r="J2" s="94">
        <f t="shared" ref="J2:J27" si="0">H2*E2</f>
        <v>6.6666666666666661</v>
      </c>
      <c r="K2" s="7">
        <v>132</v>
      </c>
      <c r="L2" s="94">
        <f t="shared" ref="L2:L27" si="1">K2*J2</f>
        <v>879.99999999999989</v>
      </c>
      <c r="M2" s="95">
        <v>43224</v>
      </c>
      <c r="N2" s="96">
        <v>7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0</v>
      </c>
      <c r="U2" s="137">
        <v>0</v>
      </c>
      <c r="V2" s="97">
        <f>SUM(O2:U2)</f>
        <v>5</v>
      </c>
      <c r="W2" s="98">
        <f>V2/N2</f>
        <v>0.7142857142857143</v>
      </c>
      <c r="X2" s="99" t="s">
        <v>449</v>
      </c>
    </row>
    <row r="3" spans="1:24" ht="12.75" customHeight="1">
      <c r="A3" s="93">
        <v>2</v>
      </c>
      <c r="B3" s="8" t="s">
        <v>85</v>
      </c>
      <c r="C3" s="7" t="s">
        <v>16</v>
      </c>
      <c r="D3" s="7" t="s">
        <v>178</v>
      </c>
      <c r="E3" s="7">
        <f>NETWORKDAYS(Итого!$C$2,Отчёт!$C$2,Итого!$C$3:$C$5)</f>
        <v>10</v>
      </c>
      <c r="F3" s="244">
        <f t="shared" ref="F3:F28" si="2">1/3</f>
        <v>0.33333333333333331</v>
      </c>
      <c r="G3" s="7">
        <v>2</v>
      </c>
      <c r="H3" s="244">
        <f t="shared" ref="H3:H29" si="3">G3*F3</f>
        <v>0.66666666666666663</v>
      </c>
      <c r="I3" s="7">
        <v>7</v>
      </c>
      <c r="J3" s="94">
        <f t="shared" si="0"/>
        <v>6.6666666666666661</v>
      </c>
      <c r="K3" s="7">
        <v>132</v>
      </c>
      <c r="L3" s="94">
        <f t="shared" si="1"/>
        <v>879.99999999999989</v>
      </c>
      <c r="M3" s="108">
        <v>43224</v>
      </c>
      <c r="N3" s="100">
        <v>7</v>
      </c>
      <c r="O3" s="137">
        <v>0</v>
      </c>
      <c r="P3" s="137">
        <v>0</v>
      </c>
      <c r="Q3" s="137">
        <v>1</v>
      </c>
      <c r="R3" s="137">
        <v>1</v>
      </c>
      <c r="S3" s="137">
        <v>0</v>
      </c>
      <c r="T3" s="137">
        <v>0</v>
      </c>
      <c r="U3" s="137">
        <v>0</v>
      </c>
      <c r="V3" s="104">
        <f t="shared" ref="V3:V28" si="4">SUM(O3:U3)</f>
        <v>2</v>
      </c>
      <c r="W3" s="98">
        <f t="shared" ref="W3:W28" si="5">V3/N3</f>
        <v>0.2857142857142857</v>
      </c>
      <c r="X3" s="99" t="s">
        <v>481</v>
      </c>
    </row>
    <row r="4" spans="1:24" ht="12.75" customHeight="1">
      <c r="A4" s="93">
        <v>3</v>
      </c>
      <c r="B4" s="8" t="s">
        <v>85</v>
      </c>
      <c r="C4" s="7" t="s">
        <v>16</v>
      </c>
      <c r="D4" s="7" t="s">
        <v>180</v>
      </c>
      <c r="E4" s="7">
        <f>NETWORKDAYS(Итого!$C$2,Отчёт!$C$2,Итого!$C$3:$C$5)</f>
        <v>10</v>
      </c>
      <c r="F4" s="244">
        <f t="shared" si="2"/>
        <v>0.33333333333333331</v>
      </c>
      <c r="G4" s="7">
        <v>2</v>
      </c>
      <c r="H4" s="244">
        <f t="shared" si="3"/>
        <v>0.66666666666666663</v>
      </c>
      <c r="I4" s="7">
        <v>7</v>
      </c>
      <c r="J4" s="94">
        <f t="shared" si="0"/>
        <v>6.6666666666666661</v>
      </c>
      <c r="K4" s="7">
        <v>132</v>
      </c>
      <c r="L4" s="94">
        <f t="shared" si="1"/>
        <v>879.99999999999989</v>
      </c>
      <c r="M4" s="108">
        <v>43224</v>
      </c>
      <c r="N4" s="100">
        <v>7</v>
      </c>
      <c r="O4" s="137">
        <v>0</v>
      </c>
      <c r="P4" s="137">
        <v>0</v>
      </c>
      <c r="Q4" s="137">
        <v>1</v>
      </c>
      <c r="R4" s="137">
        <v>1</v>
      </c>
      <c r="S4" s="137">
        <v>0</v>
      </c>
      <c r="T4" s="137">
        <v>0</v>
      </c>
      <c r="U4" s="137">
        <v>0</v>
      </c>
      <c r="V4" s="104">
        <f t="shared" si="4"/>
        <v>2</v>
      </c>
      <c r="W4" s="98">
        <f t="shared" si="5"/>
        <v>0.2857142857142857</v>
      </c>
      <c r="X4" s="99" t="s">
        <v>492</v>
      </c>
    </row>
    <row r="5" spans="1:24" ht="12.75" customHeight="1">
      <c r="A5" s="93">
        <v>4</v>
      </c>
      <c r="B5" s="8" t="s">
        <v>85</v>
      </c>
      <c r="C5" s="7" t="s">
        <v>16</v>
      </c>
      <c r="D5" s="7" t="s">
        <v>182</v>
      </c>
      <c r="E5" s="7">
        <f>NETWORKDAYS(Итого!$C$2,Отчёт!$C$2,Итого!$C$3:$C$5)</f>
        <v>10</v>
      </c>
      <c r="F5" s="244">
        <f t="shared" si="2"/>
        <v>0.33333333333333331</v>
      </c>
      <c r="G5" s="7">
        <v>2</v>
      </c>
      <c r="H5" s="244">
        <f t="shared" si="3"/>
        <v>0.66666666666666663</v>
      </c>
      <c r="I5" s="7">
        <v>7</v>
      </c>
      <c r="J5" s="94">
        <f t="shared" si="0"/>
        <v>6.6666666666666661</v>
      </c>
      <c r="K5" s="7">
        <v>132</v>
      </c>
      <c r="L5" s="94">
        <f t="shared" si="1"/>
        <v>879.99999999999989</v>
      </c>
      <c r="M5" s="108">
        <v>43224</v>
      </c>
      <c r="N5" s="100">
        <v>7</v>
      </c>
      <c r="O5" s="137">
        <v>0</v>
      </c>
      <c r="P5" s="137">
        <v>0</v>
      </c>
      <c r="Q5" s="137">
        <v>1</v>
      </c>
      <c r="R5" s="137">
        <v>1</v>
      </c>
      <c r="S5" s="137">
        <v>0</v>
      </c>
      <c r="T5" s="137">
        <v>0</v>
      </c>
      <c r="U5" s="137">
        <v>0</v>
      </c>
      <c r="V5" s="104">
        <f t="shared" si="4"/>
        <v>2</v>
      </c>
      <c r="W5" s="98">
        <f t="shared" si="5"/>
        <v>0.2857142857142857</v>
      </c>
      <c r="X5" s="99" t="s">
        <v>500</v>
      </c>
    </row>
    <row r="6" spans="1:24" ht="12.75" customHeight="1">
      <c r="A6" s="93">
        <v>5</v>
      </c>
      <c r="B6" s="8" t="s">
        <v>85</v>
      </c>
      <c r="C6" s="7" t="s">
        <v>16</v>
      </c>
      <c r="D6" s="7" t="s">
        <v>183</v>
      </c>
      <c r="E6" s="7">
        <f>NETWORKDAYS(Итого!$C$2,Отчёт!$C$2,Итого!$C$3:$C$5)</f>
        <v>10</v>
      </c>
      <c r="F6" s="244">
        <f t="shared" si="2"/>
        <v>0.33333333333333331</v>
      </c>
      <c r="G6" s="7">
        <v>2</v>
      </c>
      <c r="H6" s="244">
        <f t="shared" si="3"/>
        <v>0.66666666666666663</v>
      </c>
      <c r="I6" s="7">
        <v>7</v>
      </c>
      <c r="J6" s="94">
        <f t="shared" si="0"/>
        <v>6.6666666666666661</v>
      </c>
      <c r="K6" s="7">
        <v>132</v>
      </c>
      <c r="L6" s="94">
        <f t="shared" si="1"/>
        <v>879.99999999999989</v>
      </c>
      <c r="M6" s="108">
        <v>43224</v>
      </c>
      <c r="N6" s="100">
        <v>7</v>
      </c>
      <c r="O6" s="137">
        <v>0</v>
      </c>
      <c r="P6" s="137">
        <v>0</v>
      </c>
      <c r="Q6" s="137">
        <v>1</v>
      </c>
      <c r="R6" s="137">
        <v>1</v>
      </c>
      <c r="S6" s="137">
        <v>0</v>
      </c>
      <c r="T6" s="137">
        <v>0</v>
      </c>
      <c r="U6" s="137">
        <v>0</v>
      </c>
      <c r="V6" s="104">
        <f t="shared" si="4"/>
        <v>2</v>
      </c>
      <c r="W6" s="98">
        <f t="shared" si="5"/>
        <v>0.2857142857142857</v>
      </c>
      <c r="X6" s="99" t="s">
        <v>470</v>
      </c>
    </row>
    <row r="7" spans="1:24" ht="12.75" customHeight="1">
      <c r="A7" s="93">
        <v>6</v>
      </c>
      <c r="B7" s="8" t="s">
        <v>85</v>
      </c>
      <c r="C7" s="7" t="s">
        <v>16</v>
      </c>
      <c r="D7" s="7" t="s">
        <v>184</v>
      </c>
      <c r="E7" s="7">
        <f>NETWORKDAYS(Итого!$C$2,Отчёт!$C$2,Итого!$C$3:$C$5)</f>
        <v>10</v>
      </c>
      <c r="F7" s="244">
        <f t="shared" si="2"/>
        <v>0.33333333333333331</v>
      </c>
      <c r="G7" s="7">
        <v>2</v>
      </c>
      <c r="H7" s="244">
        <f t="shared" si="3"/>
        <v>0.66666666666666663</v>
      </c>
      <c r="I7" s="7">
        <v>7</v>
      </c>
      <c r="J7" s="94">
        <f t="shared" si="0"/>
        <v>6.6666666666666661</v>
      </c>
      <c r="K7" s="7">
        <v>132</v>
      </c>
      <c r="L7" s="94">
        <f t="shared" si="1"/>
        <v>879.99999999999989</v>
      </c>
      <c r="M7" s="108">
        <v>43224</v>
      </c>
      <c r="N7" s="100">
        <v>7</v>
      </c>
      <c r="O7" s="137">
        <v>0</v>
      </c>
      <c r="P7" s="137">
        <v>0</v>
      </c>
      <c r="Q7" s="137">
        <v>1</v>
      </c>
      <c r="R7" s="137">
        <v>1</v>
      </c>
      <c r="S7" s="137">
        <v>0</v>
      </c>
      <c r="T7" s="137">
        <v>0</v>
      </c>
      <c r="U7" s="137">
        <v>0</v>
      </c>
      <c r="V7" s="104">
        <f t="shared" si="4"/>
        <v>2</v>
      </c>
      <c r="W7" s="98">
        <f t="shared" si="5"/>
        <v>0.2857142857142857</v>
      </c>
      <c r="X7" s="99" t="s">
        <v>472</v>
      </c>
    </row>
    <row r="8" spans="1:24" ht="12.75" customHeight="1">
      <c r="A8" s="93">
        <v>7</v>
      </c>
      <c r="B8" s="8" t="s">
        <v>85</v>
      </c>
      <c r="C8" s="7" t="s">
        <v>16</v>
      </c>
      <c r="D8" s="7" t="s">
        <v>186</v>
      </c>
      <c r="E8" s="7">
        <f>NETWORKDAYS(Итого!$C$2,Отчёт!$C$2,Итого!$C$3:$C$5)</f>
        <v>10</v>
      </c>
      <c r="F8" s="244">
        <f t="shared" si="2"/>
        <v>0.33333333333333331</v>
      </c>
      <c r="G8" s="7">
        <v>2</v>
      </c>
      <c r="H8" s="244">
        <f t="shared" si="3"/>
        <v>0.66666666666666663</v>
      </c>
      <c r="I8" s="7">
        <v>7</v>
      </c>
      <c r="J8" s="94">
        <f t="shared" si="0"/>
        <v>6.6666666666666661</v>
      </c>
      <c r="K8" s="7">
        <v>132</v>
      </c>
      <c r="L8" s="94">
        <f t="shared" si="1"/>
        <v>879.99999999999989</v>
      </c>
      <c r="M8" s="108">
        <v>43224</v>
      </c>
      <c r="N8" s="100">
        <v>7</v>
      </c>
      <c r="O8" s="137">
        <v>0</v>
      </c>
      <c r="P8" s="137">
        <v>0</v>
      </c>
      <c r="Q8" s="137">
        <v>1</v>
      </c>
      <c r="R8" s="137">
        <v>1</v>
      </c>
      <c r="S8" s="137">
        <v>0</v>
      </c>
      <c r="T8" s="137">
        <v>0</v>
      </c>
      <c r="U8" s="137">
        <v>0</v>
      </c>
      <c r="V8" s="104">
        <f t="shared" si="4"/>
        <v>2</v>
      </c>
      <c r="W8" s="98">
        <f t="shared" si="5"/>
        <v>0.2857142857142857</v>
      </c>
      <c r="X8" s="99" t="s">
        <v>471</v>
      </c>
    </row>
    <row r="9" spans="1:24" ht="12.75" customHeight="1">
      <c r="A9" s="93">
        <v>8</v>
      </c>
      <c r="B9" s="8" t="s">
        <v>85</v>
      </c>
      <c r="C9" s="7" t="s">
        <v>16</v>
      </c>
      <c r="D9" s="7" t="s">
        <v>188</v>
      </c>
      <c r="E9" s="7">
        <f>NETWORKDAYS(Итого!$C$2,Отчёт!$C$2,Итого!$C$3:$C$5)</f>
        <v>10</v>
      </c>
      <c r="F9" s="244">
        <f t="shared" si="2"/>
        <v>0.33333333333333331</v>
      </c>
      <c r="G9" s="7">
        <v>2</v>
      </c>
      <c r="H9" s="244">
        <f t="shared" si="3"/>
        <v>0.66666666666666663</v>
      </c>
      <c r="I9" s="7">
        <v>7</v>
      </c>
      <c r="J9" s="94">
        <f t="shared" si="0"/>
        <v>6.6666666666666661</v>
      </c>
      <c r="K9" s="7">
        <v>132</v>
      </c>
      <c r="L9" s="94">
        <f t="shared" si="1"/>
        <v>879.99999999999989</v>
      </c>
      <c r="M9" s="108">
        <v>43224</v>
      </c>
      <c r="N9" s="100">
        <v>7</v>
      </c>
      <c r="O9" s="137">
        <v>0</v>
      </c>
      <c r="P9" s="137">
        <v>0</v>
      </c>
      <c r="Q9" s="137">
        <v>1</v>
      </c>
      <c r="R9" s="137">
        <v>1</v>
      </c>
      <c r="S9" s="137">
        <v>0</v>
      </c>
      <c r="T9" s="137">
        <v>0</v>
      </c>
      <c r="U9" s="137">
        <v>0</v>
      </c>
      <c r="V9" s="104">
        <f t="shared" si="4"/>
        <v>2</v>
      </c>
      <c r="W9" s="98">
        <f t="shared" si="5"/>
        <v>0.2857142857142857</v>
      </c>
      <c r="X9" s="99" t="s">
        <v>425</v>
      </c>
    </row>
    <row r="10" spans="1:24" ht="12.75" customHeight="1">
      <c r="A10" s="93">
        <v>9</v>
      </c>
      <c r="B10" s="8" t="s">
        <v>85</v>
      </c>
      <c r="C10" s="7" t="s">
        <v>16</v>
      </c>
      <c r="D10" s="7" t="s">
        <v>190</v>
      </c>
      <c r="E10" s="7">
        <f>NETWORKDAYS(Итого!$C$2,Отчёт!$C$2,Итого!$C$3:$C$5)</f>
        <v>10</v>
      </c>
      <c r="F10" s="244">
        <f t="shared" si="2"/>
        <v>0.33333333333333331</v>
      </c>
      <c r="G10" s="7">
        <v>2</v>
      </c>
      <c r="H10" s="244">
        <f t="shared" si="3"/>
        <v>0.66666666666666663</v>
      </c>
      <c r="I10" s="7">
        <v>7</v>
      </c>
      <c r="J10" s="94">
        <f t="shared" si="0"/>
        <v>6.6666666666666661</v>
      </c>
      <c r="K10" s="7">
        <v>132</v>
      </c>
      <c r="L10" s="94">
        <f t="shared" si="1"/>
        <v>879.99999999999989</v>
      </c>
      <c r="M10" s="108">
        <v>43224</v>
      </c>
      <c r="N10" s="100">
        <v>7</v>
      </c>
      <c r="O10" s="137">
        <v>0</v>
      </c>
      <c r="P10" s="137">
        <v>0</v>
      </c>
      <c r="Q10" s="137">
        <v>1</v>
      </c>
      <c r="R10" s="137">
        <v>1</v>
      </c>
      <c r="S10" s="137">
        <v>1</v>
      </c>
      <c r="T10" s="137">
        <v>1</v>
      </c>
      <c r="U10" s="137">
        <v>0</v>
      </c>
      <c r="V10" s="104">
        <f t="shared" si="4"/>
        <v>4</v>
      </c>
      <c r="W10" s="98">
        <f t="shared" si="5"/>
        <v>0.5714285714285714</v>
      </c>
      <c r="X10" s="99" t="s">
        <v>472</v>
      </c>
    </row>
    <row r="11" spans="1:24" ht="12.75" customHeight="1">
      <c r="A11" s="93">
        <v>10</v>
      </c>
      <c r="B11" s="8" t="s">
        <v>85</v>
      </c>
      <c r="C11" s="7" t="s">
        <v>16</v>
      </c>
      <c r="D11" s="7" t="s">
        <v>193</v>
      </c>
      <c r="E11" s="7">
        <f>NETWORKDAYS(Итого!$C$2,Отчёт!$C$2,Итого!$C$3:$C$5)</f>
        <v>10</v>
      </c>
      <c r="F11" s="244">
        <f t="shared" si="2"/>
        <v>0.33333333333333331</v>
      </c>
      <c r="G11" s="7">
        <v>2</v>
      </c>
      <c r="H11" s="244">
        <f t="shared" si="3"/>
        <v>0.66666666666666663</v>
      </c>
      <c r="I11" s="7">
        <v>7</v>
      </c>
      <c r="J11" s="94">
        <f t="shared" si="0"/>
        <v>6.6666666666666661</v>
      </c>
      <c r="K11" s="7">
        <v>132</v>
      </c>
      <c r="L11" s="94">
        <f t="shared" si="1"/>
        <v>879.99999999999989</v>
      </c>
      <c r="M11" s="108">
        <v>43224</v>
      </c>
      <c r="N11" s="100">
        <v>7</v>
      </c>
      <c r="O11" s="137">
        <v>0</v>
      </c>
      <c r="P11" s="137">
        <v>0</v>
      </c>
      <c r="Q11" s="137">
        <v>1</v>
      </c>
      <c r="R11" s="137">
        <v>1</v>
      </c>
      <c r="S11" s="137">
        <v>0</v>
      </c>
      <c r="T11" s="137">
        <v>0</v>
      </c>
      <c r="U11" s="137">
        <v>0</v>
      </c>
      <c r="V11" s="104">
        <f t="shared" si="4"/>
        <v>2</v>
      </c>
      <c r="W11" s="98">
        <f t="shared" si="5"/>
        <v>0.2857142857142857</v>
      </c>
      <c r="X11" s="99" t="s">
        <v>471</v>
      </c>
    </row>
    <row r="12" spans="1:24" ht="12.75" customHeight="1">
      <c r="A12" s="93">
        <v>11</v>
      </c>
      <c r="B12" s="8" t="s">
        <v>85</v>
      </c>
      <c r="C12" s="7" t="s">
        <v>16</v>
      </c>
      <c r="D12" s="7" t="s">
        <v>196</v>
      </c>
      <c r="E12" s="7">
        <f>NETWORKDAYS(Итого!$C$2,Отчёт!$C$2,Итого!$C$3:$C$5)</f>
        <v>10</v>
      </c>
      <c r="F12" s="244">
        <f t="shared" si="2"/>
        <v>0.33333333333333331</v>
      </c>
      <c r="G12" s="7">
        <v>2</v>
      </c>
      <c r="H12" s="244">
        <f t="shared" si="3"/>
        <v>0.66666666666666663</v>
      </c>
      <c r="I12" s="7">
        <v>7</v>
      </c>
      <c r="J12" s="94">
        <f t="shared" si="0"/>
        <v>6.6666666666666661</v>
      </c>
      <c r="K12" s="7">
        <v>132</v>
      </c>
      <c r="L12" s="94">
        <f t="shared" si="1"/>
        <v>879.99999999999989</v>
      </c>
      <c r="M12" s="108">
        <v>43224</v>
      </c>
      <c r="N12" s="100">
        <v>7</v>
      </c>
      <c r="O12" s="137">
        <v>0</v>
      </c>
      <c r="P12" s="137">
        <v>0</v>
      </c>
      <c r="Q12" s="137">
        <v>1</v>
      </c>
      <c r="R12" s="137">
        <v>1</v>
      </c>
      <c r="S12" s="137">
        <v>0</v>
      </c>
      <c r="T12" s="137">
        <v>0</v>
      </c>
      <c r="U12" s="137">
        <v>0</v>
      </c>
      <c r="V12" s="104">
        <f t="shared" si="4"/>
        <v>2</v>
      </c>
      <c r="W12" s="98">
        <f t="shared" si="5"/>
        <v>0.2857142857142857</v>
      </c>
      <c r="X12" s="99" t="s">
        <v>472</v>
      </c>
    </row>
    <row r="13" spans="1:24" ht="12.75" customHeight="1">
      <c r="A13" s="93">
        <v>12</v>
      </c>
      <c r="B13" s="8" t="s">
        <v>85</v>
      </c>
      <c r="C13" s="7" t="s">
        <v>16</v>
      </c>
      <c r="D13" s="7" t="s">
        <v>198</v>
      </c>
      <c r="E13" s="7">
        <f>NETWORKDAYS(Итого!$C$2,Отчёт!$C$2,Итого!$C$3:$C$5)</f>
        <v>10</v>
      </c>
      <c r="F13" s="244">
        <f t="shared" si="2"/>
        <v>0.33333333333333331</v>
      </c>
      <c r="G13" s="7">
        <v>2</v>
      </c>
      <c r="H13" s="244">
        <f t="shared" si="3"/>
        <v>0.66666666666666663</v>
      </c>
      <c r="I13" s="7">
        <v>7</v>
      </c>
      <c r="J13" s="94">
        <f t="shared" si="0"/>
        <v>6.6666666666666661</v>
      </c>
      <c r="K13" s="7">
        <v>132</v>
      </c>
      <c r="L13" s="94">
        <f t="shared" si="1"/>
        <v>879.99999999999989</v>
      </c>
      <c r="M13" s="108">
        <v>43224</v>
      </c>
      <c r="N13" s="100">
        <v>7</v>
      </c>
      <c r="O13" s="137">
        <v>0</v>
      </c>
      <c r="P13" s="137">
        <v>1</v>
      </c>
      <c r="Q13" s="137">
        <v>1</v>
      </c>
      <c r="R13" s="137">
        <v>1</v>
      </c>
      <c r="S13" s="137">
        <v>0</v>
      </c>
      <c r="T13" s="137">
        <v>0</v>
      </c>
      <c r="U13" s="137">
        <v>0</v>
      </c>
      <c r="V13" s="104">
        <f t="shared" si="4"/>
        <v>3</v>
      </c>
      <c r="W13" s="98">
        <f t="shared" si="5"/>
        <v>0.42857142857142855</v>
      </c>
      <c r="X13" s="99" t="s">
        <v>483</v>
      </c>
    </row>
    <row r="14" spans="1:24" ht="12.75" customHeight="1">
      <c r="A14" s="93">
        <v>13</v>
      </c>
      <c r="B14" s="8" t="s">
        <v>85</v>
      </c>
      <c r="C14" s="7" t="s">
        <v>16</v>
      </c>
      <c r="D14" s="7" t="s">
        <v>199</v>
      </c>
      <c r="E14" s="7">
        <f>NETWORKDAYS(Итого!$C$2,Отчёт!$C$2,Итого!$C$3:$C$5)</f>
        <v>10</v>
      </c>
      <c r="F14" s="244">
        <f t="shared" si="2"/>
        <v>0.33333333333333331</v>
      </c>
      <c r="G14" s="7">
        <v>2</v>
      </c>
      <c r="H14" s="244">
        <f t="shared" si="3"/>
        <v>0.66666666666666663</v>
      </c>
      <c r="I14" s="7">
        <v>7</v>
      </c>
      <c r="J14" s="94">
        <f t="shared" si="0"/>
        <v>6.6666666666666661</v>
      </c>
      <c r="K14" s="7">
        <v>132</v>
      </c>
      <c r="L14" s="94">
        <f t="shared" si="1"/>
        <v>879.99999999999989</v>
      </c>
      <c r="M14" s="108">
        <v>43224</v>
      </c>
      <c r="N14" s="100">
        <v>7</v>
      </c>
      <c r="O14" s="137">
        <v>0</v>
      </c>
      <c r="P14" s="137">
        <v>0</v>
      </c>
      <c r="Q14" s="137">
        <v>1</v>
      </c>
      <c r="R14" s="137">
        <v>1</v>
      </c>
      <c r="S14" s="137">
        <v>0</v>
      </c>
      <c r="T14" s="137">
        <v>0</v>
      </c>
      <c r="U14" s="137">
        <v>0</v>
      </c>
      <c r="V14" s="104">
        <f t="shared" si="4"/>
        <v>2</v>
      </c>
      <c r="W14" s="98">
        <f t="shared" si="5"/>
        <v>0.2857142857142857</v>
      </c>
      <c r="X14" s="99" t="s">
        <v>472</v>
      </c>
    </row>
    <row r="15" spans="1:24" ht="12.75" customHeight="1">
      <c r="A15" s="93">
        <v>14</v>
      </c>
      <c r="B15" s="8" t="s">
        <v>85</v>
      </c>
      <c r="C15" s="7" t="s">
        <v>16</v>
      </c>
      <c r="D15" s="7" t="s">
        <v>202</v>
      </c>
      <c r="E15" s="7">
        <f>NETWORKDAYS(Итого!$C$2,Отчёт!$C$2,Итого!$C$3:$C$5)</f>
        <v>10</v>
      </c>
      <c r="F15" s="244">
        <f t="shared" si="2"/>
        <v>0.33333333333333331</v>
      </c>
      <c r="G15" s="7">
        <v>2</v>
      </c>
      <c r="H15" s="244">
        <f t="shared" si="3"/>
        <v>0.66666666666666663</v>
      </c>
      <c r="I15" s="7">
        <v>7</v>
      </c>
      <c r="J15" s="94">
        <f t="shared" si="0"/>
        <v>6.6666666666666661</v>
      </c>
      <c r="K15" s="7">
        <v>132</v>
      </c>
      <c r="L15" s="94">
        <f t="shared" si="1"/>
        <v>879.99999999999989</v>
      </c>
      <c r="M15" s="108">
        <v>43224</v>
      </c>
      <c r="N15" s="100">
        <v>7</v>
      </c>
      <c r="O15" s="137">
        <v>0</v>
      </c>
      <c r="P15" s="137">
        <v>0</v>
      </c>
      <c r="Q15" s="137">
        <v>1</v>
      </c>
      <c r="R15" s="137">
        <v>1</v>
      </c>
      <c r="S15" s="137">
        <v>0</v>
      </c>
      <c r="T15" s="137">
        <v>0</v>
      </c>
      <c r="U15" s="137">
        <v>0</v>
      </c>
      <c r="V15" s="104">
        <f t="shared" si="4"/>
        <v>2</v>
      </c>
      <c r="W15" s="98">
        <f t="shared" si="5"/>
        <v>0.2857142857142857</v>
      </c>
      <c r="X15" s="99" t="s">
        <v>472</v>
      </c>
    </row>
    <row r="16" spans="1:24" ht="12.75" customHeight="1">
      <c r="A16" s="93">
        <v>15</v>
      </c>
      <c r="B16" s="8" t="s">
        <v>85</v>
      </c>
      <c r="C16" s="7" t="s">
        <v>16</v>
      </c>
      <c r="D16" s="7" t="s">
        <v>204</v>
      </c>
      <c r="E16" s="7">
        <f>NETWORKDAYS(Итого!$C$2,Отчёт!$C$2,Итого!$C$3:$C$5)</f>
        <v>10</v>
      </c>
      <c r="F16" s="244">
        <f t="shared" si="2"/>
        <v>0.33333333333333331</v>
      </c>
      <c r="G16" s="7">
        <v>2</v>
      </c>
      <c r="H16" s="244">
        <f t="shared" si="3"/>
        <v>0.66666666666666663</v>
      </c>
      <c r="I16" s="7">
        <v>7</v>
      </c>
      <c r="J16" s="94">
        <f t="shared" si="0"/>
        <v>6.6666666666666661</v>
      </c>
      <c r="K16" s="7">
        <v>132</v>
      </c>
      <c r="L16" s="94">
        <f t="shared" si="1"/>
        <v>879.99999999999989</v>
      </c>
      <c r="M16" s="108">
        <v>43224</v>
      </c>
      <c r="N16" s="100">
        <v>7</v>
      </c>
      <c r="O16" s="137">
        <v>0</v>
      </c>
      <c r="P16" s="137">
        <v>0</v>
      </c>
      <c r="Q16" s="137">
        <v>1</v>
      </c>
      <c r="R16" s="137">
        <v>1</v>
      </c>
      <c r="S16" s="137">
        <v>0</v>
      </c>
      <c r="T16" s="137">
        <v>0</v>
      </c>
      <c r="U16" s="137">
        <v>0</v>
      </c>
      <c r="V16" s="104">
        <f t="shared" si="4"/>
        <v>2</v>
      </c>
      <c r="W16" s="98">
        <f t="shared" si="5"/>
        <v>0.2857142857142857</v>
      </c>
      <c r="X16" s="99" t="s">
        <v>483</v>
      </c>
    </row>
    <row r="17" spans="1:24" ht="12.75" customHeight="1">
      <c r="A17" s="93">
        <v>16</v>
      </c>
      <c r="B17" s="8" t="s">
        <v>85</v>
      </c>
      <c r="C17" s="7" t="s">
        <v>16</v>
      </c>
      <c r="D17" s="7" t="s">
        <v>206</v>
      </c>
      <c r="E17" s="7">
        <f>NETWORKDAYS(Итого!$C$2,Отчёт!$C$2,Итого!$C$3:$C$5)</f>
        <v>10</v>
      </c>
      <c r="F17" s="244">
        <f t="shared" si="2"/>
        <v>0.33333333333333331</v>
      </c>
      <c r="G17" s="7">
        <v>2</v>
      </c>
      <c r="H17" s="244">
        <f t="shared" si="3"/>
        <v>0.66666666666666663</v>
      </c>
      <c r="I17" s="7">
        <v>7</v>
      </c>
      <c r="J17" s="94">
        <f t="shared" si="0"/>
        <v>6.6666666666666661</v>
      </c>
      <c r="K17" s="7">
        <v>132</v>
      </c>
      <c r="L17" s="94">
        <f t="shared" si="1"/>
        <v>879.99999999999989</v>
      </c>
      <c r="M17" s="108">
        <v>43224</v>
      </c>
      <c r="N17" s="100">
        <v>7</v>
      </c>
      <c r="O17" s="137">
        <v>0</v>
      </c>
      <c r="P17" s="137">
        <v>0</v>
      </c>
      <c r="Q17" s="137">
        <v>1</v>
      </c>
      <c r="R17" s="137">
        <v>0</v>
      </c>
      <c r="S17" s="137">
        <v>0</v>
      </c>
      <c r="T17" s="137">
        <v>0</v>
      </c>
      <c r="U17" s="137">
        <v>0</v>
      </c>
      <c r="V17" s="104">
        <f t="shared" si="4"/>
        <v>1</v>
      </c>
      <c r="W17" s="98">
        <f t="shared" si="5"/>
        <v>0.14285714285714285</v>
      </c>
      <c r="X17" s="99" t="s">
        <v>472</v>
      </c>
    </row>
    <row r="18" spans="1:24" ht="12.75" customHeight="1">
      <c r="A18" s="93">
        <v>17</v>
      </c>
      <c r="B18" s="8" t="s">
        <v>85</v>
      </c>
      <c r="C18" s="7" t="s">
        <v>16</v>
      </c>
      <c r="D18" s="7" t="s">
        <v>207</v>
      </c>
      <c r="E18" s="7">
        <f>NETWORKDAYS(Итого!$C$2,Отчёт!$C$2,Итого!$C$3:$C$5)</f>
        <v>10</v>
      </c>
      <c r="F18" s="244">
        <f t="shared" si="2"/>
        <v>0.33333333333333331</v>
      </c>
      <c r="G18" s="7">
        <v>2</v>
      </c>
      <c r="H18" s="244">
        <f t="shared" si="3"/>
        <v>0.66666666666666663</v>
      </c>
      <c r="I18" s="7">
        <v>7</v>
      </c>
      <c r="J18" s="94">
        <f t="shared" si="0"/>
        <v>6.6666666666666661</v>
      </c>
      <c r="K18" s="7">
        <v>132</v>
      </c>
      <c r="L18" s="94">
        <f t="shared" si="1"/>
        <v>879.99999999999989</v>
      </c>
      <c r="M18" s="108">
        <v>43224</v>
      </c>
      <c r="N18" s="100">
        <v>7</v>
      </c>
      <c r="O18" s="137">
        <v>0</v>
      </c>
      <c r="P18" s="137">
        <v>0</v>
      </c>
      <c r="Q18" s="137">
        <v>1</v>
      </c>
      <c r="R18" s="137">
        <v>1</v>
      </c>
      <c r="S18" s="137">
        <v>0</v>
      </c>
      <c r="T18" s="137">
        <v>0</v>
      </c>
      <c r="U18" s="137">
        <v>0</v>
      </c>
      <c r="V18" s="104">
        <f t="shared" si="4"/>
        <v>2</v>
      </c>
      <c r="W18" s="98">
        <f t="shared" si="5"/>
        <v>0.2857142857142857</v>
      </c>
      <c r="X18" s="99" t="s">
        <v>481</v>
      </c>
    </row>
    <row r="19" spans="1:24" ht="12.75" customHeight="1">
      <c r="A19" s="93">
        <v>18</v>
      </c>
      <c r="B19" s="8" t="s">
        <v>85</v>
      </c>
      <c r="C19" s="7" t="s">
        <v>16</v>
      </c>
      <c r="D19" s="7" t="s">
        <v>209</v>
      </c>
      <c r="E19" s="7">
        <f>NETWORKDAYS(Итого!$C$2,Отчёт!$C$2,Итого!$C$3:$C$5)</f>
        <v>10</v>
      </c>
      <c r="F19" s="244">
        <f t="shared" si="2"/>
        <v>0.33333333333333331</v>
      </c>
      <c r="G19" s="7">
        <v>2</v>
      </c>
      <c r="H19" s="244">
        <f t="shared" si="3"/>
        <v>0.66666666666666663</v>
      </c>
      <c r="I19" s="7">
        <v>7</v>
      </c>
      <c r="J19" s="94">
        <f t="shared" si="0"/>
        <v>6.6666666666666661</v>
      </c>
      <c r="K19" s="7">
        <v>132</v>
      </c>
      <c r="L19" s="94">
        <f t="shared" si="1"/>
        <v>879.99999999999989</v>
      </c>
      <c r="M19" s="108">
        <v>43224</v>
      </c>
      <c r="N19" s="100">
        <v>7</v>
      </c>
      <c r="O19" s="137">
        <v>0</v>
      </c>
      <c r="P19" s="137">
        <v>0</v>
      </c>
      <c r="Q19" s="137">
        <v>1</v>
      </c>
      <c r="R19" s="137">
        <v>1</v>
      </c>
      <c r="S19" s="137">
        <v>0</v>
      </c>
      <c r="T19" s="137">
        <v>0</v>
      </c>
      <c r="U19" s="137">
        <v>0</v>
      </c>
      <c r="V19" s="104">
        <f t="shared" si="4"/>
        <v>2</v>
      </c>
      <c r="W19" s="98">
        <f t="shared" si="5"/>
        <v>0.2857142857142857</v>
      </c>
      <c r="X19" s="99" t="s">
        <v>492</v>
      </c>
    </row>
    <row r="20" spans="1:24" ht="12.75" customHeight="1">
      <c r="A20" s="93">
        <v>19</v>
      </c>
      <c r="B20" s="8" t="s">
        <v>85</v>
      </c>
      <c r="C20" s="7" t="s">
        <v>16</v>
      </c>
      <c r="D20" s="7" t="s">
        <v>211</v>
      </c>
      <c r="E20" s="7">
        <f>NETWORKDAYS(Итого!$C$2,Отчёт!$C$2,Итого!$C$3:$C$5)</f>
        <v>10</v>
      </c>
      <c r="F20" s="244">
        <f t="shared" si="2"/>
        <v>0.33333333333333331</v>
      </c>
      <c r="G20" s="7">
        <v>2</v>
      </c>
      <c r="H20" s="244">
        <f t="shared" si="3"/>
        <v>0.66666666666666663</v>
      </c>
      <c r="I20" s="7">
        <v>7</v>
      </c>
      <c r="J20" s="94">
        <f t="shared" si="0"/>
        <v>6.6666666666666661</v>
      </c>
      <c r="K20" s="7">
        <v>132</v>
      </c>
      <c r="L20" s="94">
        <f t="shared" si="1"/>
        <v>879.99999999999989</v>
      </c>
      <c r="M20" s="108">
        <v>43224</v>
      </c>
      <c r="N20" s="100">
        <v>7</v>
      </c>
      <c r="O20" s="137">
        <v>0</v>
      </c>
      <c r="P20" s="137">
        <v>1</v>
      </c>
      <c r="Q20" s="137">
        <v>1</v>
      </c>
      <c r="R20" s="137">
        <v>1</v>
      </c>
      <c r="S20" s="137">
        <v>0</v>
      </c>
      <c r="T20" s="137">
        <v>0</v>
      </c>
      <c r="U20" s="137">
        <v>0</v>
      </c>
      <c r="V20" s="104">
        <f t="shared" si="4"/>
        <v>3</v>
      </c>
      <c r="W20" s="98">
        <f t="shared" si="5"/>
        <v>0.42857142857142855</v>
      </c>
      <c r="X20" s="99" t="s">
        <v>425</v>
      </c>
    </row>
    <row r="21" spans="1:24" ht="12.75" customHeight="1">
      <c r="A21" s="93">
        <v>20</v>
      </c>
      <c r="B21" s="8" t="s">
        <v>85</v>
      </c>
      <c r="C21" s="7" t="s">
        <v>16</v>
      </c>
      <c r="D21" s="7" t="s">
        <v>213</v>
      </c>
      <c r="E21" s="7">
        <f>NETWORKDAYS(Итого!$C$2,Отчёт!$C$2,Итого!$C$3:$C$5)</f>
        <v>10</v>
      </c>
      <c r="F21" s="244">
        <f t="shared" si="2"/>
        <v>0.33333333333333331</v>
      </c>
      <c r="G21" s="7">
        <v>2</v>
      </c>
      <c r="H21" s="244">
        <f t="shared" si="3"/>
        <v>0.66666666666666663</v>
      </c>
      <c r="I21" s="7">
        <v>7</v>
      </c>
      <c r="J21" s="94">
        <f t="shared" si="0"/>
        <v>6.6666666666666661</v>
      </c>
      <c r="K21" s="7">
        <v>132</v>
      </c>
      <c r="L21" s="94">
        <f t="shared" si="1"/>
        <v>879.99999999999989</v>
      </c>
      <c r="M21" s="108">
        <v>43224</v>
      </c>
      <c r="N21" s="100">
        <v>7</v>
      </c>
      <c r="O21" s="137">
        <v>0</v>
      </c>
      <c r="P21" s="137">
        <v>0</v>
      </c>
      <c r="Q21" s="137">
        <v>1</v>
      </c>
      <c r="R21" s="137">
        <v>1</v>
      </c>
      <c r="S21" s="137">
        <v>1</v>
      </c>
      <c r="T21" s="137">
        <v>1</v>
      </c>
      <c r="U21" s="137">
        <v>0</v>
      </c>
      <c r="V21" s="104">
        <f t="shared" si="4"/>
        <v>4</v>
      </c>
      <c r="W21" s="98">
        <f t="shared" si="5"/>
        <v>0.5714285714285714</v>
      </c>
      <c r="X21" s="99" t="s">
        <v>483</v>
      </c>
    </row>
    <row r="22" spans="1:24" ht="12.75" customHeight="1">
      <c r="A22" s="93">
        <v>21</v>
      </c>
      <c r="B22" s="8" t="s">
        <v>85</v>
      </c>
      <c r="C22" s="7" t="s">
        <v>16</v>
      </c>
      <c r="D22" s="7" t="s">
        <v>215</v>
      </c>
      <c r="E22" s="7">
        <f>NETWORKDAYS(Итого!$C$2,Отчёт!$C$2,Итого!$C$3:$C$5)</f>
        <v>10</v>
      </c>
      <c r="F22" s="244">
        <f t="shared" si="2"/>
        <v>0.33333333333333331</v>
      </c>
      <c r="G22" s="7">
        <v>2</v>
      </c>
      <c r="H22" s="244">
        <f t="shared" si="3"/>
        <v>0.66666666666666663</v>
      </c>
      <c r="I22" s="7">
        <v>7</v>
      </c>
      <c r="J22" s="94">
        <f t="shared" si="0"/>
        <v>6.6666666666666661</v>
      </c>
      <c r="K22" s="7">
        <v>132</v>
      </c>
      <c r="L22" s="94">
        <f t="shared" si="1"/>
        <v>879.99999999999989</v>
      </c>
      <c r="M22" s="108">
        <v>43224</v>
      </c>
      <c r="N22" s="100">
        <v>7</v>
      </c>
      <c r="O22" s="137">
        <v>0</v>
      </c>
      <c r="P22" s="137">
        <v>0</v>
      </c>
      <c r="Q22" s="137">
        <v>1</v>
      </c>
      <c r="R22" s="137">
        <v>1</v>
      </c>
      <c r="S22" s="137">
        <v>0</v>
      </c>
      <c r="T22" s="137">
        <v>0</v>
      </c>
      <c r="U22" s="137">
        <v>0</v>
      </c>
      <c r="V22" s="104">
        <f t="shared" si="4"/>
        <v>2</v>
      </c>
      <c r="W22" s="98">
        <f t="shared" si="5"/>
        <v>0.2857142857142857</v>
      </c>
      <c r="X22" s="99" t="s">
        <v>483</v>
      </c>
    </row>
    <row r="23" spans="1:24" ht="12.75" customHeight="1">
      <c r="A23" s="93">
        <v>22</v>
      </c>
      <c r="B23" s="8" t="s">
        <v>85</v>
      </c>
      <c r="C23" s="7" t="s">
        <v>16</v>
      </c>
      <c r="D23" s="7" t="s">
        <v>217</v>
      </c>
      <c r="E23" s="7">
        <f>NETWORKDAYS(Итого!$C$2,Отчёт!$C$2,Итого!$C$3:$C$5)</f>
        <v>10</v>
      </c>
      <c r="F23" s="244">
        <f t="shared" si="2"/>
        <v>0.33333333333333331</v>
      </c>
      <c r="G23" s="7">
        <v>2</v>
      </c>
      <c r="H23" s="244">
        <f t="shared" si="3"/>
        <v>0.66666666666666663</v>
      </c>
      <c r="I23" s="7">
        <v>7</v>
      </c>
      <c r="J23" s="94">
        <f t="shared" si="0"/>
        <v>6.6666666666666661</v>
      </c>
      <c r="K23" s="7">
        <v>132</v>
      </c>
      <c r="L23" s="94">
        <f t="shared" si="1"/>
        <v>879.99999999999989</v>
      </c>
      <c r="M23" s="108">
        <v>43224</v>
      </c>
      <c r="N23" s="100">
        <v>7</v>
      </c>
      <c r="O23" s="137">
        <v>0</v>
      </c>
      <c r="P23" s="137">
        <v>0</v>
      </c>
      <c r="Q23" s="137">
        <v>1</v>
      </c>
      <c r="R23" s="137">
        <v>1</v>
      </c>
      <c r="S23" s="137">
        <v>0</v>
      </c>
      <c r="T23" s="137">
        <v>0</v>
      </c>
      <c r="U23" s="137">
        <v>0</v>
      </c>
      <c r="V23" s="104">
        <f t="shared" si="4"/>
        <v>2</v>
      </c>
      <c r="W23" s="98">
        <f t="shared" si="5"/>
        <v>0.2857142857142857</v>
      </c>
      <c r="X23" s="99" t="s">
        <v>472</v>
      </c>
    </row>
    <row r="24" spans="1:24" ht="12.75" customHeight="1">
      <c r="A24" s="93">
        <v>23</v>
      </c>
      <c r="B24" s="8" t="s">
        <v>85</v>
      </c>
      <c r="C24" s="7" t="s">
        <v>16</v>
      </c>
      <c r="D24" s="7" t="s">
        <v>219</v>
      </c>
      <c r="E24" s="7">
        <f>NETWORKDAYS(Итого!$C$2,Отчёт!$C$2,Итого!$C$3:$C$5)</f>
        <v>10</v>
      </c>
      <c r="F24" s="244">
        <f t="shared" si="2"/>
        <v>0.33333333333333331</v>
      </c>
      <c r="G24" s="7">
        <v>2</v>
      </c>
      <c r="H24" s="244">
        <f t="shared" si="3"/>
        <v>0.66666666666666663</v>
      </c>
      <c r="I24" s="7">
        <v>7</v>
      </c>
      <c r="J24" s="94">
        <f t="shared" si="0"/>
        <v>6.6666666666666661</v>
      </c>
      <c r="K24" s="7">
        <v>132</v>
      </c>
      <c r="L24" s="94">
        <f t="shared" si="1"/>
        <v>879.99999999999989</v>
      </c>
      <c r="M24" s="108">
        <v>43224</v>
      </c>
      <c r="N24" s="100">
        <v>7</v>
      </c>
      <c r="O24" s="137">
        <v>0</v>
      </c>
      <c r="P24" s="137">
        <v>0</v>
      </c>
      <c r="Q24" s="137">
        <v>1</v>
      </c>
      <c r="R24" s="137">
        <v>1</v>
      </c>
      <c r="S24" s="137">
        <v>0</v>
      </c>
      <c r="T24" s="137">
        <v>0</v>
      </c>
      <c r="U24" s="137">
        <v>0</v>
      </c>
      <c r="V24" s="104">
        <f t="shared" si="4"/>
        <v>2</v>
      </c>
      <c r="W24" s="98">
        <f t="shared" si="5"/>
        <v>0.2857142857142857</v>
      </c>
      <c r="X24" s="99" t="s">
        <v>472</v>
      </c>
    </row>
    <row r="25" spans="1:24" ht="12.75" customHeight="1">
      <c r="A25" s="93">
        <v>24</v>
      </c>
      <c r="B25" s="8" t="s">
        <v>85</v>
      </c>
      <c r="C25" s="7" t="s">
        <v>16</v>
      </c>
      <c r="D25" s="7" t="s">
        <v>221</v>
      </c>
      <c r="E25" s="7">
        <f>NETWORKDAYS(Итого!$C$2,Отчёт!$C$2,Итого!$C$3:$C$5)</f>
        <v>10</v>
      </c>
      <c r="F25" s="244">
        <f t="shared" si="2"/>
        <v>0.33333333333333331</v>
      </c>
      <c r="G25" s="7">
        <v>2</v>
      </c>
      <c r="H25" s="244">
        <f t="shared" si="3"/>
        <v>0.66666666666666663</v>
      </c>
      <c r="I25" s="7">
        <v>7</v>
      </c>
      <c r="J25" s="94">
        <f t="shared" si="0"/>
        <v>6.6666666666666661</v>
      </c>
      <c r="K25" s="7">
        <v>132</v>
      </c>
      <c r="L25" s="94">
        <f t="shared" si="1"/>
        <v>879.99999999999989</v>
      </c>
      <c r="M25" s="108">
        <v>43224</v>
      </c>
      <c r="N25" s="100">
        <v>7</v>
      </c>
      <c r="O25" s="137">
        <v>0</v>
      </c>
      <c r="P25" s="137">
        <v>0</v>
      </c>
      <c r="Q25" s="137">
        <v>1</v>
      </c>
      <c r="R25" s="137">
        <v>0</v>
      </c>
      <c r="S25" s="137">
        <v>0</v>
      </c>
      <c r="T25" s="137">
        <v>0</v>
      </c>
      <c r="U25" s="137">
        <v>0</v>
      </c>
      <c r="V25" s="104">
        <f t="shared" si="4"/>
        <v>1</v>
      </c>
      <c r="W25" s="98">
        <f t="shared" si="5"/>
        <v>0.14285714285714285</v>
      </c>
      <c r="X25" s="99" t="s">
        <v>481</v>
      </c>
    </row>
    <row r="26" spans="1:24" ht="12.75" customHeight="1">
      <c r="A26" s="93">
        <v>25</v>
      </c>
      <c r="B26" s="8" t="s">
        <v>85</v>
      </c>
      <c r="C26" s="7" t="s">
        <v>16</v>
      </c>
      <c r="D26" s="7" t="s">
        <v>223</v>
      </c>
      <c r="E26" s="7">
        <f>NETWORKDAYS(Итого!$C$2,Отчёт!$C$2,Итого!$C$3:$C$5)</f>
        <v>10</v>
      </c>
      <c r="F26" s="244">
        <f t="shared" si="2"/>
        <v>0.33333333333333331</v>
      </c>
      <c r="G26" s="7">
        <v>2</v>
      </c>
      <c r="H26" s="244">
        <f t="shared" si="3"/>
        <v>0.66666666666666663</v>
      </c>
      <c r="I26" s="7">
        <v>7</v>
      </c>
      <c r="J26" s="94">
        <f t="shared" si="0"/>
        <v>6.6666666666666661</v>
      </c>
      <c r="K26" s="7">
        <v>132</v>
      </c>
      <c r="L26" s="94">
        <f t="shared" si="1"/>
        <v>879.99999999999989</v>
      </c>
      <c r="M26" s="108">
        <v>43224</v>
      </c>
      <c r="N26" s="100">
        <v>7</v>
      </c>
      <c r="O26" s="137">
        <v>0</v>
      </c>
      <c r="P26" s="137">
        <v>0</v>
      </c>
      <c r="Q26" s="137">
        <v>1</v>
      </c>
      <c r="R26" s="137">
        <v>1</v>
      </c>
      <c r="S26" s="137">
        <v>0</v>
      </c>
      <c r="T26" s="137">
        <v>0</v>
      </c>
      <c r="U26" s="137">
        <v>0</v>
      </c>
      <c r="V26" s="104">
        <f t="shared" si="4"/>
        <v>2</v>
      </c>
      <c r="W26" s="98">
        <f t="shared" si="5"/>
        <v>0.2857142857142857</v>
      </c>
      <c r="X26" s="99" t="s">
        <v>472</v>
      </c>
    </row>
    <row r="27" spans="1:24" ht="12.75" customHeight="1">
      <c r="A27" s="143">
        <v>26</v>
      </c>
      <c r="B27" s="144" t="s">
        <v>85</v>
      </c>
      <c r="C27" s="7" t="s">
        <v>16</v>
      </c>
      <c r="D27" s="153" t="s">
        <v>269</v>
      </c>
      <c r="E27" s="7">
        <f>NETWORKDAYS(Итого!$C$2,Отчёт!$C$2,Итого!$C$3:$C$5)</f>
        <v>10</v>
      </c>
      <c r="F27" s="244">
        <f t="shared" si="2"/>
        <v>0.33333333333333331</v>
      </c>
      <c r="G27" s="7">
        <v>2</v>
      </c>
      <c r="H27" s="244">
        <f t="shared" si="3"/>
        <v>0.66666666666666663</v>
      </c>
      <c r="I27" s="145">
        <v>7</v>
      </c>
      <c r="J27" s="94">
        <f t="shared" si="0"/>
        <v>6.6666666666666661</v>
      </c>
      <c r="K27" s="145">
        <v>132</v>
      </c>
      <c r="L27" s="94">
        <f t="shared" si="1"/>
        <v>879.99999999999989</v>
      </c>
      <c r="M27" s="108">
        <v>43224</v>
      </c>
      <c r="N27" s="106">
        <v>7</v>
      </c>
      <c r="O27" s="137">
        <v>0</v>
      </c>
      <c r="P27" s="137">
        <v>0</v>
      </c>
      <c r="Q27" s="137">
        <v>1</v>
      </c>
      <c r="R27" s="137">
        <v>1</v>
      </c>
      <c r="S27" s="137">
        <v>0</v>
      </c>
      <c r="T27" s="137">
        <v>0</v>
      </c>
      <c r="U27" s="137">
        <v>0</v>
      </c>
      <c r="V27" s="104">
        <f t="shared" si="4"/>
        <v>2</v>
      </c>
      <c r="W27" s="98">
        <f t="shared" si="5"/>
        <v>0.2857142857142857</v>
      </c>
      <c r="X27" s="99" t="s">
        <v>492</v>
      </c>
    </row>
    <row r="28" spans="1:24" ht="12.75" customHeight="1">
      <c r="A28" s="93">
        <v>27</v>
      </c>
      <c r="B28" s="8" t="s">
        <v>85</v>
      </c>
      <c r="C28" s="7" t="s">
        <v>16</v>
      </c>
      <c r="D28" s="7" t="s">
        <v>225</v>
      </c>
      <c r="E28" s="7">
        <f>NETWORKDAYS(Итого!$C$2,Отчёт!$C$2,Итого!$C$3:$C$5)</f>
        <v>10</v>
      </c>
      <c r="F28" s="244">
        <f t="shared" si="2"/>
        <v>0.33333333333333331</v>
      </c>
      <c r="G28" s="7">
        <v>2</v>
      </c>
      <c r="H28" s="244">
        <f t="shared" si="3"/>
        <v>0.66666666666666663</v>
      </c>
      <c r="I28" s="7">
        <v>7</v>
      </c>
      <c r="J28" s="94">
        <f>H28*E28</f>
        <v>6.6666666666666661</v>
      </c>
      <c r="K28" s="7">
        <v>132</v>
      </c>
      <c r="L28" s="94">
        <f>K28*J28</f>
        <v>879.99999999999989</v>
      </c>
      <c r="M28" s="108">
        <v>43224</v>
      </c>
      <c r="N28" s="106">
        <v>7</v>
      </c>
      <c r="O28" s="137">
        <v>0</v>
      </c>
      <c r="P28" s="137">
        <v>0</v>
      </c>
      <c r="Q28" s="137">
        <v>1</v>
      </c>
      <c r="R28" s="137">
        <v>1</v>
      </c>
      <c r="S28" s="137">
        <v>1</v>
      </c>
      <c r="T28" s="137">
        <v>0</v>
      </c>
      <c r="U28" s="137">
        <v>0</v>
      </c>
      <c r="V28" s="104">
        <f t="shared" si="4"/>
        <v>3</v>
      </c>
      <c r="W28" s="146">
        <f t="shared" si="5"/>
        <v>0.42857142857142855</v>
      </c>
      <c r="X28" s="99" t="s">
        <v>472</v>
      </c>
    </row>
    <row r="29" spans="1:24" ht="12.75" customHeight="1">
      <c r="B29" s="8" t="s">
        <v>85</v>
      </c>
      <c r="C29" s="7" t="s">
        <v>16</v>
      </c>
      <c r="D29" s="7" t="s">
        <v>460</v>
      </c>
      <c r="E29" s="7">
        <f>NETWORKDAYS(Итого!$C$2,Отчёт!$C$2,Итого!$C$3:$C$5)</f>
        <v>10</v>
      </c>
      <c r="F29" s="244">
        <f>1/3</f>
        <v>0.33333333333333331</v>
      </c>
      <c r="G29" s="7">
        <v>2</v>
      </c>
      <c r="H29" s="244">
        <f t="shared" si="3"/>
        <v>0.66666666666666663</v>
      </c>
      <c r="I29" s="7">
        <v>7</v>
      </c>
      <c r="J29" s="94">
        <f>H29*E29</f>
        <v>6.6666666666666661</v>
      </c>
      <c r="K29" s="7">
        <v>132</v>
      </c>
      <c r="L29" s="94">
        <f>K29*J29</f>
        <v>879.99999999999989</v>
      </c>
      <c r="M29" s="108">
        <v>43224</v>
      </c>
      <c r="N29" s="106">
        <v>7</v>
      </c>
      <c r="O29" s="137">
        <v>0</v>
      </c>
      <c r="P29" s="137">
        <v>0</v>
      </c>
      <c r="Q29" s="137">
        <v>1</v>
      </c>
      <c r="R29" s="137">
        <v>1</v>
      </c>
      <c r="S29" s="137">
        <v>0</v>
      </c>
      <c r="T29" s="137">
        <v>1</v>
      </c>
      <c r="U29" s="137">
        <v>0</v>
      </c>
      <c r="V29" s="104">
        <f t="shared" ref="V29" si="6">SUM(O29:U29)</f>
        <v>3</v>
      </c>
      <c r="W29" s="146">
        <f t="shared" ref="W29" si="7">V29/N29</f>
        <v>0.42857142857142855</v>
      </c>
      <c r="X29" s="99" t="s">
        <v>483</v>
      </c>
    </row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</sheetData>
  <autoFilter ref="A1:X28"/>
  <conditionalFormatting sqref="D1">
    <cfRule type="expression" dxfId="58" priority="14">
      <formula>AND(COUNTIF($D$1,D1)&gt;1,NOT(ISBLANK(D1)))</formula>
    </cfRule>
  </conditionalFormatting>
  <conditionalFormatting sqref="M1">
    <cfRule type="expression" dxfId="57" priority="15">
      <formula>AND(TODAY()-ROUNDDOWN(M1,0)&gt;=(WEEKDAY(TODAY())),TODAY()-ROUNDDOWN(M1,0)&lt;(WEEKDAY(TODAY())+7))</formula>
    </cfRule>
  </conditionalFormatting>
  <conditionalFormatting sqref="M2:M29">
    <cfRule type="cellIs" dxfId="56" priority="17" operator="lessThan">
      <formula>42979</formula>
    </cfRule>
  </conditionalFormatting>
  <conditionalFormatting sqref="O2">
    <cfRule type="cellIs" dxfId="55" priority="7" operator="equal">
      <formula>1</formula>
    </cfRule>
  </conditionalFormatting>
  <conditionalFormatting sqref="P2:U2">
    <cfRule type="cellIs" dxfId="54" priority="6" operator="equal">
      <formula>1</formula>
    </cfRule>
  </conditionalFormatting>
  <conditionalFormatting sqref="O3:O28">
    <cfRule type="cellIs" dxfId="53" priority="5" operator="equal">
      <formula>1</formula>
    </cfRule>
  </conditionalFormatting>
  <conditionalFormatting sqref="P3:U28">
    <cfRule type="cellIs" dxfId="52" priority="4" operator="equal">
      <formula>1</formula>
    </cfRule>
  </conditionalFormatting>
  <conditionalFormatting sqref="O29">
    <cfRule type="cellIs" dxfId="51" priority="2" operator="equal">
      <formula>1</formula>
    </cfRule>
  </conditionalFormatting>
  <conditionalFormatting sqref="P29:U29">
    <cfRule type="cellIs" dxfId="50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B999"/>
  <sheetViews>
    <sheetView zoomScale="70" zoomScaleNormal="70" workbookViewId="0">
      <selection activeCell="W28" sqref="W28"/>
    </sheetView>
  </sheetViews>
  <sheetFormatPr defaultColWidth="14.42578125" defaultRowHeight="15" customHeight="1"/>
  <cols>
    <col min="1" max="1" width="3.42578125" customWidth="1"/>
    <col min="2" max="2" width="7.85546875" customWidth="1"/>
    <col min="3" max="3" width="8.7109375" customWidth="1"/>
    <col min="4" max="4" width="24.5703125" customWidth="1"/>
    <col min="5" max="12" width="8.7109375" customWidth="1"/>
    <col min="13" max="13" width="10.7109375" customWidth="1"/>
    <col min="14" max="22" width="8.7109375" customWidth="1"/>
    <col min="23" max="23" width="11.28515625" customWidth="1"/>
    <col min="24" max="25" width="8.7109375" customWidth="1"/>
    <col min="26" max="26" width="5.42578125" customWidth="1"/>
    <col min="27" max="27" width="6.85546875" customWidth="1"/>
    <col min="28" max="28" width="24.85546875" customWidth="1"/>
  </cols>
  <sheetData>
    <row r="1" spans="1:28" ht="57.7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68" t="s">
        <v>31</v>
      </c>
      <c r="N1" s="69" t="s">
        <v>32</v>
      </c>
      <c r="O1" s="28" t="s">
        <v>165</v>
      </c>
      <c r="P1" s="28" t="s">
        <v>191</v>
      </c>
      <c r="Q1" s="28" t="s">
        <v>169</v>
      </c>
      <c r="R1" s="28" t="s">
        <v>170</v>
      </c>
      <c r="S1" s="28" t="s">
        <v>171</v>
      </c>
      <c r="T1" s="28" t="s">
        <v>264</v>
      </c>
      <c r="U1" s="28" t="s">
        <v>168</v>
      </c>
      <c r="V1" s="28" t="s">
        <v>340</v>
      </c>
      <c r="W1" s="28" t="s">
        <v>341</v>
      </c>
      <c r="X1" s="28" t="s">
        <v>431</v>
      </c>
      <c r="Y1" s="28" t="s">
        <v>432</v>
      </c>
      <c r="Z1" s="28" t="s">
        <v>46</v>
      </c>
      <c r="AA1" s="29" t="s">
        <v>5</v>
      </c>
      <c r="AB1" s="28" t="s">
        <v>47</v>
      </c>
    </row>
    <row r="2" spans="1:28">
      <c r="A2" s="7">
        <v>1</v>
      </c>
      <c r="B2" s="8" t="s">
        <v>85</v>
      </c>
      <c r="C2" s="7" t="s">
        <v>16</v>
      </c>
      <c r="D2" s="7" t="s">
        <v>194</v>
      </c>
      <c r="E2" s="45">
        <f>NETWORKDAYS(Итого!C$2,Отчёт!C$2,Итого!C$3:C$5)</f>
        <v>10</v>
      </c>
      <c r="F2" s="46">
        <f>1/3</f>
        <v>0.33333333333333331</v>
      </c>
      <c r="G2" s="45">
        <v>2</v>
      </c>
      <c r="H2" s="47">
        <f t="shared" ref="H2:H14" si="0">F2*G2</f>
        <v>0.66666666666666663</v>
      </c>
      <c r="I2" s="48">
        <v>7</v>
      </c>
      <c r="J2" s="49">
        <f t="shared" ref="J2:J14" si="1">E2*H2</f>
        <v>6.6666666666666661</v>
      </c>
      <c r="K2" s="50">
        <v>132</v>
      </c>
      <c r="L2" s="51">
        <f t="shared" ref="L2:L14" si="2">K2*J2</f>
        <v>879.99999999999989</v>
      </c>
      <c r="M2" s="108">
        <v>43224</v>
      </c>
      <c r="N2" s="103">
        <v>7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202">
        <v>1</v>
      </c>
      <c r="U2" s="202">
        <v>0</v>
      </c>
      <c r="V2" s="202">
        <v>1</v>
      </c>
      <c r="W2" s="202">
        <v>1</v>
      </c>
      <c r="X2" s="202">
        <v>1</v>
      </c>
      <c r="Y2" s="202">
        <v>1</v>
      </c>
      <c r="Z2" s="104">
        <f t="shared" ref="Z2:Z14" si="3">COUNTIF(O2:T2, "=1")</f>
        <v>6</v>
      </c>
      <c r="AA2" s="98">
        <f t="shared" ref="AA2:AA14" si="4">Z2/N2</f>
        <v>0.8571428571428571</v>
      </c>
      <c r="AB2" s="175" t="s">
        <v>415</v>
      </c>
    </row>
    <row r="3" spans="1:28" ht="12.75" customHeight="1">
      <c r="A3" s="7">
        <v>2</v>
      </c>
      <c r="B3" s="8" t="s">
        <v>85</v>
      </c>
      <c r="C3" s="7" t="s">
        <v>16</v>
      </c>
      <c r="D3" s="7" t="s">
        <v>203</v>
      </c>
      <c r="E3" s="45">
        <f>NETWORKDAYS(Итого!C$2,Отчёт!C$2,Итого!C$3:C$5)</f>
        <v>10</v>
      </c>
      <c r="F3" s="46">
        <f t="shared" ref="F3:F15" si="5">1/3</f>
        <v>0.33333333333333331</v>
      </c>
      <c r="G3" s="45">
        <v>2</v>
      </c>
      <c r="H3" s="47">
        <f t="shared" si="0"/>
        <v>0.66666666666666663</v>
      </c>
      <c r="I3" s="48">
        <v>7</v>
      </c>
      <c r="J3" s="49">
        <f t="shared" si="1"/>
        <v>6.6666666666666661</v>
      </c>
      <c r="K3" s="50">
        <v>132</v>
      </c>
      <c r="L3" s="51">
        <f t="shared" si="2"/>
        <v>879.99999999999989</v>
      </c>
      <c r="M3" s="108">
        <v>43224</v>
      </c>
      <c r="N3" s="114">
        <v>7</v>
      </c>
      <c r="O3" s="137">
        <v>1</v>
      </c>
      <c r="P3" s="137">
        <v>1</v>
      </c>
      <c r="Q3" s="137">
        <v>0</v>
      </c>
      <c r="R3" s="137">
        <v>1</v>
      </c>
      <c r="S3" s="137">
        <v>1</v>
      </c>
      <c r="T3" s="202">
        <v>0</v>
      </c>
      <c r="U3" s="202">
        <v>0</v>
      </c>
      <c r="V3" s="202">
        <v>1</v>
      </c>
      <c r="W3" s="202">
        <v>1</v>
      </c>
      <c r="X3" s="202">
        <v>1</v>
      </c>
      <c r="Y3" s="202">
        <v>1</v>
      </c>
      <c r="Z3" s="104">
        <f t="shared" si="3"/>
        <v>4</v>
      </c>
      <c r="AA3" s="98">
        <f t="shared" si="4"/>
        <v>0.5714285714285714</v>
      </c>
      <c r="AB3" s="175" t="s">
        <v>422</v>
      </c>
    </row>
    <row r="4" spans="1:28" ht="12.75" customHeight="1">
      <c r="A4" s="7">
        <v>3</v>
      </c>
      <c r="B4" s="8" t="s">
        <v>85</v>
      </c>
      <c r="C4" s="7" t="s">
        <v>16</v>
      </c>
      <c r="D4" s="7" t="s">
        <v>212</v>
      </c>
      <c r="E4" s="45">
        <f>NETWORKDAYS(Итого!C$2,Отчёт!C$2,Итого!C$3:C$5)</f>
        <v>10</v>
      </c>
      <c r="F4" s="46">
        <f t="shared" si="5"/>
        <v>0.33333333333333331</v>
      </c>
      <c r="G4" s="45">
        <v>2</v>
      </c>
      <c r="H4" s="47">
        <f t="shared" si="0"/>
        <v>0.66666666666666663</v>
      </c>
      <c r="I4" s="48">
        <v>7</v>
      </c>
      <c r="J4" s="49">
        <f t="shared" si="1"/>
        <v>6.6666666666666661</v>
      </c>
      <c r="K4" s="50">
        <v>132</v>
      </c>
      <c r="L4" s="51">
        <f t="shared" si="2"/>
        <v>879.99999999999989</v>
      </c>
      <c r="M4" s="108">
        <v>43224</v>
      </c>
      <c r="N4" s="114">
        <v>7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202">
        <v>0</v>
      </c>
      <c r="U4" s="202">
        <v>1</v>
      </c>
      <c r="V4" s="202">
        <v>1</v>
      </c>
      <c r="W4" s="202">
        <v>1</v>
      </c>
      <c r="X4" s="202">
        <v>1</v>
      </c>
      <c r="Y4" s="202">
        <v>1</v>
      </c>
      <c r="Z4" s="104">
        <f t="shared" si="3"/>
        <v>5</v>
      </c>
      <c r="AA4" s="98">
        <f t="shared" si="4"/>
        <v>0.7142857142857143</v>
      </c>
      <c r="AB4" s="175" t="s">
        <v>417</v>
      </c>
    </row>
    <row r="5" spans="1:28" ht="12.75" customHeight="1">
      <c r="A5" s="7">
        <v>4</v>
      </c>
      <c r="B5" s="8" t="s">
        <v>85</v>
      </c>
      <c r="C5" s="7" t="s">
        <v>16</v>
      </c>
      <c r="D5" s="7" t="s">
        <v>216</v>
      </c>
      <c r="E5" s="45">
        <f>NETWORKDAYS(Итого!C$2,Отчёт!C$2,Итого!C$3:C$5)</f>
        <v>10</v>
      </c>
      <c r="F5" s="46">
        <f t="shared" si="5"/>
        <v>0.33333333333333331</v>
      </c>
      <c r="G5" s="45">
        <v>2</v>
      </c>
      <c r="H5" s="47">
        <f t="shared" si="0"/>
        <v>0.66666666666666663</v>
      </c>
      <c r="I5" s="48">
        <v>7</v>
      </c>
      <c r="J5" s="49">
        <f t="shared" si="1"/>
        <v>6.6666666666666661</v>
      </c>
      <c r="K5" s="50">
        <v>132</v>
      </c>
      <c r="L5" s="51">
        <f t="shared" si="2"/>
        <v>879.99999999999989</v>
      </c>
      <c r="M5" s="108">
        <v>43224</v>
      </c>
      <c r="N5" s="114">
        <v>7</v>
      </c>
      <c r="O5" s="137">
        <v>1</v>
      </c>
      <c r="P5" s="137">
        <v>1</v>
      </c>
      <c r="Q5" s="137">
        <v>0</v>
      </c>
      <c r="R5" s="137">
        <v>0</v>
      </c>
      <c r="S5" s="137">
        <v>0</v>
      </c>
      <c r="T5" s="202">
        <v>0</v>
      </c>
      <c r="U5" s="202">
        <v>0</v>
      </c>
      <c r="V5" s="202">
        <v>0</v>
      </c>
      <c r="W5" s="202">
        <v>0</v>
      </c>
      <c r="X5" s="202">
        <v>0</v>
      </c>
      <c r="Y5" s="202">
        <v>0</v>
      </c>
      <c r="Z5" s="104">
        <f t="shared" si="3"/>
        <v>2</v>
      </c>
      <c r="AA5" s="98">
        <f t="shared" si="4"/>
        <v>0.2857142857142857</v>
      </c>
      <c r="AB5" s="175" t="s">
        <v>339</v>
      </c>
    </row>
    <row r="6" spans="1:28" ht="12.75" customHeight="1">
      <c r="A6" s="7">
        <v>5</v>
      </c>
      <c r="B6" s="8" t="s">
        <v>85</v>
      </c>
      <c r="C6" s="7" t="s">
        <v>16</v>
      </c>
      <c r="D6" s="7" t="s">
        <v>220</v>
      </c>
      <c r="E6" s="45">
        <f>NETWORKDAYS(Итого!C$2,Отчёт!C$2,Итого!C$3:C$5)</f>
        <v>10</v>
      </c>
      <c r="F6" s="46">
        <f t="shared" si="5"/>
        <v>0.33333333333333331</v>
      </c>
      <c r="G6" s="45">
        <v>2</v>
      </c>
      <c r="H6" s="47">
        <f t="shared" si="0"/>
        <v>0.66666666666666663</v>
      </c>
      <c r="I6" s="48">
        <v>7</v>
      </c>
      <c r="J6" s="49">
        <f t="shared" si="1"/>
        <v>6.6666666666666661</v>
      </c>
      <c r="K6" s="50">
        <v>132</v>
      </c>
      <c r="L6" s="51">
        <f t="shared" si="2"/>
        <v>879.99999999999989</v>
      </c>
      <c r="M6" s="108">
        <v>43224</v>
      </c>
      <c r="N6" s="114">
        <v>7</v>
      </c>
      <c r="O6" s="137">
        <v>1</v>
      </c>
      <c r="P6" s="137">
        <v>1</v>
      </c>
      <c r="Q6" s="137">
        <v>1</v>
      </c>
      <c r="R6" s="137">
        <v>1</v>
      </c>
      <c r="S6" s="137">
        <v>1</v>
      </c>
      <c r="T6" s="202">
        <v>0</v>
      </c>
      <c r="U6" s="202">
        <v>1</v>
      </c>
      <c r="V6" s="202">
        <v>1</v>
      </c>
      <c r="W6" s="202">
        <v>1</v>
      </c>
      <c r="X6" s="202">
        <v>1</v>
      </c>
      <c r="Y6" s="202">
        <v>1</v>
      </c>
      <c r="Z6" s="104">
        <f t="shared" si="3"/>
        <v>5</v>
      </c>
      <c r="AA6" s="98">
        <f t="shared" si="4"/>
        <v>0.7142857142857143</v>
      </c>
      <c r="AB6" s="175" t="s">
        <v>413</v>
      </c>
    </row>
    <row r="7" spans="1:28" ht="12.75" customHeight="1">
      <c r="A7" s="7">
        <v>6</v>
      </c>
      <c r="B7" s="8" t="s">
        <v>85</v>
      </c>
      <c r="C7" s="7" t="s">
        <v>16</v>
      </c>
      <c r="D7" s="7" t="s">
        <v>224</v>
      </c>
      <c r="E7" s="45">
        <f>NETWORKDAYS(Итого!C$2,Отчёт!C$2,Итого!C$3:C$5)</f>
        <v>10</v>
      </c>
      <c r="F7" s="46">
        <f t="shared" si="5"/>
        <v>0.33333333333333331</v>
      </c>
      <c r="G7" s="45">
        <v>2</v>
      </c>
      <c r="H7" s="47">
        <f t="shared" si="0"/>
        <v>0.66666666666666663</v>
      </c>
      <c r="I7" s="48">
        <v>7</v>
      </c>
      <c r="J7" s="49">
        <f t="shared" si="1"/>
        <v>6.6666666666666661</v>
      </c>
      <c r="K7" s="50">
        <v>132</v>
      </c>
      <c r="L7" s="51">
        <f t="shared" si="2"/>
        <v>879.99999999999989</v>
      </c>
      <c r="M7" s="108">
        <v>43224</v>
      </c>
      <c r="N7" s="114">
        <v>7</v>
      </c>
      <c r="O7" s="137">
        <v>1</v>
      </c>
      <c r="P7" s="137">
        <v>1</v>
      </c>
      <c r="Q7" s="137">
        <v>1</v>
      </c>
      <c r="R7" s="137">
        <v>1</v>
      </c>
      <c r="S7" s="137">
        <v>1</v>
      </c>
      <c r="T7" s="202">
        <v>1</v>
      </c>
      <c r="U7" s="202">
        <v>1</v>
      </c>
      <c r="V7" s="202">
        <v>1</v>
      </c>
      <c r="W7" s="202">
        <v>1</v>
      </c>
      <c r="X7" s="202">
        <v>1</v>
      </c>
      <c r="Y7" s="202">
        <v>1</v>
      </c>
      <c r="Z7" s="104">
        <f t="shared" si="3"/>
        <v>6</v>
      </c>
      <c r="AA7" s="98">
        <f t="shared" si="4"/>
        <v>0.8571428571428571</v>
      </c>
      <c r="AB7" s="175" t="s">
        <v>417</v>
      </c>
    </row>
    <row r="8" spans="1:28" ht="12.75" customHeight="1">
      <c r="A8" s="7">
        <v>7</v>
      </c>
      <c r="B8" s="8" t="s">
        <v>85</v>
      </c>
      <c r="C8" s="7" t="s">
        <v>16</v>
      </c>
      <c r="D8" s="7" t="s">
        <v>228</v>
      </c>
      <c r="E8" s="45">
        <f>NETWORKDAYS(Итого!C$2,Отчёт!C$2,Итого!C$3:C$5)</f>
        <v>10</v>
      </c>
      <c r="F8" s="46">
        <f t="shared" si="5"/>
        <v>0.33333333333333331</v>
      </c>
      <c r="G8" s="45">
        <v>2</v>
      </c>
      <c r="H8" s="47">
        <f t="shared" si="0"/>
        <v>0.66666666666666663</v>
      </c>
      <c r="I8" s="48">
        <v>7</v>
      </c>
      <c r="J8" s="49">
        <f t="shared" si="1"/>
        <v>6.6666666666666661</v>
      </c>
      <c r="K8" s="50">
        <v>132</v>
      </c>
      <c r="L8" s="51">
        <f t="shared" si="2"/>
        <v>879.99999999999989</v>
      </c>
      <c r="M8" s="108">
        <v>43224</v>
      </c>
      <c r="N8" s="114">
        <v>7</v>
      </c>
      <c r="O8" s="137">
        <v>1</v>
      </c>
      <c r="P8" s="137">
        <v>1</v>
      </c>
      <c r="Q8" s="137">
        <v>1</v>
      </c>
      <c r="R8" s="137">
        <v>0</v>
      </c>
      <c r="S8" s="137">
        <v>1</v>
      </c>
      <c r="T8" s="202">
        <v>0</v>
      </c>
      <c r="U8" s="202">
        <v>1</v>
      </c>
      <c r="V8" s="202">
        <v>1</v>
      </c>
      <c r="W8" s="202">
        <v>1</v>
      </c>
      <c r="X8" s="202">
        <v>1</v>
      </c>
      <c r="Y8" s="202">
        <v>1</v>
      </c>
      <c r="Z8" s="104">
        <f t="shared" si="3"/>
        <v>4</v>
      </c>
      <c r="AA8" s="98">
        <f t="shared" si="4"/>
        <v>0.5714285714285714</v>
      </c>
      <c r="AB8" s="175" t="s">
        <v>429</v>
      </c>
    </row>
    <row r="9" spans="1:28" ht="12.75" customHeight="1">
      <c r="A9" s="7">
        <v>8</v>
      </c>
      <c r="B9" s="8" t="s">
        <v>85</v>
      </c>
      <c r="C9" s="7" t="s">
        <v>16</v>
      </c>
      <c r="D9" s="7" t="s">
        <v>229</v>
      </c>
      <c r="E9" s="45">
        <f>NETWORKDAYS(Итого!C$2,Отчёт!C$2,Итого!C$3:C$5)</f>
        <v>10</v>
      </c>
      <c r="F9" s="46">
        <f t="shared" si="5"/>
        <v>0.33333333333333331</v>
      </c>
      <c r="G9" s="45">
        <v>2</v>
      </c>
      <c r="H9" s="47">
        <f t="shared" si="0"/>
        <v>0.66666666666666663</v>
      </c>
      <c r="I9" s="48">
        <v>7</v>
      </c>
      <c r="J9" s="49">
        <f t="shared" si="1"/>
        <v>6.6666666666666661</v>
      </c>
      <c r="K9" s="50">
        <v>132</v>
      </c>
      <c r="L9" s="51">
        <f t="shared" si="2"/>
        <v>879.99999999999989</v>
      </c>
      <c r="M9" s="108">
        <v>43224</v>
      </c>
      <c r="N9" s="114">
        <v>7</v>
      </c>
      <c r="O9" s="137">
        <v>1</v>
      </c>
      <c r="P9" s="137">
        <v>1</v>
      </c>
      <c r="Q9" s="137">
        <v>0</v>
      </c>
      <c r="R9" s="137">
        <v>1</v>
      </c>
      <c r="S9" s="137">
        <v>1</v>
      </c>
      <c r="T9" s="202">
        <v>1</v>
      </c>
      <c r="U9" s="202">
        <v>1</v>
      </c>
      <c r="V9" s="202">
        <v>1</v>
      </c>
      <c r="W9" s="202">
        <v>1</v>
      </c>
      <c r="X9" s="202">
        <v>1</v>
      </c>
      <c r="Y9" s="202">
        <v>1</v>
      </c>
      <c r="Z9" s="104">
        <f t="shared" si="3"/>
        <v>5</v>
      </c>
      <c r="AA9" s="98">
        <f t="shared" si="4"/>
        <v>0.7142857142857143</v>
      </c>
      <c r="AB9" s="175" t="s">
        <v>422</v>
      </c>
    </row>
    <row r="10" spans="1:28" ht="12.75" customHeight="1">
      <c r="A10" s="7">
        <v>9</v>
      </c>
      <c r="B10" s="8" t="s">
        <v>85</v>
      </c>
      <c r="C10" s="7" t="s">
        <v>16</v>
      </c>
      <c r="D10" s="7" t="s">
        <v>230</v>
      </c>
      <c r="E10" s="45">
        <f>NETWORKDAYS(Итого!C$2,Отчёт!C$2,Итого!C$3:C$5)</f>
        <v>10</v>
      </c>
      <c r="F10" s="46">
        <f t="shared" si="5"/>
        <v>0.33333333333333331</v>
      </c>
      <c r="G10" s="45">
        <v>2</v>
      </c>
      <c r="H10" s="47">
        <f t="shared" si="0"/>
        <v>0.66666666666666663</v>
      </c>
      <c r="I10" s="48">
        <v>7</v>
      </c>
      <c r="J10" s="49">
        <f t="shared" si="1"/>
        <v>6.6666666666666661</v>
      </c>
      <c r="K10" s="50">
        <v>132</v>
      </c>
      <c r="L10" s="51">
        <f t="shared" si="2"/>
        <v>879.99999999999989</v>
      </c>
      <c r="M10" s="108">
        <v>43224</v>
      </c>
      <c r="N10" s="114">
        <v>7</v>
      </c>
      <c r="O10" s="137">
        <v>1</v>
      </c>
      <c r="P10" s="137">
        <v>1</v>
      </c>
      <c r="Q10" s="137">
        <v>1</v>
      </c>
      <c r="R10" s="137">
        <v>1</v>
      </c>
      <c r="S10" s="137">
        <v>0</v>
      </c>
      <c r="T10" s="202">
        <v>1</v>
      </c>
      <c r="U10" s="202">
        <v>0</v>
      </c>
      <c r="V10" s="202">
        <v>0</v>
      </c>
      <c r="W10" s="202">
        <v>1</v>
      </c>
      <c r="X10" s="202">
        <v>1</v>
      </c>
      <c r="Y10" s="202">
        <v>1</v>
      </c>
      <c r="Z10" s="104">
        <f t="shared" si="3"/>
        <v>5</v>
      </c>
      <c r="AA10" s="98">
        <f t="shared" si="4"/>
        <v>0.7142857142857143</v>
      </c>
      <c r="AB10" s="175" t="s">
        <v>367</v>
      </c>
    </row>
    <row r="11" spans="1:28" ht="12.75" customHeight="1">
      <c r="A11" s="7">
        <v>10</v>
      </c>
      <c r="B11" s="8" t="s">
        <v>85</v>
      </c>
      <c r="C11" s="7" t="s">
        <v>16</v>
      </c>
      <c r="D11" s="7" t="s">
        <v>233</v>
      </c>
      <c r="E11" s="45">
        <f>NETWORKDAYS(Итого!C$2,Отчёт!C$2,Итого!C$3:C$5)</f>
        <v>10</v>
      </c>
      <c r="F11" s="46">
        <f t="shared" si="5"/>
        <v>0.33333333333333331</v>
      </c>
      <c r="G11" s="45">
        <v>2</v>
      </c>
      <c r="H11" s="47">
        <f t="shared" si="0"/>
        <v>0.66666666666666663</v>
      </c>
      <c r="I11" s="48">
        <v>7</v>
      </c>
      <c r="J11" s="49">
        <f t="shared" si="1"/>
        <v>6.6666666666666661</v>
      </c>
      <c r="K11" s="50">
        <v>132</v>
      </c>
      <c r="L11" s="51">
        <f t="shared" si="2"/>
        <v>879.99999999999989</v>
      </c>
      <c r="M11" s="108">
        <v>43224</v>
      </c>
      <c r="N11" s="114">
        <v>7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202">
        <v>0</v>
      </c>
      <c r="U11" s="202">
        <v>0</v>
      </c>
      <c r="V11" s="202">
        <v>1</v>
      </c>
      <c r="W11" s="202">
        <v>1</v>
      </c>
      <c r="X11" s="202">
        <v>1</v>
      </c>
      <c r="Y11" s="202">
        <v>1</v>
      </c>
      <c r="Z11" s="104">
        <f t="shared" si="3"/>
        <v>5</v>
      </c>
      <c r="AA11" s="98">
        <f t="shared" si="4"/>
        <v>0.7142857142857143</v>
      </c>
      <c r="AB11" s="175" t="s">
        <v>339</v>
      </c>
    </row>
    <row r="12" spans="1:28" ht="12.75" customHeight="1">
      <c r="A12" s="7">
        <v>11</v>
      </c>
      <c r="B12" s="8" t="s">
        <v>85</v>
      </c>
      <c r="C12" s="7" t="s">
        <v>16</v>
      </c>
      <c r="D12" s="7" t="s">
        <v>234</v>
      </c>
      <c r="E12" s="45">
        <f>NETWORKDAYS(Итого!C$2,Отчёт!C$2,Итого!C$3:C$5)</f>
        <v>10</v>
      </c>
      <c r="F12" s="46">
        <f t="shared" si="5"/>
        <v>0.33333333333333331</v>
      </c>
      <c r="G12" s="45">
        <v>2</v>
      </c>
      <c r="H12" s="47">
        <f t="shared" si="0"/>
        <v>0.66666666666666663</v>
      </c>
      <c r="I12" s="48">
        <v>7</v>
      </c>
      <c r="J12" s="49">
        <f t="shared" si="1"/>
        <v>6.6666666666666661</v>
      </c>
      <c r="K12" s="50">
        <v>132</v>
      </c>
      <c r="L12" s="51">
        <f t="shared" si="2"/>
        <v>879.99999999999989</v>
      </c>
      <c r="M12" s="108">
        <v>43224</v>
      </c>
      <c r="N12" s="114">
        <v>7</v>
      </c>
      <c r="O12" s="137">
        <v>1</v>
      </c>
      <c r="P12" s="137">
        <v>1</v>
      </c>
      <c r="Q12" s="137">
        <v>1</v>
      </c>
      <c r="R12" s="137">
        <v>1</v>
      </c>
      <c r="S12" s="137">
        <v>1</v>
      </c>
      <c r="T12" s="202">
        <v>0</v>
      </c>
      <c r="U12" s="202">
        <v>1</v>
      </c>
      <c r="V12" s="202">
        <v>1</v>
      </c>
      <c r="W12" s="202">
        <v>1</v>
      </c>
      <c r="X12" s="202">
        <v>1</v>
      </c>
      <c r="Y12" s="202">
        <v>1</v>
      </c>
      <c r="Z12" s="104">
        <f t="shared" si="3"/>
        <v>5</v>
      </c>
      <c r="AA12" s="98">
        <f t="shared" si="4"/>
        <v>0.7142857142857143</v>
      </c>
      <c r="AB12" s="175" t="s">
        <v>417</v>
      </c>
    </row>
    <row r="13" spans="1:28" ht="12.75" customHeight="1">
      <c r="A13" s="7">
        <v>12</v>
      </c>
      <c r="B13" s="8" t="s">
        <v>85</v>
      </c>
      <c r="C13" s="7" t="s">
        <v>16</v>
      </c>
      <c r="D13" s="7" t="s">
        <v>236</v>
      </c>
      <c r="E13" s="45">
        <f>NETWORKDAYS(Итого!C$2,Отчёт!C$2,Итого!C$3:C$5)</f>
        <v>10</v>
      </c>
      <c r="F13" s="46">
        <f t="shared" si="5"/>
        <v>0.33333333333333331</v>
      </c>
      <c r="G13" s="45">
        <v>2</v>
      </c>
      <c r="H13" s="47">
        <f t="shared" si="0"/>
        <v>0.66666666666666663</v>
      </c>
      <c r="I13" s="48">
        <v>7</v>
      </c>
      <c r="J13" s="49">
        <f t="shared" si="1"/>
        <v>6.6666666666666661</v>
      </c>
      <c r="K13" s="50">
        <v>132</v>
      </c>
      <c r="L13" s="51">
        <f t="shared" si="2"/>
        <v>879.99999999999989</v>
      </c>
      <c r="M13" s="108">
        <v>43224</v>
      </c>
      <c r="N13" s="114">
        <v>7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202">
        <v>0</v>
      </c>
      <c r="U13" s="202">
        <v>1</v>
      </c>
      <c r="V13" s="202">
        <v>1</v>
      </c>
      <c r="W13" s="202">
        <v>1</v>
      </c>
      <c r="X13" s="202">
        <v>1</v>
      </c>
      <c r="Y13" s="202">
        <v>1</v>
      </c>
      <c r="Z13" s="104">
        <f t="shared" si="3"/>
        <v>5</v>
      </c>
      <c r="AA13" s="98">
        <f t="shared" si="4"/>
        <v>0.7142857142857143</v>
      </c>
      <c r="AB13" s="175" t="s">
        <v>339</v>
      </c>
    </row>
    <row r="14" spans="1:28" ht="12.75" customHeight="1">
      <c r="A14" s="7">
        <v>13</v>
      </c>
      <c r="B14" s="8" t="s">
        <v>85</v>
      </c>
      <c r="C14" s="7" t="s">
        <v>16</v>
      </c>
      <c r="D14" s="7" t="s">
        <v>238</v>
      </c>
      <c r="E14" s="45">
        <f>NETWORKDAYS(Итого!C$2,Отчёт!C$2,Итого!C$3:C$5)</f>
        <v>10</v>
      </c>
      <c r="F14" s="46">
        <f t="shared" si="5"/>
        <v>0.33333333333333331</v>
      </c>
      <c r="G14" s="45">
        <v>2</v>
      </c>
      <c r="H14" s="47">
        <f t="shared" si="0"/>
        <v>0.66666666666666663</v>
      </c>
      <c r="I14" s="48">
        <v>7</v>
      </c>
      <c r="J14" s="49">
        <f t="shared" si="1"/>
        <v>6.6666666666666661</v>
      </c>
      <c r="K14" s="50">
        <v>132</v>
      </c>
      <c r="L14" s="51">
        <f t="shared" si="2"/>
        <v>879.99999999999989</v>
      </c>
      <c r="M14" s="108">
        <v>43224</v>
      </c>
      <c r="N14" s="114">
        <v>7</v>
      </c>
      <c r="O14" s="137">
        <v>1</v>
      </c>
      <c r="P14" s="137">
        <v>1</v>
      </c>
      <c r="Q14" s="137">
        <v>0</v>
      </c>
      <c r="R14" s="137">
        <v>1</v>
      </c>
      <c r="S14" s="137">
        <v>1</v>
      </c>
      <c r="T14" s="202">
        <v>1</v>
      </c>
      <c r="U14" s="202">
        <v>1</v>
      </c>
      <c r="V14" s="202">
        <v>1</v>
      </c>
      <c r="W14" s="202">
        <v>1</v>
      </c>
      <c r="X14" s="202">
        <v>1</v>
      </c>
      <c r="Y14" s="202">
        <v>1</v>
      </c>
      <c r="Z14" s="104">
        <f t="shared" si="3"/>
        <v>5</v>
      </c>
      <c r="AA14" s="98">
        <f t="shared" si="4"/>
        <v>0.7142857142857143</v>
      </c>
      <c r="AB14" s="175" t="s">
        <v>413</v>
      </c>
    </row>
    <row r="15" spans="1:28" ht="12.75" customHeight="1">
      <c r="A15" s="7">
        <v>14</v>
      </c>
      <c r="B15" s="8" t="s">
        <v>85</v>
      </c>
      <c r="C15" s="7" t="s">
        <v>16</v>
      </c>
      <c r="D15" s="242" t="s">
        <v>474</v>
      </c>
      <c r="E15" s="45">
        <f>NETWORKDAYS(Итого!C$2,Отчёт!C$2,Итого!C$3:C$5)</f>
        <v>10</v>
      </c>
      <c r="F15" s="46">
        <f t="shared" si="5"/>
        <v>0.33333333333333331</v>
      </c>
      <c r="G15" s="45">
        <v>2</v>
      </c>
      <c r="H15" s="47">
        <f t="shared" ref="H15" si="6">F15*G15</f>
        <v>0.66666666666666663</v>
      </c>
      <c r="I15" s="48">
        <v>7</v>
      </c>
      <c r="J15" s="49">
        <f t="shared" ref="J15" si="7">E15*H15</f>
        <v>6.6666666666666661</v>
      </c>
      <c r="K15" s="50">
        <v>132</v>
      </c>
      <c r="L15" s="51">
        <f t="shared" ref="L15" si="8">K15*J15</f>
        <v>879.99999999999989</v>
      </c>
      <c r="M15" s="108">
        <v>43224</v>
      </c>
      <c r="N15" s="114">
        <v>7</v>
      </c>
      <c r="O15" s="137">
        <v>1</v>
      </c>
      <c r="P15" s="137">
        <v>1</v>
      </c>
      <c r="Q15" s="137">
        <v>1</v>
      </c>
      <c r="R15" s="137">
        <v>1</v>
      </c>
      <c r="S15" s="137">
        <v>1</v>
      </c>
      <c r="T15" s="202">
        <v>0</v>
      </c>
      <c r="U15" s="202">
        <v>0</v>
      </c>
      <c r="V15" s="202">
        <v>1</v>
      </c>
      <c r="W15" s="202">
        <v>1</v>
      </c>
      <c r="X15" s="202">
        <v>1</v>
      </c>
      <c r="Y15" s="202">
        <v>1</v>
      </c>
      <c r="Z15" s="104">
        <f t="shared" ref="Z15" si="9">COUNTIF(O15:T15, "=1")</f>
        <v>5</v>
      </c>
      <c r="AA15" s="98">
        <f t="shared" ref="AA15" si="10">Z15/N15</f>
        <v>0.7142857142857143</v>
      </c>
      <c r="AB15" s="175" t="s">
        <v>473</v>
      </c>
    </row>
    <row r="16" spans="1:2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A1:W14"/>
  <conditionalFormatting sqref="M2:M15">
    <cfRule type="cellIs" dxfId="49" priority="10" operator="lessThan">
      <formula>42979</formula>
    </cfRule>
  </conditionalFormatting>
  <conditionalFormatting sqref="O2:T2">
    <cfRule type="cellIs" dxfId="48" priority="9" operator="equal">
      <formula>1</formula>
    </cfRule>
  </conditionalFormatting>
  <conditionalFormatting sqref="O3:O14">
    <cfRule type="cellIs" dxfId="47" priority="7" operator="equal">
      <formula>1</formula>
    </cfRule>
  </conditionalFormatting>
  <conditionalFormatting sqref="P3:T14">
    <cfRule type="cellIs" dxfId="46" priority="6" operator="equal">
      <formula>1</formula>
    </cfRule>
  </conditionalFormatting>
  <conditionalFormatting sqref="U2:Y2">
    <cfRule type="cellIs" dxfId="45" priority="5" operator="equal">
      <formula>1</formula>
    </cfRule>
  </conditionalFormatting>
  <conditionalFormatting sqref="U3:Y14">
    <cfRule type="cellIs" dxfId="44" priority="4" operator="equal">
      <formula>1</formula>
    </cfRule>
  </conditionalFormatting>
  <conditionalFormatting sqref="O15">
    <cfRule type="cellIs" dxfId="43" priority="3" operator="equal">
      <formula>1</formula>
    </cfRule>
  </conditionalFormatting>
  <conditionalFormatting sqref="P15:T15">
    <cfRule type="cellIs" dxfId="42" priority="2" operator="equal">
      <formula>1</formula>
    </cfRule>
  </conditionalFormatting>
  <conditionalFormatting sqref="U15:Y15">
    <cfRule type="cellIs" dxfId="41" priority="1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G1000"/>
  <sheetViews>
    <sheetView topLeftCell="C1" zoomScale="55" zoomScaleNormal="55" workbookViewId="0">
      <selection activeCell="AC49" sqref="AC49"/>
    </sheetView>
  </sheetViews>
  <sheetFormatPr defaultColWidth="14.42578125" defaultRowHeight="15" customHeight="1"/>
  <cols>
    <col min="1" max="1" width="3" customWidth="1"/>
    <col min="2" max="2" width="7.5703125" customWidth="1"/>
    <col min="3" max="3" width="8.7109375" customWidth="1"/>
    <col min="4" max="4" width="30.85546875" customWidth="1"/>
    <col min="5" max="27" width="8.7109375" customWidth="1"/>
    <col min="28" max="28" width="26.7109375" customWidth="1"/>
  </cols>
  <sheetData>
    <row r="1" spans="1:33" ht="76.5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261</v>
      </c>
      <c r="P1" s="28" t="s">
        <v>262</v>
      </c>
      <c r="Q1" s="28" t="s">
        <v>263</v>
      </c>
      <c r="R1" s="28" t="s">
        <v>167</v>
      </c>
      <c r="S1" s="28" t="s">
        <v>168</v>
      </c>
      <c r="T1" s="28" t="s">
        <v>169</v>
      </c>
      <c r="U1" s="28" t="s">
        <v>170</v>
      </c>
      <c r="V1" s="28" t="s">
        <v>171</v>
      </c>
      <c r="W1" s="28" t="s">
        <v>264</v>
      </c>
      <c r="X1" s="28" t="s">
        <v>433</v>
      </c>
      <c r="Y1" s="28" t="s">
        <v>434</v>
      </c>
      <c r="Z1" s="28" t="s">
        <v>435</v>
      </c>
      <c r="AA1" s="28" t="s">
        <v>436</v>
      </c>
      <c r="AB1" s="28" t="s">
        <v>431</v>
      </c>
      <c r="AC1" s="28" t="s">
        <v>432</v>
      </c>
      <c r="AD1" s="28" t="s">
        <v>437</v>
      </c>
      <c r="AE1" s="28" t="s">
        <v>46</v>
      </c>
      <c r="AF1" s="29" t="s">
        <v>5</v>
      </c>
      <c r="AG1" s="28" t="s">
        <v>47</v>
      </c>
    </row>
    <row r="2" spans="1:33" ht="12.75" customHeight="1">
      <c r="A2" s="7">
        <v>1</v>
      </c>
      <c r="B2" s="110" t="s">
        <v>85</v>
      </c>
      <c r="C2" s="117" t="s">
        <v>16</v>
      </c>
      <c r="D2" s="7" t="s">
        <v>266</v>
      </c>
      <c r="E2" s="45">
        <f>NETWORKDAYS(Итого!C$2,Отчёт!C$2,Итого!C$3:C$5)</f>
        <v>10</v>
      </c>
      <c r="F2" s="46">
        <f>1/3</f>
        <v>0.33333333333333331</v>
      </c>
      <c r="G2" s="45">
        <v>2</v>
      </c>
      <c r="H2" s="47">
        <f t="shared" ref="H2:H4" si="0">F2*G2</f>
        <v>0.66666666666666663</v>
      </c>
      <c r="I2" s="61">
        <v>7</v>
      </c>
      <c r="J2" s="49">
        <f t="shared" ref="J2:J4" si="1">E2*H2</f>
        <v>6.6666666666666661</v>
      </c>
      <c r="K2" s="50">
        <v>132</v>
      </c>
      <c r="L2" s="51">
        <f t="shared" ref="L2:L4" si="2">K2*J2</f>
        <v>879.99999999999989</v>
      </c>
      <c r="M2" s="118">
        <v>43224</v>
      </c>
      <c r="N2" s="119">
        <v>11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137">
        <v>1</v>
      </c>
      <c r="X2" s="202">
        <v>1</v>
      </c>
      <c r="Y2" s="202">
        <v>1</v>
      </c>
      <c r="Z2" s="202">
        <v>1</v>
      </c>
      <c r="AA2" s="202">
        <v>1</v>
      </c>
      <c r="AB2" s="202">
        <v>1</v>
      </c>
      <c r="AC2" s="202">
        <v>1</v>
      </c>
      <c r="AD2" s="202">
        <v>1</v>
      </c>
      <c r="AE2" s="120">
        <f>SUM(O2:Y2)</f>
        <v>11</v>
      </c>
      <c r="AF2" s="98">
        <f>AE2/N2</f>
        <v>1</v>
      </c>
      <c r="AG2" s="121"/>
    </row>
    <row r="3" spans="1:33" ht="12.75" customHeight="1">
      <c r="A3" s="7">
        <v>2</v>
      </c>
      <c r="B3" s="110" t="s">
        <v>85</v>
      </c>
      <c r="C3" s="117" t="s">
        <v>16</v>
      </c>
      <c r="D3" s="7" t="s">
        <v>267</v>
      </c>
      <c r="E3" s="45">
        <f>NETWORKDAYS(Итого!C$2,Отчёт!C$2,Итого!C$3:C$5)</f>
        <v>10</v>
      </c>
      <c r="F3" s="46">
        <f t="shared" ref="F3:F4" si="3">1/3</f>
        <v>0.33333333333333331</v>
      </c>
      <c r="G3" s="45">
        <v>2</v>
      </c>
      <c r="H3" s="47">
        <f t="shared" si="0"/>
        <v>0.66666666666666663</v>
      </c>
      <c r="I3" s="61">
        <v>7</v>
      </c>
      <c r="J3" s="49">
        <f t="shared" si="1"/>
        <v>6.6666666666666661</v>
      </c>
      <c r="K3" s="50">
        <v>132</v>
      </c>
      <c r="L3" s="51">
        <f t="shared" si="2"/>
        <v>879.99999999999989</v>
      </c>
      <c r="M3" s="118">
        <v>43224</v>
      </c>
      <c r="N3" s="122">
        <v>11</v>
      </c>
      <c r="O3" s="137">
        <v>1</v>
      </c>
      <c r="P3" s="137">
        <v>1</v>
      </c>
      <c r="Q3" s="137">
        <v>0</v>
      </c>
      <c r="R3" s="137">
        <v>0</v>
      </c>
      <c r="S3" s="137">
        <v>0</v>
      </c>
      <c r="T3" s="137">
        <v>1</v>
      </c>
      <c r="U3" s="137">
        <v>1</v>
      </c>
      <c r="V3" s="137">
        <v>1</v>
      </c>
      <c r="W3" s="137">
        <v>1</v>
      </c>
      <c r="X3" s="202">
        <v>1</v>
      </c>
      <c r="Y3" s="202">
        <v>1</v>
      </c>
      <c r="Z3" s="202">
        <v>1</v>
      </c>
      <c r="AA3" s="202">
        <v>1</v>
      </c>
      <c r="AB3" s="202">
        <v>1</v>
      </c>
      <c r="AC3" s="202">
        <v>1</v>
      </c>
      <c r="AD3" s="202">
        <v>1</v>
      </c>
      <c r="AE3" s="120">
        <f>SUM(O3:Y3)</f>
        <v>8</v>
      </c>
      <c r="AF3" s="98">
        <f>AE3/N3</f>
        <v>0.72727272727272729</v>
      </c>
      <c r="AG3" s="121" t="s">
        <v>500</v>
      </c>
    </row>
    <row r="4" spans="1:33" ht="12.75" customHeight="1">
      <c r="A4" s="7">
        <v>3</v>
      </c>
      <c r="B4" s="110" t="s">
        <v>85</v>
      </c>
      <c r="C4" s="117" t="s">
        <v>16</v>
      </c>
      <c r="D4" s="7" t="s">
        <v>268</v>
      </c>
      <c r="E4" s="45">
        <f>NETWORKDAYS(Итого!C$2,Отчёт!C$2,Итого!C$3:C$5)</f>
        <v>10</v>
      </c>
      <c r="F4" s="46">
        <f t="shared" si="3"/>
        <v>0.33333333333333331</v>
      </c>
      <c r="G4" s="45">
        <v>2</v>
      </c>
      <c r="H4" s="47">
        <f t="shared" si="0"/>
        <v>0.66666666666666663</v>
      </c>
      <c r="I4" s="61">
        <v>7</v>
      </c>
      <c r="J4" s="49">
        <f t="shared" si="1"/>
        <v>6.6666666666666661</v>
      </c>
      <c r="K4" s="50">
        <v>132</v>
      </c>
      <c r="L4" s="51">
        <f t="shared" si="2"/>
        <v>879.99999999999989</v>
      </c>
      <c r="M4" s="118">
        <v>43224</v>
      </c>
      <c r="N4" s="122">
        <v>11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137">
        <v>0</v>
      </c>
      <c r="W4" s="137">
        <v>1</v>
      </c>
      <c r="X4" s="202">
        <v>1</v>
      </c>
      <c r="Y4" s="202">
        <v>1</v>
      </c>
      <c r="Z4" s="202">
        <v>1</v>
      </c>
      <c r="AA4" s="202">
        <v>1</v>
      </c>
      <c r="AB4" s="202">
        <v>1</v>
      </c>
      <c r="AC4" s="202">
        <v>1</v>
      </c>
      <c r="AD4" s="202">
        <v>1</v>
      </c>
      <c r="AE4" s="120">
        <f>SUM(O4:Y4)</f>
        <v>10</v>
      </c>
      <c r="AF4" s="98">
        <f>AE4/N4</f>
        <v>0.90909090909090906</v>
      </c>
      <c r="AG4" s="121" t="s">
        <v>500</v>
      </c>
    </row>
    <row r="5" spans="1:33" ht="12.75" customHeight="1"/>
    <row r="6" spans="1:33" ht="12.75" customHeight="1"/>
    <row r="7" spans="1:33" ht="12.75" customHeight="1"/>
    <row r="8" spans="1:33" ht="12.75" customHeight="1"/>
    <row r="9" spans="1:33" ht="12.75" customHeight="1"/>
    <row r="10" spans="1:33" ht="12.75" customHeight="1"/>
    <row r="11" spans="1:33" ht="12.75" customHeight="1"/>
    <row r="12" spans="1:33" ht="12.75" customHeight="1"/>
    <row r="13" spans="1:33" ht="12.75" customHeight="1"/>
    <row r="14" spans="1:33" ht="12.75" customHeight="1"/>
    <row r="15" spans="1:33" ht="12.75" customHeight="1"/>
    <row r="16" spans="1:3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1">
    <cfRule type="expression" dxfId="40" priority="9">
      <formula>AND(COUNTIF($D$1,D1)&gt;1,NOT(ISBLANK(D1)))</formula>
    </cfRule>
  </conditionalFormatting>
  <conditionalFormatting sqref="M1">
    <cfRule type="expression" dxfId="39" priority="10">
      <formula>AND(TODAY()-ROUNDDOWN(M1,0)&gt;=(WEEKDAY(TODAY())),TODAY()-ROUNDDOWN(M1,0)&lt;(WEEKDAY(TODAY())+7))</formula>
    </cfRule>
  </conditionalFormatting>
  <conditionalFormatting sqref="M2:M4">
    <cfRule type="cellIs" dxfId="38" priority="13" operator="lessThan">
      <formula>42979</formula>
    </cfRule>
  </conditionalFormatting>
  <conditionalFormatting sqref="O2">
    <cfRule type="cellIs" dxfId="37" priority="6" operator="equal">
      <formula>1</formula>
    </cfRule>
  </conditionalFormatting>
  <conditionalFormatting sqref="P2:Y2">
    <cfRule type="cellIs" dxfId="36" priority="5" operator="equal">
      <formula>1</formula>
    </cfRule>
  </conditionalFormatting>
  <conditionalFormatting sqref="O3:O4">
    <cfRule type="cellIs" dxfId="35" priority="4" operator="equal">
      <formula>1</formula>
    </cfRule>
  </conditionalFormatting>
  <conditionalFormatting sqref="P3:Y4">
    <cfRule type="cellIs" dxfId="34" priority="3" operator="equal">
      <formula>1</formula>
    </cfRule>
  </conditionalFormatting>
  <conditionalFormatting sqref="Z2:AD2">
    <cfRule type="cellIs" dxfId="33" priority="2" operator="equal">
      <formula>1</formula>
    </cfRule>
  </conditionalFormatting>
  <conditionalFormatting sqref="Z3:AD4">
    <cfRule type="cellIs" dxfId="32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AA984"/>
  <sheetViews>
    <sheetView topLeftCell="D1" zoomScale="70" zoomScaleNormal="70" workbookViewId="0">
      <selection activeCell="AA9" sqref="AA9"/>
    </sheetView>
  </sheetViews>
  <sheetFormatPr defaultColWidth="14.42578125" defaultRowHeight="15" customHeight="1"/>
  <cols>
    <col min="1" max="1" width="3" customWidth="1"/>
    <col min="2" max="2" width="7.5703125" customWidth="1"/>
    <col min="3" max="3" width="8.7109375" customWidth="1"/>
    <col min="4" max="4" width="35.85546875" customWidth="1"/>
    <col min="5" max="5" width="11.85546875" customWidth="1"/>
    <col min="6" max="12" width="8.7109375" customWidth="1"/>
    <col min="13" max="13" width="10.5703125" customWidth="1"/>
    <col min="14" max="26" width="8.7109375" customWidth="1"/>
    <col min="27" max="27" width="29.140625" customWidth="1"/>
  </cols>
  <sheetData>
    <row r="1" spans="1:27" ht="76.5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165</v>
      </c>
      <c r="P1" s="28" t="s">
        <v>166</v>
      </c>
      <c r="Q1" s="28" t="s">
        <v>239</v>
      </c>
      <c r="R1" s="28" t="s">
        <v>240</v>
      </c>
      <c r="S1" s="28" t="s">
        <v>167</v>
      </c>
      <c r="T1" s="28" t="s">
        <v>169</v>
      </c>
      <c r="U1" s="28" t="s">
        <v>170</v>
      </c>
      <c r="V1" s="28" t="s">
        <v>171</v>
      </c>
      <c r="W1" s="28" t="s">
        <v>264</v>
      </c>
      <c r="X1" s="28" t="s">
        <v>168</v>
      </c>
      <c r="Y1" s="28" t="s">
        <v>46</v>
      </c>
      <c r="Z1" s="29" t="s">
        <v>5</v>
      </c>
      <c r="AA1" s="28" t="s">
        <v>47</v>
      </c>
    </row>
    <row r="2" spans="1:27" ht="12.75" customHeight="1">
      <c r="A2" s="24">
        <v>1</v>
      </c>
      <c r="B2" s="110" t="s">
        <v>48</v>
      </c>
      <c r="C2" s="7" t="s">
        <v>16</v>
      </c>
      <c r="D2" s="152" t="s">
        <v>241</v>
      </c>
      <c r="E2" s="149">
        <f>NETWORKDAYS(Итого!C$2,Отчёт!C$2,Итого!C$3:C$5)</f>
        <v>10</v>
      </c>
      <c r="F2" s="46">
        <f>1/3</f>
        <v>0.33333333333333331</v>
      </c>
      <c r="G2" s="45">
        <v>1</v>
      </c>
      <c r="H2" s="47">
        <f t="shared" ref="H2:H6" si="0">F2*G2</f>
        <v>0.33333333333333331</v>
      </c>
      <c r="I2" s="61">
        <v>9</v>
      </c>
      <c r="J2" s="49">
        <f t="shared" ref="J2:J6" si="1">E2*H2</f>
        <v>3.333333333333333</v>
      </c>
      <c r="K2" s="50">
        <v>132</v>
      </c>
      <c r="L2" s="51">
        <f t="shared" ref="L2:L6" si="2">K2*J2</f>
        <v>439.99999999999994</v>
      </c>
      <c r="M2" s="111">
        <v>43224</v>
      </c>
      <c r="N2" s="105">
        <v>10</v>
      </c>
      <c r="O2" s="137">
        <v>0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137">
        <v>1</v>
      </c>
      <c r="W2" s="202">
        <v>1</v>
      </c>
      <c r="X2" s="202">
        <v>1</v>
      </c>
      <c r="Y2" s="104">
        <f>COUNTIF(O2:X2,"=1")</f>
        <v>9</v>
      </c>
      <c r="Z2" s="112">
        <f t="shared" ref="Z2:Z12" si="3">Y2/N2</f>
        <v>0.9</v>
      </c>
      <c r="AA2" s="113" t="s">
        <v>449</v>
      </c>
    </row>
    <row r="3" spans="1:27" ht="12.75" customHeight="1">
      <c r="A3" s="7">
        <v>2</v>
      </c>
      <c r="B3" s="110" t="s">
        <v>48</v>
      </c>
      <c r="C3" s="7" t="s">
        <v>16</v>
      </c>
      <c r="D3" s="152" t="s">
        <v>324</v>
      </c>
      <c r="E3" s="149">
        <f>NETWORKDAYS(Итого!C$2,Отчёт!C$2,Итого!C$3:C$5)</f>
        <v>10</v>
      </c>
      <c r="F3" s="46">
        <f t="shared" ref="F3:F12" si="4">1/3</f>
        <v>0.33333333333333331</v>
      </c>
      <c r="G3" s="45">
        <v>1</v>
      </c>
      <c r="H3" s="47">
        <f t="shared" si="0"/>
        <v>0.33333333333333331</v>
      </c>
      <c r="I3" s="61">
        <v>9</v>
      </c>
      <c r="J3" s="49">
        <f t="shared" si="1"/>
        <v>3.333333333333333</v>
      </c>
      <c r="K3" s="50">
        <v>132</v>
      </c>
      <c r="L3" s="51">
        <f t="shared" si="2"/>
        <v>439.99999999999994</v>
      </c>
      <c r="M3" s="111">
        <v>43224</v>
      </c>
      <c r="N3" s="105">
        <v>10</v>
      </c>
      <c r="O3" s="137">
        <v>0</v>
      </c>
      <c r="P3" s="137">
        <v>1</v>
      </c>
      <c r="Q3" s="137">
        <v>1</v>
      </c>
      <c r="R3" s="137">
        <v>1</v>
      </c>
      <c r="S3" s="137">
        <v>1</v>
      </c>
      <c r="T3" s="137">
        <v>1</v>
      </c>
      <c r="U3" s="137">
        <v>0</v>
      </c>
      <c r="V3" s="137">
        <v>0</v>
      </c>
      <c r="W3" s="202">
        <v>1</v>
      </c>
      <c r="X3" s="202">
        <v>1</v>
      </c>
      <c r="Y3" s="104">
        <f t="shared" ref="Y3:Y12" si="5">COUNTIF(O3:X3,"=1")</f>
        <v>7</v>
      </c>
      <c r="Z3" s="112">
        <f t="shared" si="3"/>
        <v>0.7</v>
      </c>
      <c r="AA3" s="113" t="s">
        <v>368</v>
      </c>
    </row>
    <row r="4" spans="1:27" ht="12.75" customHeight="1">
      <c r="A4" s="7">
        <v>3</v>
      </c>
      <c r="B4" s="110" t="s">
        <v>48</v>
      </c>
      <c r="C4" s="7" t="s">
        <v>16</v>
      </c>
      <c r="D4" s="152" t="s">
        <v>244</v>
      </c>
      <c r="E4" s="149">
        <f>NETWORKDAYS(Итого!C$2,Отчёт!C$2,Итого!C$3:C$5)</f>
        <v>10</v>
      </c>
      <c r="F4" s="46">
        <f t="shared" si="4"/>
        <v>0.33333333333333331</v>
      </c>
      <c r="G4" s="45">
        <v>1</v>
      </c>
      <c r="H4" s="47">
        <f t="shared" si="0"/>
        <v>0.33333333333333331</v>
      </c>
      <c r="I4" s="61">
        <v>9</v>
      </c>
      <c r="J4" s="49">
        <f t="shared" si="1"/>
        <v>3.333333333333333</v>
      </c>
      <c r="K4" s="50">
        <v>132</v>
      </c>
      <c r="L4" s="51">
        <f t="shared" si="2"/>
        <v>439.99999999999994</v>
      </c>
      <c r="M4" s="111">
        <v>43224</v>
      </c>
      <c r="N4" s="105">
        <v>10</v>
      </c>
      <c r="O4" s="137">
        <v>0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137">
        <v>1</v>
      </c>
      <c r="W4" s="202">
        <v>1</v>
      </c>
      <c r="X4" s="202">
        <v>1</v>
      </c>
      <c r="Y4" s="104">
        <f t="shared" si="5"/>
        <v>9</v>
      </c>
      <c r="Z4" s="112">
        <f t="shared" si="3"/>
        <v>0.9</v>
      </c>
      <c r="AA4" s="113" t="s">
        <v>425</v>
      </c>
    </row>
    <row r="5" spans="1:27" ht="12.75" customHeight="1">
      <c r="A5" s="24">
        <v>4</v>
      </c>
      <c r="B5" s="110" t="s">
        <v>48</v>
      </c>
      <c r="C5" s="7" t="s">
        <v>16</v>
      </c>
      <c r="D5" s="152" t="s">
        <v>325</v>
      </c>
      <c r="E5" s="149">
        <f>NETWORKDAYS(Итого!C$2,Отчёт!C$2,Итого!C$3:C$5)</f>
        <v>10</v>
      </c>
      <c r="F5" s="46">
        <f t="shared" si="4"/>
        <v>0.33333333333333331</v>
      </c>
      <c r="G5" s="45">
        <v>1</v>
      </c>
      <c r="H5" s="47">
        <f t="shared" si="0"/>
        <v>0.33333333333333331</v>
      </c>
      <c r="I5" s="61">
        <v>9</v>
      </c>
      <c r="J5" s="49">
        <f t="shared" si="1"/>
        <v>3.333333333333333</v>
      </c>
      <c r="K5" s="50">
        <v>132</v>
      </c>
      <c r="L5" s="51">
        <f t="shared" si="2"/>
        <v>439.99999999999994</v>
      </c>
      <c r="M5" s="111">
        <v>43224</v>
      </c>
      <c r="N5" s="105">
        <v>10</v>
      </c>
      <c r="O5" s="137">
        <v>0</v>
      </c>
      <c r="P5" s="137">
        <v>1</v>
      </c>
      <c r="Q5" s="137">
        <v>1</v>
      </c>
      <c r="R5" s="137">
        <v>1</v>
      </c>
      <c r="S5" s="137">
        <v>1</v>
      </c>
      <c r="T5" s="137">
        <v>1</v>
      </c>
      <c r="U5" s="137">
        <v>1</v>
      </c>
      <c r="V5" s="137">
        <v>1</v>
      </c>
      <c r="W5" s="202">
        <v>1</v>
      </c>
      <c r="X5" s="202">
        <v>1</v>
      </c>
      <c r="Y5" s="104">
        <f t="shared" si="5"/>
        <v>9</v>
      </c>
      <c r="Z5" s="112">
        <f t="shared" si="3"/>
        <v>0.9</v>
      </c>
      <c r="AA5" s="113" t="s">
        <v>425</v>
      </c>
    </row>
    <row r="6" spans="1:27" ht="12.75" customHeight="1">
      <c r="A6" s="7">
        <v>5</v>
      </c>
      <c r="B6" s="110" t="s">
        <v>48</v>
      </c>
      <c r="C6" s="7" t="s">
        <v>16</v>
      </c>
      <c r="D6" s="152" t="s">
        <v>246</v>
      </c>
      <c r="E6" s="149">
        <f>NETWORKDAYS(Итого!C$2,Отчёт!C$2,Итого!C$3:C$5)</f>
        <v>10</v>
      </c>
      <c r="F6" s="46">
        <f t="shared" si="4"/>
        <v>0.33333333333333331</v>
      </c>
      <c r="G6" s="45">
        <v>1</v>
      </c>
      <c r="H6" s="47">
        <f t="shared" si="0"/>
        <v>0.33333333333333331</v>
      </c>
      <c r="I6" s="61">
        <v>9</v>
      </c>
      <c r="J6" s="49">
        <f t="shared" si="1"/>
        <v>3.333333333333333</v>
      </c>
      <c r="K6" s="50">
        <v>132</v>
      </c>
      <c r="L6" s="51">
        <f t="shared" si="2"/>
        <v>439.99999999999994</v>
      </c>
      <c r="M6" s="111">
        <v>43224</v>
      </c>
      <c r="N6" s="105">
        <v>10</v>
      </c>
      <c r="O6" s="137">
        <v>1</v>
      </c>
      <c r="P6" s="137">
        <v>1</v>
      </c>
      <c r="Q6" s="137">
        <v>1</v>
      </c>
      <c r="R6" s="137">
        <v>1</v>
      </c>
      <c r="S6" s="137">
        <v>1</v>
      </c>
      <c r="T6" s="137">
        <v>1</v>
      </c>
      <c r="U6" s="137">
        <v>1</v>
      </c>
      <c r="V6" s="137">
        <v>0</v>
      </c>
      <c r="W6" s="202">
        <v>1</v>
      </c>
      <c r="X6" s="202">
        <v>1</v>
      </c>
      <c r="Y6" s="104">
        <f t="shared" si="5"/>
        <v>9</v>
      </c>
      <c r="Z6" s="112">
        <f t="shared" si="3"/>
        <v>0.9</v>
      </c>
      <c r="AA6" s="113" t="s">
        <v>483</v>
      </c>
    </row>
    <row r="7" spans="1:27" ht="12.75" customHeight="1">
      <c r="A7" s="7">
        <v>6</v>
      </c>
      <c r="B7" s="110" t="s">
        <v>48</v>
      </c>
      <c r="C7" s="7" t="s">
        <v>16</v>
      </c>
      <c r="D7" s="152" t="s">
        <v>249</v>
      </c>
      <c r="E7" s="149">
        <f>NETWORKDAYS(Итого!C$2,Отчёт!C$2,Итого!C$3:C$5)</f>
        <v>10</v>
      </c>
      <c r="F7" s="46">
        <f t="shared" si="4"/>
        <v>0.33333333333333331</v>
      </c>
      <c r="G7" s="45">
        <v>1</v>
      </c>
      <c r="H7" s="47">
        <f t="shared" ref="H7:H11" si="6">F7*G7</f>
        <v>0.33333333333333331</v>
      </c>
      <c r="I7" s="61">
        <v>9</v>
      </c>
      <c r="J7" s="49">
        <f t="shared" ref="J7:J11" si="7">E7*H7</f>
        <v>3.333333333333333</v>
      </c>
      <c r="K7" s="50">
        <v>132</v>
      </c>
      <c r="L7" s="51">
        <f t="shared" ref="L7:L11" si="8">K7*J7</f>
        <v>439.99999999999994</v>
      </c>
      <c r="M7" s="111">
        <v>43224</v>
      </c>
      <c r="N7" s="105">
        <v>10</v>
      </c>
      <c r="O7" s="137">
        <v>1</v>
      </c>
      <c r="P7" s="137">
        <v>1</v>
      </c>
      <c r="Q7" s="137">
        <v>1</v>
      </c>
      <c r="R7" s="137">
        <v>1</v>
      </c>
      <c r="S7" s="137">
        <v>1</v>
      </c>
      <c r="T7" s="137">
        <v>1</v>
      </c>
      <c r="U7" s="137">
        <v>1</v>
      </c>
      <c r="V7" s="137">
        <v>1</v>
      </c>
      <c r="W7" s="202">
        <v>1</v>
      </c>
      <c r="X7" s="202">
        <v>1</v>
      </c>
      <c r="Y7" s="104">
        <f t="shared" si="5"/>
        <v>10</v>
      </c>
      <c r="Z7" s="112">
        <f t="shared" si="3"/>
        <v>1</v>
      </c>
      <c r="AA7" s="113"/>
    </row>
    <row r="8" spans="1:27" ht="12.75" customHeight="1">
      <c r="A8" s="7">
        <v>7</v>
      </c>
      <c r="B8" s="110" t="s">
        <v>48</v>
      </c>
      <c r="C8" s="7" t="s">
        <v>16</v>
      </c>
      <c r="D8" s="152" t="s">
        <v>326</v>
      </c>
      <c r="E8" s="149">
        <f>NETWORKDAYS(Итого!C$2,Отчёт!C$2,Итого!C$3:C$5)</f>
        <v>10</v>
      </c>
      <c r="F8" s="46">
        <f t="shared" si="4"/>
        <v>0.33333333333333331</v>
      </c>
      <c r="G8" s="45">
        <v>1</v>
      </c>
      <c r="H8" s="47">
        <f t="shared" si="6"/>
        <v>0.33333333333333331</v>
      </c>
      <c r="I8" s="61">
        <v>9</v>
      </c>
      <c r="J8" s="49">
        <f t="shared" si="7"/>
        <v>3.333333333333333</v>
      </c>
      <c r="K8" s="50">
        <v>132</v>
      </c>
      <c r="L8" s="51">
        <f t="shared" si="8"/>
        <v>439.99999999999994</v>
      </c>
      <c r="M8" s="111">
        <v>43224</v>
      </c>
      <c r="N8" s="105">
        <v>10</v>
      </c>
      <c r="O8" s="137">
        <v>0</v>
      </c>
      <c r="P8" s="137">
        <v>1</v>
      </c>
      <c r="Q8" s="137">
        <v>1</v>
      </c>
      <c r="R8" s="137">
        <v>1</v>
      </c>
      <c r="S8" s="137">
        <v>0</v>
      </c>
      <c r="T8" s="137">
        <v>1</v>
      </c>
      <c r="U8" s="137">
        <v>1</v>
      </c>
      <c r="V8" s="137">
        <v>1</v>
      </c>
      <c r="W8" s="202">
        <v>1</v>
      </c>
      <c r="X8" s="202">
        <v>1</v>
      </c>
      <c r="Y8" s="104">
        <f t="shared" si="5"/>
        <v>8</v>
      </c>
      <c r="Z8" s="112">
        <f t="shared" si="3"/>
        <v>0.8</v>
      </c>
      <c r="AA8" s="113" t="s">
        <v>425</v>
      </c>
    </row>
    <row r="9" spans="1:27" ht="12.75" customHeight="1">
      <c r="A9" s="7">
        <v>8</v>
      </c>
      <c r="B9" s="110" t="s">
        <v>48</v>
      </c>
      <c r="C9" s="7" t="s">
        <v>16</v>
      </c>
      <c r="D9" s="152" t="s">
        <v>327</v>
      </c>
      <c r="E9" s="149">
        <f>NETWORKDAYS(Итого!C$2,Отчёт!C$2,Итого!C$3:C$5)</f>
        <v>10</v>
      </c>
      <c r="F9" s="46">
        <f t="shared" si="4"/>
        <v>0.33333333333333331</v>
      </c>
      <c r="G9" s="45">
        <v>1</v>
      </c>
      <c r="H9" s="47">
        <f t="shared" si="6"/>
        <v>0.33333333333333331</v>
      </c>
      <c r="I9" s="61">
        <v>9</v>
      </c>
      <c r="J9" s="49">
        <f t="shared" si="7"/>
        <v>3.333333333333333</v>
      </c>
      <c r="K9" s="50">
        <v>132</v>
      </c>
      <c r="L9" s="51">
        <f t="shared" si="8"/>
        <v>439.99999999999994</v>
      </c>
      <c r="M9" s="111">
        <v>43224</v>
      </c>
      <c r="N9" s="105">
        <v>10</v>
      </c>
      <c r="O9" s="137">
        <v>1</v>
      </c>
      <c r="P9" s="137">
        <v>1</v>
      </c>
      <c r="Q9" s="137">
        <v>1</v>
      </c>
      <c r="R9" s="137">
        <v>1</v>
      </c>
      <c r="S9" s="137">
        <v>1</v>
      </c>
      <c r="T9" s="137">
        <v>1</v>
      </c>
      <c r="U9" s="137">
        <v>1</v>
      </c>
      <c r="V9" s="137">
        <v>1</v>
      </c>
      <c r="W9" s="202">
        <v>1</v>
      </c>
      <c r="X9" s="202">
        <v>1</v>
      </c>
      <c r="Y9" s="104">
        <f t="shared" si="5"/>
        <v>10</v>
      </c>
      <c r="Z9" s="112">
        <f t="shared" si="3"/>
        <v>1</v>
      </c>
      <c r="AA9" s="113"/>
    </row>
    <row r="10" spans="1:27" ht="12.75" customHeight="1">
      <c r="A10" s="7">
        <v>9</v>
      </c>
      <c r="B10" s="110" t="s">
        <v>48</v>
      </c>
      <c r="C10" s="7" t="s">
        <v>16</v>
      </c>
      <c r="D10" s="152" t="s">
        <v>424</v>
      </c>
      <c r="E10" s="149">
        <f>NETWORKDAYS(Итого!C$2,Отчёт!C$2,Итого!C$3:C$5)</f>
        <v>10</v>
      </c>
      <c r="F10" s="46">
        <f t="shared" si="4"/>
        <v>0.33333333333333331</v>
      </c>
      <c r="G10" s="45">
        <v>1</v>
      </c>
      <c r="H10" s="47">
        <f t="shared" si="6"/>
        <v>0.33333333333333331</v>
      </c>
      <c r="I10" s="61">
        <v>9</v>
      </c>
      <c r="J10" s="49">
        <f t="shared" si="7"/>
        <v>3.333333333333333</v>
      </c>
      <c r="K10" s="50">
        <v>132</v>
      </c>
      <c r="L10" s="51">
        <f t="shared" si="8"/>
        <v>439.99999999999994</v>
      </c>
      <c r="M10" s="111">
        <v>43224</v>
      </c>
      <c r="N10" s="105">
        <v>10</v>
      </c>
      <c r="O10" s="137">
        <v>0</v>
      </c>
      <c r="P10" s="137">
        <v>1</v>
      </c>
      <c r="Q10" s="137">
        <v>1</v>
      </c>
      <c r="R10" s="137">
        <v>1</v>
      </c>
      <c r="S10" s="137">
        <v>1</v>
      </c>
      <c r="T10" s="137">
        <v>1</v>
      </c>
      <c r="U10" s="137">
        <v>1</v>
      </c>
      <c r="V10" s="137">
        <v>1</v>
      </c>
      <c r="W10" s="202">
        <v>1</v>
      </c>
      <c r="X10" s="202">
        <v>1</v>
      </c>
      <c r="Y10" s="104">
        <f t="shared" si="5"/>
        <v>9</v>
      </c>
      <c r="Z10" s="112">
        <f t="shared" si="3"/>
        <v>0.9</v>
      </c>
      <c r="AA10" s="113" t="s">
        <v>492</v>
      </c>
    </row>
    <row r="11" spans="1:27" ht="12.75" customHeight="1">
      <c r="A11" s="7">
        <v>10</v>
      </c>
      <c r="B11" s="233" t="s">
        <v>48</v>
      </c>
      <c r="C11" s="7" t="s">
        <v>16</v>
      </c>
      <c r="D11" s="152" t="s">
        <v>258</v>
      </c>
      <c r="E11" s="149">
        <f>NETWORKDAYS(Итого!C$2,Отчёт!C$2,Итого!C$3:C$5)</f>
        <v>10</v>
      </c>
      <c r="F11" s="46">
        <f t="shared" si="4"/>
        <v>0.33333333333333331</v>
      </c>
      <c r="G11" s="45">
        <v>1</v>
      </c>
      <c r="H11" s="47">
        <f t="shared" si="6"/>
        <v>0.33333333333333331</v>
      </c>
      <c r="I11" s="61">
        <v>9</v>
      </c>
      <c r="J11" s="49">
        <f t="shared" si="7"/>
        <v>3.333333333333333</v>
      </c>
      <c r="K11" s="50">
        <v>132</v>
      </c>
      <c r="L11" s="51">
        <f t="shared" si="8"/>
        <v>439.99999999999994</v>
      </c>
      <c r="M11" s="111">
        <v>43224</v>
      </c>
      <c r="N11" s="105">
        <v>10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37">
        <v>1</v>
      </c>
      <c r="V11" s="137">
        <v>1</v>
      </c>
      <c r="W11" s="202">
        <v>1</v>
      </c>
      <c r="X11" s="202">
        <v>1</v>
      </c>
      <c r="Y11" s="104">
        <f t="shared" si="5"/>
        <v>10</v>
      </c>
      <c r="Z11" s="112">
        <f t="shared" si="3"/>
        <v>1</v>
      </c>
      <c r="AA11" s="113"/>
    </row>
    <row r="12" spans="1:27" ht="12.75" customHeight="1">
      <c r="B12" s="233" t="s">
        <v>48</v>
      </c>
      <c r="C12" s="7" t="s">
        <v>16</v>
      </c>
      <c r="D12" s="152" t="s">
        <v>461</v>
      </c>
      <c r="E12" s="149">
        <f>NETWORKDAYS(Итого!C$2,Отчёт!C$2,Итого!C$3:C$5)</f>
        <v>10</v>
      </c>
      <c r="F12" s="46">
        <f t="shared" si="4"/>
        <v>0.33333333333333331</v>
      </c>
      <c r="G12" s="45">
        <v>1</v>
      </c>
      <c r="H12" s="47">
        <f t="shared" ref="H12" si="9">F12*G12</f>
        <v>0.33333333333333331</v>
      </c>
      <c r="I12" s="61">
        <v>9</v>
      </c>
      <c r="J12" s="49">
        <f t="shared" ref="J12" si="10">E12*H12</f>
        <v>3.333333333333333</v>
      </c>
      <c r="K12" s="50">
        <v>132</v>
      </c>
      <c r="L12" s="51">
        <f t="shared" ref="L12" si="11">K12*J12</f>
        <v>439.99999999999994</v>
      </c>
      <c r="M12" s="111">
        <v>43224</v>
      </c>
      <c r="N12" s="105">
        <v>10</v>
      </c>
      <c r="O12" s="137">
        <v>1</v>
      </c>
      <c r="P12" s="137">
        <v>1</v>
      </c>
      <c r="Q12" s="137">
        <v>1</v>
      </c>
      <c r="R12" s="137">
        <v>1</v>
      </c>
      <c r="S12" s="137">
        <v>1</v>
      </c>
      <c r="T12" s="137">
        <v>1</v>
      </c>
      <c r="U12" s="137">
        <v>0</v>
      </c>
      <c r="V12" s="137">
        <v>0</v>
      </c>
      <c r="W12" s="202">
        <v>1</v>
      </c>
      <c r="X12" s="202">
        <v>0</v>
      </c>
      <c r="Y12" s="104">
        <f t="shared" si="5"/>
        <v>7</v>
      </c>
      <c r="Z12" s="112">
        <f t="shared" si="3"/>
        <v>0.7</v>
      </c>
      <c r="AA12" s="113" t="s">
        <v>462</v>
      </c>
    </row>
    <row r="13" spans="1:27" ht="12.75" customHeight="1"/>
    <row r="14" spans="1:27" ht="12.75" customHeight="1"/>
    <row r="15" spans="1:27" ht="12.75" customHeight="1"/>
    <row r="16" spans="1:2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</sheetData>
  <autoFilter ref="A1:AA6"/>
  <conditionalFormatting sqref="D1">
    <cfRule type="expression" dxfId="31" priority="24">
      <formula>AND(COUNTIF($D$1,D1)&gt;1,NOT(ISBLANK(D1)))</formula>
    </cfRule>
  </conditionalFormatting>
  <conditionalFormatting sqref="M1">
    <cfRule type="expression" dxfId="30" priority="25">
      <formula>AND(TODAY()-ROUNDDOWN(M1,0)&gt;=(WEEKDAY(TODAY())),TODAY()-ROUNDDOWN(M1,0)&lt;(WEEKDAY(TODAY())+7))</formula>
    </cfRule>
  </conditionalFormatting>
  <conditionalFormatting sqref="M2:M12">
    <cfRule type="cellIs" dxfId="29" priority="28" operator="lessThan">
      <formula>42979</formula>
    </cfRule>
  </conditionalFormatting>
  <conditionalFormatting sqref="O2:X2">
    <cfRule type="cellIs" dxfId="28" priority="10" operator="equal">
      <formula>1</formula>
    </cfRule>
  </conditionalFormatting>
  <conditionalFormatting sqref="O3:O11">
    <cfRule type="cellIs" dxfId="27" priority="8" operator="equal">
      <formula>1</formula>
    </cfRule>
  </conditionalFormatting>
  <conditionalFormatting sqref="P3:X11">
    <cfRule type="cellIs" dxfId="26" priority="7" operator="equal">
      <formula>1</formula>
    </cfRule>
  </conditionalFormatting>
  <conditionalFormatting sqref="O12">
    <cfRule type="cellIs" dxfId="25" priority="2" operator="equal">
      <formula>1</formula>
    </cfRule>
  </conditionalFormatting>
  <conditionalFormatting sqref="P12:X12">
    <cfRule type="cellIs" dxfId="24" priority="1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0"/>
    <outlinePr summaryBelow="0" summaryRight="0"/>
  </sheetPr>
  <dimension ref="A1:X990"/>
  <sheetViews>
    <sheetView topLeftCell="C1" zoomScale="70" zoomScaleNormal="70" workbookViewId="0">
      <selection activeCell="X7" sqref="X7"/>
    </sheetView>
  </sheetViews>
  <sheetFormatPr defaultColWidth="14.42578125" defaultRowHeight="15" customHeight="1"/>
  <cols>
    <col min="1" max="1" width="3.42578125" customWidth="1"/>
    <col min="2" max="2" width="8.7109375" customWidth="1"/>
    <col min="3" max="3" width="26" customWidth="1"/>
    <col min="4" max="4" width="47.7109375" customWidth="1"/>
    <col min="5" max="23" width="8.7109375" customWidth="1"/>
    <col min="24" max="24" width="27" customWidth="1"/>
    <col min="25" max="27" width="8.7109375" customWidth="1"/>
  </cols>
  <sheetData>
    <row r="1" spans="1:24" ht="62.2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165</v>
      </c>
      <c r="P1" s="28" t="s">
        <v>168</v>
      </c>
      <c r="Q1" s="28" t="s">
        <v>169</v>
      </c>
      <c r="R1" s="28" t="s">
        <v>170</v>
      </c>
      <c r="S1" s="28" t="s">
        <v>340</v>
      </c>
      <c r="T1" s="28" t="s">
        <v>341</v>
      </c>
      <c r="U1" s="28" t="s">
        <v>167</v>
      </c>
      <c r="V1" s="28" t="s">
        <v>46</v>
      </c>
      <c r="W1" s="29" t="s">
        <v>5</v>
      </c>
      <c r="X1" s="28" t="s">
        <v>47</v>
      </c>
    </row>
    <row r="2" spans="1:24" ht="12.75" customHeight="1">
      <c r="A2" s="7">
        <v>1</v>
      </c>
      <c r="B2" s="110" t="s">
        <v>48</v>
      </c>
      <c r="C2" s="8" t="s">
        <v>16</v>
      </c>
      <c r="D2" s="203" t="s">
        <v>242</v>
      </c>
      <c r="E2" s="148">
        <f>NETWORKDAYS(Итого!C$2,Отчёт!C$2,Итого!C$3:C$5)</f>
        <v>10</v>
      </c>
      <c r="F2" s="46">
        <f>1/3</f>
        <v>0.33333333333333331</v>
      </c>
      <c r="G2" s="45">
        <v>1</v>
      </c>
      <c r="H2" s="47">
        <f t="shared" ref="H2:H16" si="0">F2*G2</f>
        <v>0.33333333333333331</v>
      </c>
      <c r="I2" s="61">
        <v>6</v>
      </c>
      <c r="J2" s="49">
        <f t="shared" ref="J2:J16" si="1">E2*H2</f>
        <v>3.333333333333333</v>
      </c>
      <c r="K2" s="50">
        <v>132</v>
      </c>
      <c r="L2" s="51">
        <f t="shared" ref="L2:L16" si="2">K2*J2</f>
        <v>439.99999999999994</v>
      </c>
      <c r="M2" s="95">
        <v>43224</v>
      </c>
      <c r="N2" s="114">
        <v>7</v>
      </c>
      <c r="O2" s="137">
        <v>1</v>
      </c>
      <c r="P2" s="137">
        <v>0</v>
      </c>
      <c r="Q2" s="137">
        <v>1</v>
      </c>
      <c r="R2" s="137">
        <v>1</v>
      </c>
      <c r="S2" s="137">
        <v>1</v>
      </c>
      <c r="T2" s="137">
        <v>1</v>
      </c>
      <c r="U2" s="202">
        <v>1</v>
      </c>
      <c r="V2" s="104">
        <f>COUNTIF(O2:U2,"=1")</f>
        <v>6</v>
      </c>
      <c r="W2" s="115">
        <f>V2/N2</f>
        <v>0.8571428571428571</v>
      </c>
      <c r="X2" s="113" t="s">
        <v>500</v>
      </c>
    </row>
    <row r="3" spans="1:24" ht="12.75" customHeight="1">
      <c r="A3" s="24">
        <v>2</v>
      </c>
      <c r="B3" s="110" t="s">
        <v>48</v>
      </c>
      <c r="C3" s="8" t="s">
        <v>16</v>
      </c>
      <c r="D3" s="204" t="s">
        <v>243</v>
      </c>
      <c r="E3" s="148">
        <f>NETWORKDAYS(Итого!C$2,Отчёт!C$2,Итого!C$3:C$5)</f>
        <v>10</v>
      </c>
      <c r="F3" s="46">
        <f t="shared" ref="F3:F17" si="3">1/3</f>
        <v>0.33333333333333331</v>
      </c>
      <c r="G3" s="45">
        <v>1</v>
      </c>
      <c r="H3" s="47">
        <f t="shared" si="0"/>
        <v>0.33333333333333331</v>
      </c>
      <c r="I3" s="61">
        <v>6</v>
      </c>
      <c r="J3" s="49">
        <f t="shared" si="1"/>
        <v>3.333333333333333</v>
      </c>
      <c r="K3" s="50">
        <v>132</v>
      </c>
      <c r="L3" s="51">
        <f t="shared" si="2"/>
        <v>439.99999999999994</v>
      </c>
      <c r="M3" s="108">
        <v>43224</v>
      </c>
      <c r="N3" s="114">
        <v>7</v>
      </c>
      <c r="O3" s="137">
        <v>1</v>
      </c>
      <c r="P3" s="137">
        <v>1</v>
      </c>
      <c r="Q3" s="137">
        <v>1</v>
      </c>
      <c r="R3" s="137">
        <v>1</v>
      </c>
      <c r="S3" s="137">
        <v>1</v>
      </c>
      <c r="T3" s="137">
        <v>1</v>
      </c>
      <c r="U3" s="202">
        <v>1</v>
      </c>
      <c r="V3" s="104">
        <f t="shared" ref="V3:V17" si="4">COUNTIF(O3:U3,"=1")</f>
        <v>7</v>
      </c>
      <c r="W3" s="115">
        <f t="shared" ref="W3:W17" si="5">V3/N3</f>
        <v>1</v>
      </c>
      <c r="X3" s="113"/>
    </row>
    <row r="4" spans="1:24" ht="12.75" customHeight="1">
      <c r="A4" s="7">
        <v>3</v>
      </c>
      <c r="B4" s="110" t="s">
        <v>48</v>
      </c>
      <c r="C4" s="8" t="s">
        <v>16</v>
      </c>
      <c r="D4" s="204" t="s">
        <v>245</v>
      </c>
      <c r="E4" s="148">
        <f>NETWORKDAYS(Итого!C$2,Отчёт!C$2,Итого!C$3:C$5)</f>
        <v>10</v>
      </c>
      <c r="F4" s="46">
        <f t="shared" si="3"/>
        <v>0.33333333333333331</v>
      </c>
      <c r="G4" s="45">
        <v>1</v>
      </c>
      <c r="H4" s="47">
        <f t="shared" si="0"/>
        <v>0.33333333333333331</v>
      </c>
      <c r="I4" s="61">
        <v>6</v>
      </c>
      <c r="J4" s="49">
        <f t="shared" si="1"/>
        <v>3.333333333333333</v>
      </c>
      <c r="K4" s="50">
        <v>132</v>
      </c>
      <c r="L4" s="51">
        <f t="shared" si="2"/>
        <v>439.99999999999994</v>
      </c>
      <c r="M4" s="108">
        <v>43224</v>
      </c>
      <c r="N4" s="114">
        <v>5</v>
      </c>
      <c r="O4" s="137">
        <v>0</v>
      </c>
      <c r="P4" s="137">
        <v>1</v>
      </c>
      <c r="Q4" s="137">
        <v>1</v>
      </c>
      <c r="R4" s="137">
        <v>1</v>
      </c>
      <c r="S4" s="137">
        <v>0</v>
      </c>
      <c r="T4" s="137">
        <v>0</v>
      </c>
      <c r="U4" s="202">
        <v>1</v>
      </c>
      <c r="V4" s="104">
        <f t="shared" si="4"/>
        <v>4</v>
      </c>
      <c r="W4" s="115">
        <f t="shared" si="5"/>
        <v>0.8</v>
      </c>
      <c r="X4" s="113" t="s">
        <v>483</v>
      </c>
    </row>
    <row r="5" spans="1:24" ht="12.75" customHeight="1">
      <c r="A5" s="7">
        <v>5</v>
      </c>
      <c r="B5" s="110" t="s">
        <v>48</v>
      </c>
      <c r="C5" s="8" t="s">
        <v>16</v>
      </c>
      <c r="D5" s="204" t="s">
        <v>250</v>
      </c>
      <c r="E5" s="148">
        <f>NETWORKDAYS(Итого!C$2,Отчёт!C$2,Итого!C$3:C$5)</f>
        <v>10</v>
      </c>
      <c r="F5" s="46">
        <f t="shared" si="3"/>
        <v>0.33333333333333331</v>
      </c>
      <c r="G5" s="45">
        <v>1</v>
      </c>
      <c r="H5" s="47">
        <f t="shared" si="0"/>
        <v>0.33333333333333331</v>
      </c>
      <c r="I5" s="61">
        <v>6</v>
      </c>
      <c r="J5" s="49">
        <f t="shared" si="1"/>
        <v>3.333333333333333</v>
      </c>
      <c r="K5" s="50">
        <v>132</v>
      </c>
      <c r="L5" s="51">
        <f t="shared" si="2"/>
        <v>439.99999999999994</v>
      </c>
      <c r="M5" s="108">
        <v>43224</v>
      </c>
      <c r="N5" s="114">
        <v>4</v>
      </c>
      <c r="O5" s="137">
        <v>0</v>
      </c>
      <c r="P5" s="137">
        <v>0</v>
      </c>
      <c r="Q5" s="137">
        <v>0</v>
      </c>
      <c r="R5" s="137">
        <v>1</v>
      </c>
      <c r="S5" s="137">
        <v>0</v>
      </c>
      <c r="T5" s="137">
        <v>0</v>
      </c>
      <c r="U5" s="202">
        <v>0</v>
      </c>
      <c r="V5" s="104">
        <f t="shared" si="4"/>
        <v>1</v>
      </c>
      <c r="W5" s="115">
        <f t="shared" si="5"/>
        <v>0.25</v>
      </c>
      <c r="X5" s="113" t="s">
        <v>500</v>
      </c>
    </row>
    <row r="6" spans="1:24" ht="12.75" customHeight="1">
      <c r="A6" s="24">
        <v>6</v>
      </c>
      <c r="B6" s="110" t="s">
        <v>48</v>
      </c>
      <c r="C6" s="8" t="s">
        <v>16</v>
      </c>
      <c r="D6" s="204" t="s">
        <v>251</v>
      </c>
      <c r="E6" s="148">
        <f>NETWORKDAYS(Итого!C$2,Отчёт!C$2,Итого!C$3:C$5)</f>
        <v>10</v>
      </c>
      <c r="F6" s="46">
        <f t="shared" si="3"/>
        <v>0.33333333333333331</v>
      </c>
      <c r="G6" s="45">
        <v>1</v>
      </c>
      <c r="H6" s="47">
        <f t="shared" si="0"/>
        <v>0.33333333333333331</v>
      </c>
      <c r="I6" s="61">
        <v>6</v>
      </c>
      <c r="J6" s="49">
        <f t="shared" si="1"/>
        <v>3.333333333333333</v>
      </c>
      <c r="K6" s="50">
        <v>132</v>
      </c>
      <c r="L6" s="51">
        <f t="shared" si="2"/>
        <v>439.99999999999994</v>
      </c>
      <c r="M6" s="108">
        <v>43224</v>
      </c>
      <c r="N6" s="114">
        <v>4</v>
      </c>
      <c r="O6" s="137">
        <v>1</v>
      </c>
      <c r="P6" s="137">
        <v>0</v>
      </c>
      <c r="Q6" s="137">
        <v>1</v>
      </c>
      <c r="R6" s="137">
        <v>1</v>
      </c>
      <c r="S6" s="137">
        <v>0</v>
      </c>
      <c r="T6" s="137">
        <v>0</v>
      </c>
      <c r="U6" s="202">
        <v>0</v>
      </c>
      <c r="V6" s="104">
        <f t="shared" si="4"/>
        <v>3</v>
      </c>
      <c r="W6" s="115">
        <f t="shared" si="5"/>
        <v>0.75</v>
      </c>
      <c r="X6" s="113" t="s">
        <v>500</v>
      </c>
    </row>
    <row r="7" spans="1:24" ht="12.75" customHeight="1">
      <c r="A7" s="7">
        <v>7</v>
      </c>
      <c r="B7" s="110" t="s">
        <v>48</v>
      </c>
      <c r="C7" s="8" t="s">
        <v>16</v>
      </c>
      <c r="D7" s="204" t="s">
        <v>252</v>
      </c>
      <c r="E7" s="148">
        <f>NETWORKDAYS(Итого!C$2,Отчёт!C$2,Итого!C$3:C$5)</f>
        <v>10</v>
      </c>
      <c r="F7" s="46">
        <f t="shared" si="3"/>
        <v>0.33333333333333331</v>
      </c>
      <c r="G7" s="45">
        <v>1</v>
      </c>
      <c r="H7" s="47">
        <f t="shared" si="0"/>
        <v>0.33333333333333331</v>
      </c>
      <c r="I7" s="61">
        <v>6</v>
      </c>
      <c r="J7" s="49">
        <f t="shared" si="1"/>
        <v>3.333333333333333</v>
      </c>
      <c r="K7" s="50">
        <v>132</v>
      </c>
      <c r="L7" s="51">
        <f t="shared" si="2"/>
        <v>439.99999999999994</v>
      </c>
      <c r="M7" s="108">
        <v>43224</v>
      </c>
      <c r="N7" s="114">
        <v>5</v>
      </c>
      <c r="O7" s="137">
        <v>1</v>
      </c>
      <c r="P7" s="137">
        <v>1</v>
      </c>
      <c r="Q7" s="137">
        <v>1</v>
      </c>
      <c r="R7" s="137">
        <v>1</v>
      </c>
      <c r="S7" s="137">
        <v>0</v>
      </c>
      <c r="T7" s="137">
        <v>0</v>
      </c>
      <c r="U7" s="202">
        <v>1</v>
      </c>
      <c r="V7" s="104">
        <f t="shared" si="4"/>
        <v>5</v>
      </c>
      <c r="W7" s="115">
        <f t="shared" si="5"/>
        <v>1</v>
      </c>
      <c r="X7" s="113"/>
    </row>
    <row r="8" spans="1:24" ht="12.75" customHeight="1">
      <c r="A8" s="24">
        <v>8</v>
      </c>
      <c r="B8" s="110" t="s">
        <v>48</v>
      </c>
      <c r="C8" s="8" t="s">
        <v>16</v>
      </c>
      <c r="D8" s="204" t="s">
        <v>253</v>
      </c>
      <c r="E8" s="148">
        <f>NETWORKDAYS(Итого!C$2,Отчёт!C$2,Итого!C$3:C$5)</f>
        <v>10</v>
      </c>
      <c r="F8" s="46">
        <f t="shared" si="3"/>
        <v>0.33333333333333331</v>
      </c>
      <c r="G8" s="45">
        <v>1</v>
      </c>
      <c r="H8" s="47">
        <f t="shared" si="0"/>
        <v>0.33333333333333331</v>
      </c>
      <c r="I8" s="61">
        <v>6</v>
      </c>
      <c r="J8" s="49">
        <f t="shared" si="1"/>
        <v>3.333333333333333</v>
      </c>
      <c r="K8" s="50">
        <v>132</v>
      </c>
      <c r="L8" s="51">
        <f t="shared" si="2"/>
        <v>439.99999999999994</v>
      </c>
      <c r="M8" s="108">
        <v>43224</v>
      </c>
      <c r="N8" s="114">
        <v>5</v>
      </c>
      <c r="O8" s="137">
        <v>0</v>
      </c>
      <c r="P8" s="137">
        <v>0</v>
      </c>
      <c r="Q8" s="137">
        <v>1</v>
      </c>
      <c r="R8" s="137">
        <v>1</v>
      </c>
      <c r="S8" s="137">
        <v>0</v>
      </c>
      <c r="T8" s="137">
        <v>0</v>
      </c>
      <c r="U8" s="202">
        <v>1</v>
      </c>
      <c r="V8" s="104">
        <f t="shared" si="4"/>
        <v>3</v>
      </c>
      <c r="W8" s="115">
        <f t="shared" si="5"/>
        <v>0.6</v>
      </c>
      <c r="X8" s="113" t="s">
        <v>500</v>
      </c>
    </row>
    <row r="9" spans="1:24" ht="12.75" customHeight="1">
      <c r="A9" s="7">
        <v>9</v>
      </c>
      <c r="B9" s="110" t="s">
        <v>48</v>
      </c>
      <c r="C9" s="8" t="s">
        <v>16</v>
      </c>
      <c r="D9" s="205" t="s">
        <v>254</v>
      </c>
      <c r="E9" s="148">
        <f>NETWORKDAYS(Итого!C$2,Отчёт!C$2,Итого!C$3:C$5)</f>
        <v>10</v>
      </c>
      <c r="F9" s="46">
        <f t="shared" si="3"/>
        <v>0.33333333333333331</v>
      </c>
      <c r="G9" s="45">
        <v>1</v>
      </c>
      <c r="H9" s="47">
        <f t="shared" si="0"/>
        <v>0.33333333333333331</v>
      </c>
      <c r="I9" s="61">
        <v>6</v>
      </c>
      <c r="J9" s="49">
        <f t="shared" si="1"/>
        <v>3.333333333333333</v>
      </c>
      <c r="K9" s="50">
        <v>132</v>
      </c>
      <c r="L9" s="51">
        <f t="shared" si="2"/>
        <v>439.99999999999994</v>
      </c>
      <c r="M9" s="108">
        <v>43224</v>
      </c>
      <c r="N9" s="114">
        <v>5</v>
      </c>
      <c r="O9" s="137">
        <v>1</v>
      </c>
      <c r="P9" s="137">
        <v>0</v>
      </c>
      <c r="Q9" s="137">
        <v>1</v>
      </c>
      <c r="R9" s="137">
        <v>1</v>
      </c>
      <c r="S9" s="137">
        <v>0</v>
      </c>
      <c r="T9" s="137">
        <v>0</v>
      </c>
      <c r="U9" s="202">
        <v>1</v>
      </c>
      <c r="V9" s="104">
        <f t="shared" si="4"/>
        <v>4</v>
      </c>
      <c r="W9" s="115">
        <f t="shared" si="5"/>
        <v>0.8</v>
      </c>
      <c r="X9" s="113" t="s">
        <v>500</v>
      </c>
    </row>
    <row r="10" spans="1:24" ht="12.75" customHeight="1">
      <c r="A10" s="24">
        <v>10</v>
      </c>
      <c r="B10" s="110" t="s">
        <v>48</v>
      </c>
      <c r="C10" s="8" t="s">
        <v>16</v>
      </c>
      <c r="D10" s="204" t="s">
        <v>255</v>
      </c>
      <c r="E10" s="148">
        <f>NETWORKDAYS(Итого!C$2,Отчёт!C$2,Итого!C$3:C$5)</f>
        <v>10</v>
      </c>
      <c r="F10" s="46">
        <f t="shared" si="3"/>
        <v>0.33333333333333331</v>
      </c>
      <c r="G10" s="45">
        <v>1</v>
      </c>
      <c r="H10" s="47">
        <f t="shared" si="0"/>
        <v>0.33333333333333331</v>
      </c>
      <c r="I10" s="61">
        <v>6</v>
      </c>
      <c r="J10" s="49">
        <f t="shared" si="1"/>
        <v>3.333333333333333</v>
      </c>
      <c r="K10" s="50">
        <v>132</v>
      </c>
      <c r="L10" s="51">
        <f t="shared" si="2"/>
        <v>439.99999999999994</v>
      </c>
      <c r="M10" s="108">
        <v>43224</v>
      </c>
      <c r="N10" s="114">
        <v>5</v>
      </c>
      <c r="O10" s="137">
        <v>0</v>
      </c>
      <c r="P10" s="137">
        <v>0</v>
      </c>
      <c r="Q10" s="137">
        <v>1</v>
      </c>
      <c r="R10" s="137">
        <v>1</v>
      </c>
      <c r="S10" s="137">
        <v>0</v>
      </c>
      <c r="T10" s="137">
        <v>0</v>
      </c>
      <c r="U10" s="202">
        <v>1</v>
      </c>
      <c r="V10" s="104">
        <f t="shared" si="4"/>
        <v>3</v>
      </c>
      <c r="W10" s="115">
        <f t="shared" si="5"/>
        <v>0.6</v>
      </c>
      <c r="X10" s="113" t="s">
        <v>500</v>
      </c>
    </row>
    <row r="11" spans="1:24" ht="12.75" customHeight="1">
      <c r="A11" s="7">
        <v>11</v>
      </c>
      <c r="B11" s="110" t="s">
        <v>48</v>
      </c>
      <c r="C11" s="8" t="s">
        <v>16</v>
      </c>
      <c r="D11" s="204" t="s">
        <v>256</v>
      </c>
      <c r="E11" s="148">
        <f>NETWORKDAYS(Итого!C$2,Отчёт!C$2,Итого!C$3:C$5)</f>
        <v>10</v>
      </c>
      <c r="F11" s="46">
        <f t="shared" si="3"/>
        <v>0.33333333333333331</v>
      </c>
      <c r="G11" s="45">
        <v>1</v>
      </c>
      <c r="H11" s="47">
        <f t="shared" si="0"/>
        <v>0.33333333333333331</v>
      </c>
      <c r="I11" s="61">
        <v>6</v>
      </c>
      <c r="J11" s="49">
        <f t="shared" si="1"/>
        <v>3.333333333333333</v>
      </c>
      <c r="K11" s="50">
        <v>132</v>
      </c>
      <c r="L11" s="51">
        <f t="shared" si="2"/>
        <v>439.99999999999994</v>
      </c>
      <c r="M11" s="108">
        <v>43224</v>
      </c>
      <c r="N11" s="114">
        <v>5</v>
      </c>
      <c r="O11" s="137">
        <v>1</v>
      </c>
      <c r="P11" s="137">
        <v>0</v>
      </c>
      <c r="Q11" s="137">
        <v>1</v>
      </c>
      <c r="R11" s="137">
        <v>1</v>
      </c>
      <c r="S11" s="137">
        <v>0</v>
      </c>
      <c r="T11" s="137">
        <v>0</v>
      </c>
      <c r="U11" s="202">
        <v>0</v>
      </c>
      <c r="V11" s="104">
        <f t="shared" si="4"/>
        <v>3</v>
      </c>
      <c r="W11" s="115">
        <f t="shared" si="5"/>
        <v>0.6</v>
      </c>
      <c r="X11" s="113" t="s">
        <v>483</v>
      </c>
    </row>
    <row r="12" spans="1:24" ht="12.75" customHeight="1">
      <c r="A12" s="24">
        <v>12</v>
      </c>
      <c r="B12" s="110" t="s">
        <v>48</v>
      </c>
      <c r="C12" s="8" t="s">
        <v>16</v>
      </c>
      <c r="D12" s="204" t="s">
        <v>259</v>
      </c>
      <c r="E12" s="148">
        <f>NETWORKDAYS(Итого!C$2,Отчёт!C$2,Итого!C$3:C$5)</f>
        <v>10</v>
      </c>
      <c r="F12" s="46">
        <f t="shared" si="3"/>
        <v>0.33333333333333331</v>
      </c>
      <c r="G12" s="45">
        <v>1</v>
      </c>
      <c r="H12" s="47">
        <f t="shared" si="0"/>
        <v>0.33333333333333331</v>
      </c>
      <c r="I12" s="61">
        <v>6</v>
      </c>
      <c r="J12" s="49">
        <f t="shared" si="1"/>
        <v>3.333333333333333</v>
      </c>
      <c r="K12" s="50">
        <v>132</v>
      </c>
      <c r="L12" s="51">
        <f t="shared" si="2"/>
        <v>439.99999999999994</v>
      </c>
      <c r="M12" s="108">
        <v>43224</v>
      </c>
      <c r="N12" s="114">
        <v>7</v>
      </c>
      <c r="O12" s="137">
        <v>0</v>
      </c>
      <c r="P12" s="137">
        <v>0</v>
      </c>
      <c r="Q12" s="137">
        <v>1</v>
      </c>
      <c r="R12" s="137">
        <v>1</v>
      </c>
      <c r="S12" s="137">
        <v>1</v>
      </c>
      <c r="T12" s="137">
        <v>1</v>
      </c>
      <c r="U12" s="202">
        <v>1</v>
      </c>
      <c r="V12" s="104">
        <f t="shared" si="4"/>
        <v>5</v>
      </c>
      <c r="W12" s="115">
        <f t="shared" si="5"/>
        <v>0.7142857142857143</v>
      </c>
      <c r="X12" s="113" t="s">
        <v>500</v>
      </c>
    </row>
    <row r="13" spans="1:24" ht="12.75" customHeight="1">
      <c r="A13" s="7">
        <v>13</v>
      </c>
      <c r="B13" s="110" t="s">
        <v>48</v>
      </c>
      <c r="C13" s="8" t="s">
        <v>16</v>
      </c>
      <c r="D13" s="204" t="s">
        <v>328</v>
      </c>
      <c r="E13" s="148">
        <f>NETWORKDAYS(Итого!C$2,Отчёт!C$2,Итого!C$3:C$5)</f>
        <v>10</v>
      </c>
      <c r="F13" s="46">
        <f t="shared" si="3"/>
        <v>0.33333333333333331</v>
      </c>
      <c r="G13" s="45">
        <v>1</v>
      </c>
      <c r="H13" s="47">
        <f t="shared" si="0"/>
        <v>0.33333333333333331</v>
      </c>
      <c r="I13" s="61">
        <v>6</v>
      </c>
      <c r="J13" s="49">
        <f t="shared" si="1"/>
        <v>3.333333333333333</v>
      </c>
      <c r="K13" s="50">
        <v>132</v>
      </c>
      <c r="L13" s="51">
        <f t="shared" si="2"/>
        <v>439.99999999999994</v>
      </c>
      <c r="M13" s="108">
        <v>43224</v>
      </c>
      <c r="N13" s="114">
        <v>7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1</v>
      </c>
      <c r="U13" s="202">
        <v>1</v>
      </c>
      <c r="V13" s="104">
        <f t="shared" si="4"/>
        <v>7</v>
      </c>
      <c r="W13" s="115">
        <f t="shared" si="5"/>
        <v>1</v>
      </c>
      <c r="X13" s="113"/>
    </row>
    <row r="14" spans="1:24" ht="12.75" customHeight="1">
      <c r="A14" s="24">
        <v>14</v>
      </c>
      <c r="B14" s="110" t="s">
        <v>48</v>
      </c>
      <c r="C14" s="8" t="s">
        <v>16</v>
      </c>
      <c r="D14" s="204" t="s">
        <v>260</v>
      </c>
      <c r="E14" s="148">
        <f>NETWORKDAYS(Итого!C$2,Отчёт!C$2,Итого!C$3:C$5)</f>
        <v>10</v>
      </c>
      <c r="F14" s="46">
        <f t="shared" si="3"/>
        <v>0.33333333333333331</v>
      </c>
      <c r="G14" s="45">
        <v>1</v>
      </c>
      <c r="H14" s="47">
        <f t="shared" si="0"/>
        <v>0.33333333333333331</v>
      </c>
      <c r="I14" s="61">
        <v>6</v>
      </c>
      <c r="J14" s="49">
        <f t="shared" si="1"/>
        <v>3.333333333333333</v>
      </c>
      <c r="K14" s="50">
        <v>132</v>
      </c>
      <c r="L14" s="51">
        <f t="shared" si="2"/>
        <v>439.99999999999994</v>
      </c>
      <c r="M14" s="108">
        <v>43224</v>
      </c>
      <c r="N14" s="114">
        <v>5</v>
      </c>
      <c r="O14" s="137">
        <v>1</v>
      </c>
      <c r="P14" s="137">
        <v>1</v>
      </c>
      <c r="Q14" s="137">
        <v>1</v>
      </c>
      <c r="R14" s="137">
        <v>1</v>
      </c>
      <c r="S14" s="137">
        <v>0</v>
      </c>
      <c r="T14" s="137">
        <v>0</v>
      </c>
      <c r="U14" s="202">
        <v>1</v>
      </c>
      <c r="V14" s="104">
        <f t="shared" si="4"/>
        <v>5</v>
      </c>
      <c r="W14" s="115">
        <f t="shared" si="5"/>
        <v>1</v>
      </c>
      <c r="X14" s="113"/>
    </row>
    <row r="15" spans="1:24" ht="12.75" customHeight="1">
      <c r="A15" s="7">
        <v>15</v>
      </c>
      <c r="B15" s="110" t="s">
        <v>48</v>
      </c>
      <c r="C15" s="8" t="s">
        <v>16</v>
      </c>
      <c r="D15" s="204" t="s">
        <v>329</v>
      </c>
      <c r="E15" s="148">
        <f>NETWORKDAYS(Итого!C$2,Отчёт!C$2,Итого!C$3:C$5)</f>
        <v>10</v>
      </c>
      <c r="F15" s="46">
        <f t="shared" si="3"/>
        <v>0.33333333333333331</v>
      </c>
      <c r="G15" s="45">
        <v>1</v>
      </c>
      <c r="H15" s="47">
        <f t="shared" si="0"/>
        <v>0.33333333333333331</v>
      </c>
      <c r="I15" s="61">
        <v>6</v>
      </c>
      <c r="J15" s="49">
        <f t="shared" si="1"/>
        <v>3.333333333333333</v>
      </c>
      <c r="K15" s="50">
        <v>132</v>
      </c>
      <c r="L15" s="51">
        <f t="shared" si="2"/>
        <v>439.99999999999994</v>
      </c>
      <c r="M15" s="108">
        <v>43224</v>
      </c>
      <c r="N15" s="114">
        <v>5</v>
      </c>
      <c r="O15" s="137">
        <v>1</v>
      </c>
      <c r="P15" s="137">
        <v>0</v>
      </c>
      <c r="Q15" s="137">
        <v>1</v>
      </c>
      <c r="R15" s="137">
        <v>1</v>
      </c>
      <c r="S15" s="137">
        <v>0</v>
      </c>
      <c r="T15" s="137">
        <v>0</v>
      </c>
      <c r="U15" s="202">
        <v>1</v>
      </c>
      <c r="V15" s="104">
        <f t="shared" si="4"/>
        <v>4</v>
      </c>
      <c r="W15" s="115">
        <f t="shared" si="5"/>
        <v>0.8</v>
      </c>
      <c r="X15" s="113" t="s">
        <v>500</v>
      </c>
    </row>
    <row r="16" spans="1:24" ht="12.75" customHeight="1">
      <c r="A16" s="7">
        <v>17</v>
      </c>
      <c r="B16" s="110" t="s">
        <v>48</v>
      </c>
      <c r="C16" s="8" t="s">
        <v>16</v>
      </c>
      <c r="D16" s="204" t="s">
        <v>265</v>
      </c>
      <c r="E16" s="148">
        <f>NETWORKDAYS(Итого!C$2,Отчёт!C$2,Итого!C$3:C$5)</f>
        <v>10</v>
      </c>
      <c r="F16" s="46">
        <f t="shared" si="3"/>
        <v>0.33333333333333331</v>
      </c>
      <c r="G16" s="45">
        <v>1</v>
      </c>
      <c r="H16" s="47">
        <f t="shared" si="0"/>
        <v>0.33333333333333331</v>
      </c>
      <c r="I16" s="61">
        <v>6</v>
      </c>
      <c r="J16" s="49">
        <f t="shared" si="1"/>
        <v>3.333333333333333</v>
      </c>
      <c r="K16" s="50">
        <v>132</v>
      </c>
      <c r="L16" s="51">
        <f t="shared" si="2"/>
        <v>439.99999999999994</v>
      </c>
      <c r="M16" s="108">
        <v>43224</v>
      </c>
      <c r="N16" s="114">
        <v>5</v>
      </c>
      <c r="O16" s="137">
        <v>0</v>
      </c>
      <c r="P16" s="137">
        <v>0</v>
      </c>
      <c r="Q16" s="137">
        <v>0</v>
      </c>
      <c r="R16" s="137">
        <v>1</v>
      </c>
      <c r="S16" s="137">
        <v>0</v>
      </c>
      <c r="T16" s="137">
        <v>0</v>
      </c>
      <c r="U16" s="202">
        <v>1</v>
      </c>
      <c r="V16" s="104">
        <f t="shared" si="4"/>
        <v>2</v>
      </c>
      <c r="W16" s="115">
        <f t="shared" si="5"/>
        <v>0.4</v>
      </c>
      <c r="X16" s="113" t="s">
        <v>500</v>
      </c>
    </row>
    <row r="17" spans="1:24" ht="12.75" customHeight="1" thickBot="1">
      <c r="A17" s="234">
        <v>19</v>
      </c>
      <c r="B17" s="110" t="s">
        <v>48</v>
      </c>
      <c r="C17" s="8" t="s">
        <v>16</v>
      </c>
      <c r="D17" s="206" t="s">
        <v>463</v>
      </c>
      <c r="E17" s="148">
        <f>NETWORKDAYS(Итого!C$2,Отчёт!C$2,Итого!C$3:C$5)</f>
        <v>10</v>
      </c>
      <c r="F17" s="46">
        <f t="shared" si="3"/>
        <v>0.33333333333333331</v>
      </c>
      <c r="G17" s="45">
        <v>1</v>
      </c>
      <c r="H17" s="47">
        <f t="shared" ref="H17" si="6">F17*G17</f>
        <v>0.33333333333333331</v>
      </c>
      <c r="I17" s="61">
        <v>6</v>
      </c>
      <c r="J17" s="49">
        <f t="shared" ref="J17" si="7">E17*H17</f>
        <v>3.333333333333333</v>
      </c>
      <c r="K17" s="50">
        <v>132</v>
      </c>
      <c r="L17" s="51">
        <f t="shared" ref="L17" si="8">K17*J17</f>
        <v>439.99999999999994</v>
      </c>
      <c r="M17" s="108">
        <v>43224</v>
      </c>
      <c r="N17" s="114">
        <v>5</v>
      </c>
      <c r="O17" s="137">
        <v>1</v>
      </c>
      <c r="P17" s="137">
        <v>1</v>
      </c>
      <c r="Q17" s="137">
        <v>1</v>
      </c>
      <c r="R17" s="137">
        <v>1</v>
      </c>
      <c r="S17" s="137">
        <v>0</v>
      </c>
      <c r="T17" s="137">
        <v>0</v>
      </c>
      <c r="U17" s="202">
        <v>1</v>
      </c>
      <c r="V17" s="104">
        <f t="shared" si="4"/>
        <v>5</v>
      </c>
      <c r="W17" s="115">
        <f t="shared" si="5"/>
        <v>1</v>
      </c>
      <c r="X17" s="113"/>
    </row>
    <row r="18" spans="1:24" ht="12.75" customHeight="1"/>
    <row r="19" spans="1:24" ht="12.75" customHeight="1"/>
    <row r="20" spans="1:24" ht="12.75" customHeight="1"/>
    <row r="21" spans="1:24" ht="12.75" customHeight="1"/>
    <row r="22" spans="1:24" ht="12.75" customHeight="1"/>
    <row r="23" spans="1:24" ht="12.75" customHeight="1"/>
    <row r="24" spans="1:24" ht="12.75" customHeight="1"/>
    <row r="25" spans="1:24" ht="12.75" customHeight="1"/>
    <row r="26" spans="1:24" ht="12.75" customHeight="1"/>
    <row r="27" spans="1:24" ht="12.75" customHeight="1"/>
    <row r="28" spans="1:24" ht="12.75" customHeight="1"/>
    <row r="29" spans="1:24" ht="12.75" customHeight="1"/>
    <row r="30" spans="1:24" ht="12.75" customHeight="1"/>
    <row r="31" spans="1:24" ht="12.75" customHeight="1"/>
    <row r="32" spans="1:2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</sheetData>
  <autoFilter ref="A1:X16"/>
  <conditionalFormatting sqref="D1">
    <cfRule type="expression" dxfId="23" priority="11">
      <formula>AND(COUNTIF($D$1,D1)&gt;1,NOT(ISBLANK(D1)))</formula>
    </cfRule>
  </conditionalFormatting>
  <conditionalFormatting sqref="M1">
    <cfRule type="expression" dxfId="22" priority="12">
      <formula>AND(TODAY()-ROUNDDOWN(M1,0)&gt;=(WEEKDAY(TODAY())),TODAY()-ROUNDDOWN(M1,0)&lt;(WEEKDAY(TODAY())+7))</formula>
    </cfRule>
  </conditionalFormatting>
  <conditionalFormatting sqref="M2:M17">
    <cfRule type="cellIs" dxfId="21" priority="15" operator="lessThan">
      <formula>42979</formula>
    </cfRule>
  </conditionalFormatting>
  <conditionalFormatting sqref="O2">
    <cfRule type="cellIs" dxfId="20" priority="10" operator="equal">
      <formula>1</formula>
    </cfRule>
  </conditionalFormatting>
  <conditionalFormatting sqref="O3:O16">
    <cfRule type="cellIs" dxfId="19" priority="9" operator="equal">
      <formula>1</formula>
    </cfRule>
  </conditionalFormatting>
  <conditionalFormatting sqref="P2:R2">
    <cfRule type="cellIs" dxfId="18" priority="8" operator="equal">
      <formula>1</formula>
    </cfRule>
  </conditionalFormatting>
  <conditionalFormatting sqref="P3:R16">
    <cfRule type="cellIs" dxfId="17" priority="7" operator="equal">
      <formula>1</formula>
    </cfRule>
  </conditionalFormatting>
  <conditionalFormatting sqref="S2:U2">
    <cfRule type="cellIs" dxfId="16" priority="6" operator="equal">
      <formula>1</formula>
    </cfRule>
  </conditionalFormatting>
  <conditionalFormatting sqref="S3:U16">
    <cfRule type="cellIs" dxfId="15" priority="5" operator="equal">
      <formula>1</formula>
    </cfRule>
  </conditionalFormatting>
  <conditionalFormatting sqref="O17">
    <cfRule type="cellIs" dxfId="14" priority="3" operator="equal">
      <formula>1</formula>
    </cfRule>
  </conditionalFormatting>
  <conditionalFormatting sqref="P17:R17">
    <cfRule type="cellIs" dxfId="13" priority="2" operator="equal">
      <formula>1</formula>
    </cfRule>
  </conditionalFormatting>
  <conditionalFormatting sqref="S17:U17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V23"/>
  <sheetViews>
    <sheetView topLeftCell="C1" zoomScale="85" zoomScaleNormal="85" workbookViewId="0">
      <selection activeCell="V11" sqref="V11"/>
    </sheetView>
  </sheetViews>
  <sheetFormatPr defaultRowHeight="12.75"/>
  <cols>
    <col min="4" max="4" width="28" customWidth="1"/>
    <col min="22" max="22" width="26.28515625" customWidth="1"/>
  </cols>
  <sheetData>
    <row r="1" spans="1:22" ht="76.5">
      <c r="A1" s="11" t="s">
        <v>19</v>
      </c>
      <c r="B1" s="12" t="s">
        <v>20</v>
      </c>
      <c r="C1" s="11" t="s">
        <v>21</v>
      </c>
      <c r="D1" s="12" t="s">
        <v>22</v>
      </c>
      <c r="E1" s="181" t="s">
        <v>23</v>
      </c>
      <c r="F1" s="182" t="s">
        <v>24</v>
      </c>
      <c r="G1" s="181" t="s">
        <v>25</v>
      </c>
      <c r="H1" s="181" t="s">
        <v>26</v>
      </c>
      <c r="I1" s="182" t="s">
        <v>27</v>
      </c>
      <c r="J1" s="183" t="s">
        <v>28</v>
      </c>
      <c r="K1" s="181" t="s">
        <v>29</v>
      </c>
      <c r="L1" s="181" t="s">
        <v>30</v>
      </c>
      <c r="M1" s="184" t="s">
        <v>31</v>
      </c>
      <c r="N1" s="185" t="s">
        <v>32</v>
      </c>
      <c r="O1" s="28" t="s">
        <v>262</v>
      </c>
      <c r="P1" s="28" t="s">
        <v>261</v>
      </c>
      <c r="Q1" s="28" t="s">
        <v>169</v>
      </c>
      <c r="R1" s="28" t="s">
        <v>170</v>
      </c>
      <c r="S1" s="150" t="s">
        <v>437</v>
      </c>
      <c r="T1" s="150" t="s">
        <v>46</v>
      </c>
      <c r="U1" s="186" t="s">
        <v>5</v>
      </c>
      <c r="V1" s="150" t="s">
        <v>47</v>
      </c>
    </row>
    <row r="2" spans="1:22" ht="14.25">
      <c r="A2" s="151">
        <v>1</v>
      </c>
      <c r="B2" s="187" t="s">
        <v>48</v>
      </c>
      <c r="C2" s="187" t="s">
        <v>16</v>
      </c>
      <c r="D2" s="151" t="s">
        <v>342</v>
      </c>
      <c r="E2" s="188">
        <f>NETWORKDAYS(Итого!C$2,Отчёт!C$2,Итого!C$3:C$5)</f>
        <v>10</v>
      </c>
      <c r="F2" s="177">
        <f>1/3</f>
        <v>0.33333333333333331</v>
      </c>
      <c r="G2" s="176">
        <v>2</v>
      </c>
      <c r="H2" s="178">
        <f t="shared" ref="H2" si="0">G2*F2</f>
        <v>0.66666666666666663</v>
      </c>
      <c r="I2" s="179">
        <v>4</v>
      </c>
      <c r="J2" s="180">
        <f t="shared" ref="J2" si="1">H2*E2</f>
        <v>6.6666666666666661</v>
      </c>
      <c r="K2" s="180">
        <v>132</v>
      </c>
      <c r="L2" s="189">
        <f>J2*K2</f>
        <v>879.99999999999989</v>
      </c>
      <c r="M2" s="190">
        <v>43224</v>
      </c>
      <c r="N2" s="151">
        <v>4</v>
      </c>
      <c r="O2" s="137">
        <v>1</v>
      </c>
      <c r="P2" s="137">
        <v>1</v>
      </c>
      <c r="Q2" s="137">
        <v>1</v>
      </c>
      <c r="R2" s="137">
        <v>1</v>
      </c>
      <c r="S2" s="169">
        <v>1</v>
      </c>
      <c r="T2" s="151">
        <f t="shared" ref="T2:T22" si="2">COUNTIF(O2:R2,"=1")</f>
        <v>4</v>
      </c>
      <c r="U2" s="191">
        <f t="shared" ref="U2:U22" si="3">T2/N2</f>
        <v>1</v>
      </c>
      <c r="V2" s="187"/>
    </row>
    <row r="3" spans="1:22" ht="14.25">
      <c r="A3" s="151">
        <v>2</v>
      </c>
      <c r="B3" s="187" t="s">
        <v>48</v>
      </c>
      <c r="C3" s="187" t="s">
        <v>16</v>
      </c>
      <c r="D3" s="151" t="s">
        <v>343</v>
      </c>
      <c r="E3" s="188">
        <f>NETWORKDAYS(Итого!C$2,Отчёт!C$2,Итого!C$3:C$5)</f>
        <v>10</v>
      </c>
      <c r="F3" s="177">
        <f t="shared" ref="F3:F21" si="4">1/3</f>
        <v>0.33333333333333331</v>
      </c>
      <c r="G3" s="176">
        <v>2</v>
      </c>
      <c r="H3" s="178">
        <f t="shared" ref="H3:H22" si="5">G3*F3</f>
        <v>0.66666666666666663</v>
      </c>
      <c r="I3" s="179">
        <v>4</v>
      </c>
      <c r="J3" s="180">
        <f t="shared" ref="J3:J22" si="6">H3*E3</f>
        <v>6.6666666666666661</v>
      </c>
      <c r="K3" s="180">
        <v>132</v>
      </c>
      <c r="L3" s="189">
        <f t="shared" ref="L3:L22" si="7">J3*K3</f>
        <v>879.99999999999989</v>
      </c>
      <c r="M3" s="190">
        <v>43224</v>
      </c>
      <c r="N3" s="151">
        <v>4</v>
      </c>
      <c r="O3" s="137">
        <v>1</v>
      </c>
      <c r="P3" s="137">
        <v>1</v>
      </c>
      <c r="Q3" s="137">
        <v>1</v>
      </c>
      <c r="R3" s="137">
        <v>1</v>
      </c>
      <c r="S3" s="169">
        <v>1</v>
      </c>
      <c r="T3" s="151">
        <f t="shared" si="2"/>
        <v>4</v>
      </c>
      <c r="U3" s="191">
        <f t="shared" si="3"/>
        <v>1</v>
      </c>
      <c r="V3" s="187"/>
    </row>
    <row r="4" spans="1:22" ht="14.25">
      <c r="A4" s="151">
        <v>3</v>
      </c>
      <c r="B4" s="187" t="s">
        <v>48</v>
      </c>
      <c r="C4" s="187" t="s">
        <v>16</v>
      </c>
      <c r="D4" s="151" t="s">
        <v>344</v>
      </c>
      <c r="E4" s="188">
        <f>NETWORKDAYS(Итого!C$2,Отчёт!C$2,Итого!C$3:C$5)</f>
        <v>10</v>
      </c>
      <c r="F4" s="177">
        <f t="shared" si="4"/>
        <v>0.33333333333333331</v>
      </c>
      <c r="G4" s="176">
        <v>2</v>
      </c>
      <c r="H4" s="178">
        <f t="shared" si="5"/>
        <v>0.66666666666666663</v>
      </c>
      <c r="I4" s="179">
        <v>4</v>
      </c>
      <c r="J4" s="180">
        <f t="shared" si="6"/>
        <v>6.6666666666666661</v>
      </c>
      <c r="K4" s="180">
        <v>132</v>
      </c>
      <c r="L4" s="189">
        <f t="shared" si="7"/>
        <v>879.99999999999989</v>
      </c>
      <c r="M4" s="190">
        <v>43224</v>
      </c>
      <c r="N4" s="151">
        <v>4</v>
      </c>
      <c r="O4" s="137">
        <v>1</v>
      </c>
      <c r="P4" s="137">
        <v>1</v>
      </c>
      <c r="Q4" s="137">
        <v>1</v>
      </c>
      <c r="R4" s="137">
        <v>1</v>
      </c>
      <c r="S4" s="169">
        <v>1</v>
      </c>
      <c r="T4" s="151">
        <f t="shared" si="2"/>
        <v>4</v>
      </c>
      <c r="U4" s="191">
        <f t="shared" si="3"/>
        <v>1</v>
      </c>
      <c r="V4" s="187"/>
    </row>
    <row r="5" spans="1:22" ht="14.25">
      <c r="A5" s="151">
        <v>4</v>
      </c>
      <c r="B5" s="187" t="s">
        <v>48</v>
      </c>
      <c r="C5" s="187" t="s">
        <v>16</v>
      </c>
      <c r="D5" s="151" t="s">
        <v>345</v>
      </c>
      <c r="E5" s="188">
        <f>NETWORKDAYS(Итого!C$2,Отчёт!C$2,Итого!C$3:C$5)</f>
        <v>10</v>
      </c>
      <c r="F5" s="177">
        <f t="shared" si="4"/>
        <v>0.33333333333333331</v>
      </c>
      <c r="G5" s="176">
        <v>2</v>
      </c>
      <c r="H5" s="178">
        <f t="shared" si="5"/>
        <v>0.66666666666666663</v>
      </c>
      <c r="I5" s="179">
        <v>4</v>
      </c>
      <c r="J5" s="180">
        <f t="shared" si="6"/>
        <v>6.6666666666666661</v>
      </c>
      <c r="K5" s="180">
        <v>132</v>
      </c>
      <c r="L5" s="189">
        <f t="shared" si="7"/>
        <v>879.99999999999989</v>
      </c>
      <c r="M5" s="190">
        <v>43224</v>
      </c>
      <c r="N5" s="151">
        <v>4</v>
      </c>
      <c r="O5" s="137">
        <v>1</v>
      </c>
      <c r="P5" s="137">
        <v>1</v>
      </c>
      <c r="Q5" s="137">
        <v>0</v>
      </c>
      <c r="R5" s="137">
        <v>0</v>
      </c>
      <c r="S5" s="169">
        <v>0</v>
      </c>
      <c r="T5" s="151">
        <f t="shared" si="2"/>
        <v>2</v>
      </c>
      <c r="U5" s="191">
        <f t="shared" si="3"/>
        <v>0.5</v>
      </c>
      <c r="V5" s="187" t="s">
        <v>500</v>
      </c>
    </row>
    <row r="6" spans="1:22" ht="14.25">
      <c r="A6" s="151">
        <v>5</v>
      </c>
      <c r="B6" s="187" t="s">
        <v>48</v>
      </c>
      <c r="C6" s="187" t="s">
        <v>16</v>
      </c>
      <c r="D6" s="151" t="s">
        <v>346</v>
      </c>
      <c r="E6" s="188">
        <f>NETWORKDAYS(Итого!C$2,Отчёт!C$2,Итого!C$3:C$5)</f>
        <v>10</v>
      </c>
      <c r="F6" s="177">
        <f t="shared" si="4"/>
        <v>0.33333333333333331</v>
      </c>
      <c r="G6" s="176">
        <v>2</v>
      </c>
      <c r="H6" s="178">
        <f t="shared" si="5"/>
        <v>0.66666666666666663</v>
      </c>
      <c r="I6" s="179">
        <v>4</v>
      </c>
      <c r="J6" s="180">
        <f t="shared" si="6"/>
        <v>6.6666666666666661</v>
      </c>
      <c r="K6" s="180">
        <v>132</v>
      </c>
      <c r="L6" s="189">
        <f t="shared" si="7"/>
        <v>879.99999999999989</v>
      </c>
      <c r="M6" s="190">
        <v>43224</v>
      </c>
      <c r="N6" s="151">
        <v>4</v>
      </c>
      <c r="O6" s="137">
        <v>1</v>
      </c>
      <c r="P6" s="137">
        <v>1</v>
      </c>
      <c r="Q6" s="137">
        <v>1</v>
      </c>
      <c r="R6" s="137">
        <v>1</v>
      </c>
      <c r="S6" s="169">
        <v>1</v>
      </c>
      <c r="T6" s="151">
        <f t="shared" si="2"/>
        <v>4</v>
      </c>
      <c r="U6" s="191">
        <f t="shared" si="3"/>
        <v>1</v>
      </c>
      <c r="V6" s="187"/>
    </row>
    <row r="7" spans="1:22" ht="14.25">
      <c r="A7" s="151">
        <v>6</v>
      </c>
      <c r="B7" s="187" t="s">
        <v>48</v>
      </c>
      <c r="C7" s="187" t="s">
        <v>16</v>
      </c>
      <c r="D7" s="151" t="s">
        <v>347</v>
      </c>
      <c r="E7" s="188">
        <f>NETWORKDAYS(Итого!C$2,Отчёт!C$2,Итого!C$3:C$5)</f>
        <v>10</v>
      </c>
      <c r="F7" s="177">
        <f t="shared" si="4"/>
        <v>0.33333333333333331</v>
      </c>
      <c r="G7" s="176">
        <v>2</v>
      </c>
      <c r="H7" s="178">
        <f t="shared" si="5"/>
        <v>0.66666666666666663</v>
      </c>
      <c r="I7" s="179">
        <v>4</v>
      </c>
      <c r="J7" s="180">
        <f t="shared" si="6"/>
        <v>6.6666666666666661</v>
      </c>
      <c r="K7" s="180">
        <v>132</v>
      </c>
      <c r="L7" s="189">
        <f t="shared" si="7"/>
        <v>879.99999999999989</v>
      </c>
      <c r="M7" s="190">
        <v>43224</v>
      </c>
      <c r="N7" s="151">
        <v>4</v>
      </c>
      <c r="O7" s="137">
        <v>1</v>
      </c>
      <c r="P7" s="137">
        <v>1</v>
      </c>
      <c r="Q7" s="137">
        <v>1</v>
      </c>
      <c r="R7" s="137">
        <v>1</v>
      </c>
      <c r="S7" s="169">
        <v>1</v>
      </c>
      <c r="T7" s="151">
        <f t="shared" si="2"/>
        <v>4</v>
      </c>
      <c r="U7" s="191">
        <f t="shared" si="3"/>
        <v>1</v>
      </c>
      <c r="V7" s="187"/>
    </row>
    <row r="8" spans="1:22" ht="14.25">
      <c r="A8" s="151">
        <v>7</v>
      </c>
      <c r="B8" s="187" t="s">
        <v>48</v>
      </c>
      <c r="C8" s="187" t="s">
        <v>16</v>
      </c>
      <c r="D8" s="151" t="s">
        <v>348</v>
      </c>
      <c r="E8" s="188">
        <f>NETWORKDAYS(Итого!C$2,Отчёт!C$2,Итого!C$3:C$5)</f>
        <v>10</v>
      </c>
      <c r="F8" s="177">
        <f t="shared" si="4"/>
        <v>0.33333333333333331</v>
      </c>
      <c r="G8" s="176">
        <v>2</v>
      </c>
      <c r="H8" s="178">
        <f t="shared" si="5"/>
        <v>0.66666666666666663</v>
      </c>
      <c r="I8" s="179">
        <v>4</v>
      </c>
      <c r="J8" s="180">
        <f t="shared" si="6"/>
        <v>6.6666666666666661</v>
      </c>
      <c r="K8" s="180">
        <v>132</v>
      </c>
      <c r="L8" s="189">
        <f t="shared" si="7"/>
        <v>879.99999999999989</v>
      </c>
      <c r="M8" s="190">
        <v>43224</v>
      </c>
      <c r="N8" s="151">
        <v>4</v>
      </c>
      <c r="O8" s="137">
        <v>1</v>
      </c>
      <c r="P8" s="137">
        <v>1</v>
      </c>
      <c r="Q8" s="137">
        <v>0</v>
      </c>
      <c r="R8" s="137">
        <v>1</v>
      </c>
      <c r="S8" s="169">
        <v>1</v>
      </c>
      <c r="T8" s="151">
        <f t="shared" si="2"/>
        <v>3</v>
      </c>
      <c r="U8" s="191">
        <f t="shared" si="3"/>
        <v>0.75</v>
      </c>
      <c r="V8" s="187" t="s">
        <v>500</v>
      </c>
    </row>
    <row r="9" spans="1:22" ht="14.25">
      <c r="A9" s="151">
        <v>8</v>
      </c>
      <c r="B9" s="187" t="s">
        <v>48</v>
      </c>
      <c r="C9" s="187" t="s">
        <v>16</v>
      </c>
      <c r="D9" s="151" t="s">
        <v>349</v>
      </c>
      <c r="E9" s="188">
        <f>NETWORKDAYS(Итого!C$2,Отчёт!C$2,Итого!C$3:C$5)</f>
        <v>10</v>
      </c>
      <c r="F9" s="177">
        <f t="shared" si="4"/>
        <v>0.33333333333333331</v>
      </c>
      <c r="G9" s="176">
        <v>2</v>
      </c>
      <c r="H9" s="178">
        <f t="shared" si="5"/>
        <v>0.66666666666666663</v>
      </c>
      <c r="I9" s="179">
        <v>4</v>
      </c>
      <c r="J9" s="180">
        <f t="shared" si="6"/>
        <v>6.6666666666666661</v>
      </c>
      <c r="K9" s="180">
        <v>132</v>
      </c>
      <c r="L9" s="189">
        <f t="shared" si="7"/>
        <v>879.99999999999989</v>
      </c>
      <c r="M9" s="190">
        <v>43224</v>
      </c>
      <c r="N9" s="151">
        <v>4</v>
      </c>
      <c r="O9" s="137">
        <v>1</v>
      </c>
      <c r="P9" s="137">
        <v>1</v>
      </c>
      <c r="Q9" s="137">
        <v>1</v>
      </c>
      <c r="R9" s="137">
        <v>1</v>
      </c>
      <c r="S9" s="169">
        <v>1</v>
      </c>
      <c r="T9" s="151">
        <f t="shared" si="2"/>
        <v>4</v>
      </c>
      <c r="U9" s="191">
        <f t="shared" si="3"/>
        <v>1</v>
      </c>
      <c r="V9" s="187"/>
    </row>
    <row r="10" spans="1:22" ht="14.25">
      <c r="A10" s="151">
        <v>9</v>
      </c>
      <c r="B10" s="187" t="s">
        <v>48</v>
      </c>
      <c r="C10" s="187" t="s">
        <v>16</v>
      </c>
      <c r="D10" s="151" t="s">
        <v>350</v>
      </c>
      <c r="E10" s="188">
        <f>NETWORKDAYS(Итого!C$2,Отчёт!C$2,Итого!C$3:C$5)</f>
        <v>10</v>
      </c>
      <c r="F10" s="177">
        <f t="shared" si="4"/>
        <v>0.33333333333333331</v>
      </c>
      <c r="G10" s="176">
        <v>2</v>
      </c>
      <c r="H10" s="178">
        <f t="shared" si="5"/>
        <v>0.66666666666666663</v>
      </c>
      <c r="I10" s="179">
        <v>4</v>
      </c>
      <c r="J10" s="180">
        <f t="shared" si="6"/>
        <v>6.6666666666666661</v>
      </c>
      <c r="K10" s="180">
        <v>132</v>
      </c>
      <c r="L10" s="189">
        <f t="shared" si="7"/>
        <v>879.99999999999989</v>
      </c>
      <c r="M10" s="190">
        <v>43224</v>
      </c>
      <c r="N10" s="151">
        <v>4</v>
      </c>
      <c r="O10" s="137">
        <v>0</v>
      </c>
      <c r="P10" s="137">
        <v>1</v>
      </c>
      <c r="Q10" s="137">
        <v>1</v>
      </c>
      <c r="R10" s="137">
        <v>1</v>
      </c>
      <c r="S10" s="169">
        <v>1</v>
      </c>
      <c r="T10" s="151">
        <f t="shared" si="2"/>
        <v>3</v>
      </c>
      <c r="U10" s="191">
        <f t="shared" si="3"/>
        <v>0.75</v>
      </c>
      <c r="V10" s="187" t="s">
        <v>492</v>
      </c>
    </row>
    <row r="11" spans="1:22" ht="14.25">
      <c r="A11" s="151">
        <v>10</v>
      </c>
      <c r="B11" s="187" t="s">
        <v>48</v>
      </c>
      <c r="C11" s="187" t="s">
        <v>16</v>
      </c>
      <c r="D11" s="151" t="s">
        <v>351</v>
      </c>
      <c r="E11" s="188">
        <f>NETWORKDAYS(Итого!C$2,Отчёт!C$2,Итого!C$3:C$5)</f>
        <v>10</v>
      </c>
      <c r="F11" s="177">
        <f t="shared" si="4"/>
        <v>0.33333333333333331</v>
      </c>
      <c r="G11" s="176">
        <v>2</v>
      </c>
      <c r="H11" s="178">
        <f t="shared" si="5"/>
        <v>0.66666666666666663</v>
      </c>
      <c r="I11" s="179">
        <v>4</v>
      </c>
      <c r="J11" s="180">
        <f t="shared" si="6"/>
        <v>6.6666666666666661</v>
      </c>
      <c r="K11" s="180">
        <v>132</v>
      </c>
      <c r="L11" s="189">
        <f t="shared" si="7"/>
        <v>879.99999999999989</v>
      </c>
      <c r="M11" s="190">
        <v>43224</v>
      </c>
      <c r="N11" s="151">
        <v>4</v>
      </c>
      <c r="O11" s="137">
        <v>1</v>
      </c>
      <c r="P11" s="137">
        <v>1</v>
      </c>
      <c r="Q11" s="137">
        <v>1</v>
      </c>
      <c r="R11" s="137">
        <v>1</v>
      </c>
      <c r="S11" s="169">
        <v>1</v>
      </c>
      <c r="T11" s="151">
        <f t="shared" si="2"/>
        <v>4</v>
      </c>
      <c r="U11" s="191">
        <f t="shared" si="3"/>
        <v>1</v>
      </c>
      <c r="V11" s="187"/>
    </row>
    <row r="12" spans="1:22" ht="14.25">
      <c r="A12" s="151">
        <v>11</v>
      </c>
      <c r="B12" s="187" t="s">
        <v>48</v>
      </c>
      <c r="C12" s="187" t="s">
        <v>16</v>
      </c>
      <c r="D12" s="151" t="s">
        <v>352</v>
      </c>
      <c r="E12" s="188">
        <f>NETWORKDAYS(Итого!C$2,Отчёт!C$2,Итого!C$3:C$5)</f>
        <v>10</v>
      </c>
      <c r="F12" s="177">
        <f t="shared" si="4"/>
        <v>0.33333333333333331</v>
      </c>
      <c r="G12" s="176">
        <v>2</v>
      </c>
      <c r="H12" s="178">
        <f t="shared" si="5"/>
        <v>0.66666666666666663</v>
      </c>
      <c r="I12" s="179">
        <v>4</v>
      </c>
      <c r="J12" s="180">
        <f t="shared" si="6"/>
        <v>6.6666666666666661</v>
      </c>
      <c r="K12" s="180">
        <v>132</v>
      </c>
      <c r="L12" s="189">
        <f t="shared" si="7"/>
        <v>879.99999999999989</v>
      </c>
      <c r="M12" s="190">
        <v>43224</v>
      </c>
      <c r="N12" s="151">
        <v>4</v>
      </c>
      <c r="O12" s="137">
        <v>1</v>
      </c>
      <c r="P12" s="137">
        <v>1</v>
      </c>
      <c r="Q12" s="137">
        <v>1</v>
      </c>
      <c r="R12" s="137">
        <v>1</v>
      </c>
      <c r="S12" s="169">
        <v>1</v>
      </c>
      <c r="T12" s="151">
        <f t="shared" si="2"/>
        <v>4</v>
      </c>
      <c r="U12" s="191">
        <f t="shared" si="3"/>
        <v>1</v>
      </c>
      <c r="V12" s="187"/>
    </row>
    <row r="13" spans="1:22" ht="14.25">
      <c r="A13" s="151">
        <v>12</v>
      </c>
      <c r="B13" s="187" t="s">
        <v>48</v>
      </c>
      <c r="C13" s="187" t="s">
        <v>16</v>
      </c>
      <c r="D13" s="151" t="s">
        <v>353</v>
      </c>
      <c r="E13" s="188">
        <f>NETWORKDAYS(Итого!C$2,Отчёт!C$2,Итого!C$3:C$5)</f>
        <v>10</v>
      </c>
      <c r="F13" s="177">
        <f t="shared" si="4"/>
        <v>0.33333333333333331</v>
      </c>
      <c r="G13" s="176">
        <v>2</v>
      </c>
      <c r="H13" s="178">
        <f t="shared" si="5"/>
        <v>0.66666666666666663</v>
      </c>
      <c r="I13" s="179">
        <v>4</v>
      </c>
      <c r="J13" s="180">
        <f t="shared" si="6"/>
        <v>6.6666666666666661</v>
      </c>
      <c r="K13" s="180">
        <v>132</v>
      </c>
      <c r="L13" s="189">
        <f t="shared" si="7"/>
        <v>879.99999999999989</v>
      </c>
      <c r="M13" s="190">
        <v>43224</v>
      </c>
      <c r="N13" s="151">
        <v>4</v>
      </c>
      <c r="O13" s="137">
        <v>1</v>
      </c>
      <c r="P13" s="137">
        <v>1</v>
      </c>
      <c r="Q13" s="137">
        <v>1</v>
      </c>
      <c r="R13" s="137">
        <v>1</v>
      </c>
      <c r="S13" s="169">
        <v>1</v>
      </c>
      <c r="T13" s="151">
        <f t="shared" si="2"/>
        <v>4</v>
      </c>
      <c r="U13" s="191">
        <f t="shared" si="3"/>
        <v>1</v>
      </c>
      <c r="V13" s="187"/>
    </row>
    <row r="14" spans="1:22" ht="14.25">
      <c r="A14" s="151">
        <v>13</v>
      </c>
      <c r="B14" s="187" t="s">
        <v>48</v>
      </c>
      <c r="C14" s="187" t="s">
        <v>16</v>
      </c>
      <c r="D14" s="151" t="s">
        <v>354</v>
      </c>
      <c r="E14" s="188">
        <f>NETWORKDAYS(Итого!C$2,Отчёт!C$2,Итого!C$3:C$5)</f>
        <v>10</v>
      </c>
      <c r="F14" s="177">
        <f t="shared" si="4"/>
        <v>0.33333333333333331</v>
      </c>
      <c r="G14" s="176">
        <v>2</v>
      </c>
      <c r="H14" s="178">
        <f t="shared" si="5"/>
        <v>0.66666666666666663</v>
      </c>
      <c r="I14" s="179">
        <v>4</v>
      </c>
      <c r="J14" s="180">
        <f t="shared" si="6"/>
        <v>6.6666666666666661</v>
      </c>
      <c r="K14" s="180">
        <v>132</v>
      </c>
      <c r="L14" s="189">
        <f t="shared" si="7"/>
        <v>879.99999999999989</v>
      </c>
      <c r="M14" s="190">
        <v>43224</v>
      </c>
      <c r="N14" s="151">
        <v>4</v>
      </c>
      <c r="O14" s="137">
        <v>0</v>
      </c>
      <c r="P14" s="137">
        <v>1</v>
      </c>
      <c r="Q14" s="137">
        <v>1</v>
      </c>
      <c r="R14" s="137">
        <v>1</v>
      </c>
      <c r="S14" s="169">
        <v>1</v>
      </c>
      <c r="T14" s="151">
        <f t="shared" si="2"/>
        <v>3</v>
      </c>
      <c r="U14" s="191">
        <f t="shared" si="3"/>
        <v>0.75</v>
      </c>
      <c r="V14" s="187" t="s">
        <v>500</v>
      </c>
    </row>
    <row r="15" spans="1:22" ht="14.25">
      <c r="A15" s="151">
        <v>14</v>
      </c>
      <c r="B15" s="187" t="s">
        <v>48</v>
      </c>
      <c r="C15" s="187" t="s">
        <v>16</v>
      </c>
      <c r="D15" s="151" t="s">
        <v>355</v>
      </c>
      <c r="E15" s="188">
        <f>NETWORKDAYS(Итого!C$2,Отчёт!C$2,Итого!C$3:C$5)</f>
        <v>10</v>
      </c>
      <c r="F15" s="177">
        <f t="shared" si="4"/>
        <v>0.33333333333333331</v>
      </c>
      <c r="G15" s="176">
        <v>2</v>
      </c>
      <c r="H15" s="178">
        <f t="shared" si="5"/>
        <v>0.66666666666666663</v>
      </c>
      <c r="I15" s="179">
        <v>4</v>
      </c>
      <c r="J15" s="180">
        <f t="shared" si="6"/>
        <v>6.6666666666666661</v>
      </c>
      <c r="K15" s="180">
        <v>132</v>
      </c>
      <c r="L15" s="189">
        <f t="shared" si="7"/>
        <v>879.99999999999989</v>
      </c>
      <c r="M15" s="190">
        <v>43224</v>
      </c>
      <c r="N15" s="151">
        <v>4</v>
      </c>
      <c r="O15" s="137">
        <v>1</v>
      </c>
      <c r="P15" s="137">
        <v>1</v>
      </c>
      <c r="Q15" s="137">
        <v>1</v>
      </c>
      <c r="R15" s="137">
        <v>1</v>
      </c>
      <c r="S15" s="169">
        <v>1</v>
      </c>
      <c r="T15" s="151">
        <f t="shared" si="2"/>
        <v>4</v>
      </c>
      <c r="U15" s="191">
        <f t="shared" si="3"/>
        <v>1</v>
      </c>
      <c r="V15" s="187"/>
    </row>
    <row r="16" spans="1:22" ht="14.25">
      <c r="A16" s="151">
        <v>15</v>
      </c>
      <c r="B16" s="187" t="s">
        <v>48</v>
      </c>
      <c r="C16" s="187" t="s">
        <v>16</v>
      </c>
      <c r="D16" s="151" t="s">
        <v>356</v>
      </c>
      <c r="E16" s="188">
        <f>NETWORKDAYS(Итого!C$2,Отчёт!C$2,Итого!C$3:C$5)</f>
        <v>10</v>
      </c>
      <c r="F16" s="177">
        <f t="shared" si="4"/>
        <v>0.33333333333333331</v>
      </c>
      <c r="G16" s="176">
        <v>2</v>
      </c>
      <c r="H16" s="178">
        <f t="shared" si="5"/>
        <v>0.66666666666666663</v>
      </c>
      <c r="I16" s="179">
        <v>4</v>
      </c>
      <c r="J16" s="180">
        <f t="shared" si="6"/>
        <v>6.6666666666666661</v>
      </c>
      <c r="K16" s="180">
        <v>132</v>
      </c>
      <c r="L16" s="189">
        <f t="shared" si="7"/>
        <v>879.99999999999989</v>
      </c>
      <c r="M16" s="190">
        <v>43224</v>
      </c>
      <c r="N16" s="151">
        <v>4</v>
      </c>
      <c r="O16" s="137">
        <v>0</v>
      </c>
      <c r="P16" s="137">
        <v>1</v>
      </c>
      <c r="Q16" s="137">
        <v>1</v>
      </c>
      <c r="R16" s="137">
        <v>1</v>
      </c>
      <c r="S16" s="169">
        <v>0</v>
      </c>
      <c r="T16" s="151">
        <f t="shared" si="2"/>
        <v>3</v>
      </c>
      <c r="U16" s="191">
        <f t="shared" si="3"/>
        <v>0.75</v>
      </c>
      <c r="V16" s="187" t="s">
        <v>500</v>
      </c>
    </row>
    <row r="17" spans="1:22" ht="14.25">
      <c r="A17" s="151">
        <v>16</v>
      </c>
      <c r="B17" s="187" t="s">
        <v>48</v>
      </c>
      <c r="C17" s="187" t="s">
        <v>16</v>
      </c>
      <c r="D17" s="151" t="s">
        <v>357</v>
      </c>
      <c r="E17" s="188">
        <f>NETWORKDAYS(Итого!C$2,Отчёт!C$2,Итого!C$3:C$5)</f>
        <v>10</v>
      </c>
      <c r="F17" s="177">
        <f t="shared" si="4"/>
        <v>0.33333333333333331</v>
      </c>
      <c r="G17" s="176">
        <v>2</v>
      </c>
      <c r="H17" s="178">
        <f t="shared" si="5"/>
        <v>0.66666666666666663</v>
      </c>
      <c r="I17" s="179">
        <v>4</v>
      </c>
      <c r="J17" s="180">
        <f t="shared" si="6"/>
        <v>6.6666666666666661</v>
      </c>
      <c r="K17" s="180">
        <v>132</v>
      </c>
      <c r="L17" s="189">
        <f t="shared" si="7"/>
        <v>879.99999999999989</v>
      </c>
      <c r="M17" s="190">
        <v>43224</v>
      </c>
      <c r="N17" s="151">
        <v>4</v>
      </c>
      <c r="O17" s="137">
        <v>1</v>
      </c>
      <c r="P17" s="137">
        <v>1</v>
      </c>
      <c r="Q17" s="137">
        <v>1</v>
      </c>
      <c r="R17" s="137">
        <v>1</v>
      </c>
      <c r="S17" s="169">
        <v>0</v>
      </c>
      <c r="T17" s="151">
        <f t="shared" si="2"/>
        <v>4</v>
      </c>
      <c r="U17" s="191">
        <f t="shared" si="3"/>
        <v>1</v>
      </c>
      <c r="V17" s="187"/>
    </row>
    <row r="18" spans="1:22" ht="14.25">
      <c r="A18" s="151">
        <v>18</v>
      </c>
      <c r="B18" s="187" t="s">
        <v>48</v>
      </c>
      <c r="C18" s="187" t="s">
        <v>16</v>
      </c>
      <c r="D18" s="151" t="s">
        <v>358</v>
      </c>
      <c r="E18" s="188">
        <f>NETWORKDAYS(Итого!C$2,Отчёт!C$2,Итого!C$3:C$5)</f>
        <v>10</v>
      </c>
      <c r="F18" s="177">
        <f t="shared" si="4"/>
        <v>0.33333333333333331</v>
      </c>
      <c r="G18" s="176">
        <v>2</v>
      </c>
      <c r="H18" s="178">
        <f t="shared" si="5"/>
        <v>0.66666666666666663</v>
      </c>
      <c r="I18" s="179">
        <v>4</v>
      </c>
      <c r="J18" s="180">
        <f t="shared" si="6"/>
        <v>6.6666666666666661</v>
      </c>
      <c r="K18" s="180">
        <v>132</v>
      </c>
      <c r="L18" s="189">
        <f t="shared" si="7"/>
        <v>879.99999999999989</v>
      </c>
      <c r="M18" s="190">
        <v>43224</v>
      </c>
      <c r="N18" s="151">
        <v>4</v>
      </c>
      <c r="O18" s="137">
        <v>1</v>
      </c>
      <c r="P18" s="137">
        <v>1</v>
      </c>
      <c r="Q18" s="137">
        <v>1</v>
      </c>
      <c r="R18" s="137">
        <v>1</v>
      </c>
      <c r="S18" s="169">
        <v>0</v>
      </c>
      <c r="T18" s="151">
        <f t="shared" si="2"/>
        <v>4</v>
      </c>
      <c r="U18" s="191">
        <f t="shared" si="3"/>
        <v>1</v>
      </c>
    </row>
    <row r="19" spans="1:22" ht="14.25">
      <c r="A19" s="151">
        <v>19</v>
      </c>
      <c r="B19" s="187" t="s">
        <v>48</v>
      </c>
      <c r="C19" s="187" t="s">
        <v>16</v>
      </c>
      <c r="D19" s="151" t="s">
        <v>359</v>
      </c>
      <c r="E19" s="188">
        <f>NETWORKDAYS(Итого!C$2,Отчёт!C$2,Итого!C$3:C$5)</f>
        <v>10</v>
      </c>
      <c r="F19" s="177">
        <f t="shared" si="4"/>
        <v>0.33333333333333331</v>
      </c>
      <c r="G19" s="176">
        <v>2</v>
      </c>
      <c r="H19" s="178">
        <f t="shared" si="5"/>
        <v>0.66666666666666663</v>
      </c>
      <c r="I19" s="179">
        <v>4</v>
      </c>
      <c r="J19" s="180">
        <f t="shared" si="6"/>
        <v>6.6666666666666661</v>
      </c>
      <c r="K19" s="180">
        <v>132</v>
      </c>
      <c r="L19" s="189">
        <f t="shared" si="7"/>
        <v>879.99999999999989</v>
      </c>
      <c r="M19" s="190">
        <v>43224</v>
      </c>
      <c r="N19" s="151">
        <v>4</v>
      </c>
      <c r="O19" s="137">
        <v>1</v>
      </c>
      <c r="P19" s="137">
        <v>1</v>
      </c>
      <c r="Q19" s="137">
        <v>1</v>
      </c>
      <c r="R19" s="137">
        <v>1</v>
      </c>
      <c r="S19" s="169">
        <v>1</v>
      </c>
      <c r="T19" s="151">
        <f t="shared" si="2"/>
        <v>4</v>
      </c>
      <c r="U19" s="191">
        <f t="shared" si="3"/>
        <v>1</v>
      </c>
      <c r="V19" s="187"/>
    </row>
    <row r="20" spans="1:22" ht="14.25">
      <c r="A20" s="151">
        <v>20</v>
      </c>
      <c r="B20" s="187" t="s">
        <v>48</v>
      </c>
      <c r="C20" s="187" t="s">
        <v>16</v>
      </c>
      <c r="D20" s="151" t="s">
        <v>360</v>
      </c>
      <c r="E20" s="188">
        <f>NETWORKDAYS(Итого!C$2,Отчёт!C$2,Итого!C$3:C$5)</f>
        <v>10</v>
      </c>
      <c r="F20" s="177">
        <f t="shared" si="4"/>
        <v>0.33333333333333331</v>
      </c>
      <c r="G20" s="176">
        <v>2</v>
      </c>
      <c r="H20" s="178">
        <f t="shared" si="5"/>
        <v>0.66666666666666663</v>
      </c>
      <c r="I20" s="179">
        <v>4</v>
      </c>
      <c r="J20" s="180">
        <f t="shared" si="6"/>
        <v>6.6666666666666661</v>
      </c>
      <c r="K20" s="180">
        <v>132</v>
      </c>
      <c r="L20" s="189">
        <f t="shared" si="7"/>
        <v>879.99999999999989</v>
      </c>
      <c r="M20" s="190">
        <v>43224</v>
      </c>
      <c r="N20" s="151">
        <v>4</v>
      </c>
      <c r="O20" s="137">
        <v>1</v>
      </c>
      <c r="P20" s="137">
        <v>1</v>
      </c>
      <c r="Q20" s="137">
        <v>1</v>
      </c>
      <c r="R20" s="137">
        <v>1</v>
      </c>
      <c r="S20" s="169">
        <v>1</v>
      </c>
      <c r="T20" s="151">
        <f t="shared" si="2"/>
        <v>4</v>
      </c>
      <c r="U20" s="191">
        <f t="shared" si="3"/>
        <v>1</v>
      </c>
      <c r="V20" s="187"/>
    </row>
    <row r="21" spans="1:22" ht="14.25">
      <c r="A21" s="151">
        <v>21</v>
      </c>
      <c r="B21" s="187" t="s">
        <v>48</v>
      </c>
      <c r="C21" s="187" t="s">
        <v>16</v>
      </c>
      <c r="D21" s="151" t="s">
        <v>361</v>
      </c>
      <c r="E21" s="188">
        <f>NETWORKDAYS(Итого!C$2,Отчёт!C$2,Итого!C$3:C$5)</f>
        <v>10</v>
      </c>
      <c r="F21" s="177">
        <f t="shared" si="4"/>
        <v>0.33333333333333331</v>
      </c>
      <c r="G21" s="176">
        <v>2</v>
      </c>
      <c r="H21" s="178">
        <f t="shared" si="5"/>
        <v>0.66666666666666663</v>
      </c>
      <c r="I21" s="179">
        <v>4</v>
      </c>
      <c r="J21" s="180">
        <f t="shared" si="6"/>
        <v>6.6666666666666661</v>
      </c>
      <c r="K21" s="180">
        <v>132</v>
      </c>
      <c r="L21" s="189">
        <f t="shared" si="7"/>
        <v>879.99999999999989</v>
      </c>
      <c r="M21" s="190">
        <v>43224</v>
      </c>
      <c r="N21" s="151">
        <v>4</v>
      </c>
      <c r="O21" s="137">
        <v>1</v>
      </c>
      <c r="P21" s="137">
        <v>1</v>
      </c>
      <c r="Q21" s="137">
        <v>1</v>
      </c>
      <c r="R21" s="137">
        <v>1</v>
      </c>
      <c r="S21" s="169">
        <v>1</v>
      </c>
      <c r="T21" s="151">
        <f t="shared" si="2"/>
        <v>4</v>
      </c>
      <c r="U21" s="191">
        <f t="shared" si="3"/>
        <v>1</v>
      </c>
      <c r="V21" s="187"/>
    </row>
    <row r="22" spans="1:22" ht="14.25">
      <c r="A22" s="151">
        <v>22</v>
      </c>
      <c r="B22" s="187" t="s">
        <v>48</v>
      </c>
      <c r="C22" s="187" t="s">
        <v>16</v>
      </c>
      <c r="D22" s="151" t="s">
        <v>362</v>
      </c>
      <c r="E22" s="188">
        <f>NETWORKDAYS(Итого!C$2,Отчёт!C$2,Итого!C$3:C$5)</f>
        <v>10</v>
      </c>
      <c r="F22" s="177">
        <f>1/3</f>
        <v>0.33333333333333331</v>
      </c>
      <c r="G22" s="176">
        <v>2</v>
      </c>
      <c r="H22" s="178">
        <f t="shared" si="5"/>
        <v>0.66666666666666663</v>
      </c>
      <c r="I22" s="179">
        <v>4</v>
      </c>
      <c r="J22" s="180">
        <f t="shared" si="6"/>
        <v>6.6666666666666661</v>
      </c>
      <c r="K22" s="180">
        <v>132</v>
      </c>
      <c r="L22" s="189">
        <f t="shared" si="7"/>
        <v>879.99999999999989</v>
      </c>
      <c r="M22" s="190">
        <v>43224</v>
      </c>
      <c r="N22" s="151">
        <v>4</v>
      </c>
      <c r="O22" s="137">
        <v>1</v>
      </c>
      <c r="P22" s="137">
        <v>1</v>
      </c>
      <c r="Q22" s="137">
        <v>1</v>
      </c>
      <c r="R22" s="137">
        <v>1</v>
      </c>
      <c r="S22" s="169">
        <v>1</v>
      </c>
      <c r="T22" s="151">
        <f t="shared" si="2"/>
        <v>4</v>
      </c>
      <c r="U22" s="191">
        <f t="shared" si="3"/>
        <v>1</v>
      </c>
      <c r="V22" s="187"/>
    </row>
    <row r="23" spans="1:22">
      <c r="L23" s="193">
        <f>SUM(L2:L22)</f>
        <v>18479.999999999996</v>
      </c>
    </row>
  </sheetData>
  <conditionalFormatting sqref="D1">
    <cfRule type="expression" dxfId="11" priority="5">
      <formula>AND(COUNTIF($D$1,D1)&gt;1,NOT(ISBLANK(D1)))</formula>
    </cfRule>
  </conditionalFormatting>
  <conditionalFormatting sqref="M1">
    <cfRule type="expression" dxfId="10" priority="6">
      <formula>AND(TODAY()-ROUNDDOWN(M1,0)&gt;=(WEEKDAY(TODAY())),TODAY()-ROUNDDOWN(M1,0)&lt;(WEEKDAY(TODAY())+7))</formula>
    </cfRule>
  </conditionalFormatting>
  <conditionalFormatting sqref="O2:S22">
    <cfRule type="cellIs" dxfId="9" priority="4" operator="equal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Z10"/>
  <sheetViews>
    <sheetView topLeftCell="K1" zoomScale="70" zoomScaleNormal="70" workbookViewId="0">
      <selection activeCell="V11" sqref="V11"/>
    </sheetView>
  </sheetViews>
  <sheetFormatPr defaultColWidth="17.28515625" defaultRowHeight="15" customHeight="1"/>
  <cols>
    <col min="1" max="3" width="17.28515625" style="213"/>
    <col min="4" max="4" width="24.7109375" style="213" customWidth="1"/>
    <col min="5" max="5" width="15.140625" style="213" customWidth="1"/>
    <col min="6" max="6" width="14.28515625" style="213" customWidth="1"/>
    <col min="7" max="7" width="13.28515625" style="213" customWidth="1"/>
    <col min="8" max="9" width="15.5703125" style="213" customWidth="1"/>
    <col min="10" max="10" width="15.7109375" style="213" customWidth="1"/>
    <col min="11" max="11" width="12.42578125" style="213" customWidth="1"/>
    <col min="12" max="12" width="14" style="213" customWidth="1"/>
    <col min="13" max="13" width="15" style="213" customWidth="1"/>
    <col min="14" max="14" width="13.7109375" style="213" customWidth="1"/>
    <col min="15" max="22" width="17.28515625" style="213"/>
    <col min="23" max="23" width="13.28515625" style="213" customWidth="1"/>
    <col min="24" max="25" width="17.28515625" style="213"/>
    <col min="26" max="26" width="24.140625" style="213" bestFit="1" customWidth="1"/>
    <col min="27" max="16384" width="17.28515625" style="213"/>
  </cols>
  <sheetData>
    <row r="1" spans="1:26" ht="51">
      <c r="A1" s="207" t="s">
        <v>19</v>
      </c>
      <c r="B1" s="208" t="s">
        <v>20</v>
      </c>
      <c r="C1" s="207" t="s">
        <v>21</v>
      </c>
      <c r="D1" s="208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9" t="s">
        <v>31</v>
      </c>
      <c r="N1" s="210" t="s">
        <v>32</v>
      </c>
      <c r="O1" s="211" t="s">
        <v>34</v>
      </c>
      <c r="P1" s="211" t="s">
        <v>36</v>
      </c>
      <c r="Q1" s="211" t="s">
        <v>37</v>
      </c>
      <c r="R1" s="211" t="s">
        <v>38</v>
      </c>
      <c r="S1" s="211" t="s">
        <v>39</v>
      </c>
      <c r="T1" s="211" t="s">
        <v>40</v>
      </c>
      <c r="U1" s="211" t="s">
        <v>42</v>
      </c>
      <c r="V1" s="211" t="s">
        <v>442</v>
      </c>
      <c r="W1" s="211" t="s">
        <v>410</v>
      </c>
      <c r="X1" s="211" t="s">
        <v>46</v>
      </c>
      <c r="Y1" s="212" t="s">
        <v>5</v>
      </c>
      <c r="Z1" s="211" t="s">
        <v>47</v>
      </c>
    </row>
    <row r="2" spans="1:26">
      <c r="A2" s="207">
        <v>1</v>
      </c>
      <c r="B2" s="214" t="s">
        <v>85</v>
      </c>
      <c r="C2" s="219" t="s">
        <v>371</v>
      </c>
      <c r="D2" s="220" t="s">
        <v>409</v>
      </c>
      <c r="E2" s="148">
        <f>NETWORKDAYS(Итого!C$2,Отчёт!C$2,Итого!C$3:C$5)</f>
        <v>10</v>
      </c>
      <c r="F2" s="207">
        <v>0.5</v>
      </c>
      <c r="G2" s="207">
        <v>1</v>
      </c>
      <c r="H2" s="207">
        <f t="shared" ref="H2" si="0">G2*F2</f>
        <v>0.5</v>
      </c>
      <c r="I2" s="207">
        <v>11</v>
      </c>
      <c r="J2" s="207">
        <f t="shared" ref="J2" si="1">H2*E2</f>
        <v>5</v>
      </c>
      <c r="K2" s="207">
        <v>132</v>
      </c>
      <c r="L2" s="207">
        <f t="shared" ref="L2" si="2">K2*J2</f>
        <v>660</v>
      </c>
      <c r="M2" s="215">
        <v>43204</v>
      </c>
      <c r="N2" s="208">
        <v>9</v>
      </c>
      <c r="O2" s="216"/>
      <c r="P2" s="216"/>
      <c r="Q2" s="216"/>
      <c r="R2" s="216"/>
      <c r="S2" s="216"/>
      <c r="T2" s="216"/>
      <c r="U2" s="216"/>
      <c r="V2" s="216"/>
      <c r="W2" s="216"/>
      <c r="X2" s="217">
        <f t="shared" ref="X2:X9" si="3">COUNTIF(O2:W2,"1")</f>
        <v>0</v>
      </c>
      <c r="Y2" s="218">
        <f t="shared" ref="Y2:Y9" si="4">X2/N2</f>
        <v>0</v>
      </c>
      <c r="Z2" s="29" t="s">
        <v>465</v>
      </c>
    </row>
    <row r="3" spans="1:26">
      <c r="A3" s="221">
        <v>2</v>
      </c>
      <c r="B3" s="214" t="s">
        <v>85</v>
      </c>
      <c r="C3" s="219" t="s">
        <v>375</v>
      </c>
      <c r="D3" s="220" t="s">
        <v>408</v>
      </c>
      <c r="E3" s="148">
        <f>NETWORKDAYS(Итого!C$2,Отчёт!C$2,Итого!C$3:C$5)</f>
        <v>10</v>
      </c>
      <c r="F3" s="207">
        <v>0.5</v>
      </c>
      <c r="G3" s="207">
        <v>1</v>
      </c>
      <c r="H3" s="207">
        <f t="shared" ref="H3:H8" si="5">G3*F3</f>
        <v>0.5</v>
      </c>
      <c r="I3" s="207">
        <v>11</v>
      </c>
      <c r="J3" s="207">
        <f t="shared" ref="J3:J8" si="6">H3*E3</f>
        <v>5</v>
      </c>
      <c r="K3" s="207">
        <v>132</v>
      </c>
      <c r="L3" s="207">
        <f t="shared" ref="L3:L8" si="7">K3*J3</f>
        <v>660</v>
      </c>
      <c r="M3" s="215">
        <v>43224</v>
      </c>
      <c r="N3" s="208">
        <v>9</v>
      </c>
      <c r="O3" s="216">
        <v>1</v>
      </c>
      <c r="P3" s="216">
        <v>1</v>
      </c>
      <c r="Q3" s="216">
        <v>1</v>
      </c>
      <c r="R3" s="216">
        <v>1</v>
      </c>
      <c r="S3" s="216">
        <v>1</v>
      </c>
      <c r="T3" s="216">
        <v>1</v>
      </c>
      <c r="U3" s="216">
        <v>1</v>
      </c>
      <c r="V3" s="216">
        <v>1</v>
      </c>
      <c r="W3" s="216">
        <v>1</v>
      </c>
      <c r="X3" s="217">
        <f t="shared" si="3"/>
        <v>9</v>
      </c>
      <c r="Y3" s="218">
        <f t="shared" si="4"/>
        <v>1</v>
      </c>
      <c r="Z3" s="212"/>
    </row>
    <row r="4" spans="1:26">
      <c r="A4" s="207">
        <v>3</v>
      </c>
      <c r="B4" s="214" t="s">
        <v>85</v>
      </c>
      <c r="C4" s="219" t="s">
        <v>377</v>
      </c>
      <c r="D4" s="220" t="s">
        <v>407</v>
      </c>
      <c r="E4" s="148">
        <f>NETWORKDAYS(Итого!C$2,Отчёт!C$2,Итого!C$3:C$5)</f>
        <v>10</v>
      </c>
      <c r="F4" s="207">
        <v>0.5</v>
      </c>
      <c r="G4" s="207">
        <v>1</v>
      </c>
      <c r="H4" s="207">
        <f t="shared" si="5"/>
        <v>0.5</v>
      </c>
      <c r="I4" s="207">
        <v>11</v>
      </c>
      <c r="J4" s="207">
        <f t="shared" si="6"/>
        <v>5</v>
      </c>
      <c r="K4" s="207">
        <v>132</v>
      </c>
      <c r="L4" s="207">
        <f t="shared" si="7"/>
        <v>660</v>
      </c>
      <c r="M4" s="215">
        <v>43224</v>
      </c>
      <c r="N4" s="208">
        <v>9</v>
      </c>
      <c r="O4" s="216">
        <v>1</v>
      </c>
      <c r="P4" s="216">
        <v>1</v>
      </c>
      <c r="Q4" s="216">
        <v>1</v>
      </c>
      <c r="R4" s="216">
        <v>1</v>
      </c>
      <c r="S4" s="216">
        <v>1</v>
      </c>
      <c r="T4" s="216">
        <v>1</v>
      </c>
      <c r="U4" s="216">
        <v>1</v>
      </c>
      <c r="V4" s="216">
        <v>1</v>
      </c>
      <c r="W4" s="216">
        <v>1</v>
      </c>
      <c r="X4" s="217">
        <f t="shared" si="3"/>
        <v>9</v>
      </c>
      <c r="Y4" s="218">
        <f t="shared" si="4"/>
        <v>1</v>
      </c>
      <c r="Z4" s="243"/>
    </row>
    <row r="5" spans="1:26">
      <c r="A5" s="221">
        <v>4</v>
      </c>
      <c r="B5" s="214" t="s">
        <v>85</v>
      </c>
      <c r="C5" s="219" t="s">
        <v>379</v>
      </c>
      <c r="D5" s="220" t="s">
        <v>406</v>
      </c>
      <c r="E5" s="148">
        <f>NETWORKDAYS(Итого!C$2,Отчёт!C$2,Итого!C$3:C$5)</f>
        <v>10</v>
      </c>
      <c r="F5" s="207">
        <v>0.5</v>
      </c>
      <c r="G5" s="207">
        <v>1</v>
      </c>
      <c r="H5" s="207">
        <f t="shared" si="5"/>
        <v>0.5</v>
      </c>
      <c r="I5" s="207">
        <v>11</v>
      </c>
      <c r="J5" s="207">
        <f t="shared" si="6"/>
        <v>5</v>
      </c>
      <c r="K5" s="207">
        <v>132</v>
      </c>
      <c r="L5" s="207">
        <f t="shared" si="7"/>
        <v>660</v>
      </c>
      <c r="M5" s="215">
        <v>43221</v>
      </c>
      <c r="N5" s="208">
        <v>9</v>
      </c>
      <c r="O5" s="216">
        <v>1</v>
      </c>
      <c r="P5" s="216">
        <v>0</v>
      </c>
      <c r="Q5" s="216">
        <v>0</v>
      </c>
      <c r="R5" s="216">
        <v>0</v>
      </c>
      <c r="S5" s="216">
        <v>1</v>
      </c>
      <c r="T5" s="216">
        <v>1</v>
      </c>
      <c r="U5" s="216">
        <v>1</v>
      </c>
      <c r="V5" s="216">
        <v>1</v>
      </c>
      <c r="W5" s="216">
        <v>1</v>
      </c>
      <c r="X5" s="217">
        <f t="shared" si="3"/>
        <v>6</v>
      </c>
      <c r="Y5" s="218">
        <f t="shared" si="4"/>
        <v>0.66666666666666663</v>
      </c>
      <c r="Z5" s="212" t="s">
        <v>419</v>
      </c>
    </row>
    <row r="6" spans="1:26">
      <c r="A6" s="207">
        <v>5</v>
      </c>
      <c r="B6" s="214" t="s">
        <v>85</v>
      </c>
      <c r="C6" s="219" t="s">
        <v>381</v>
      </c>
      <c r="D6" s="220" t="s">
        <v>405</v>
      </c>
      <c r="E6" s="148">
        <f>NETWORKDAYS(Итого!C$2,Отчёт!C$2,Итого!C$3:C$5)</f>
        <v>10</v>
      </c>
      <c r="F6" s="207">
        <v>0.5</v>
      </c>
      <c r="G6" s="207">
        <v>1</v>
      </c>
      <c r="H6" s="207">
        <f t="shared" si="5"/>
        <v>0.5</v>
      </c>
      <c r="I6" s="207">
        <v>11</v>
      </c>
      <c r="J6" s="207">
        <f t="shared" si="6"/>
        <v>5</v>
      </c>
      <c r="K6" s="207">
        <v>132</v>
      </c>
      <c r="L6" s="207">
        <f t="shared" si="7"/>
        <v>660</v>
      </c>
      <c r="M6" s="215">
        <v>43224</v>
      </c>
      <c r="N6" s="208">
        <v>9</v>
      </c>
      <c r="O6" s="216">
        <v>1</v>
      </c>
      <c r="P6" s="216">
        <v>0</v>
      </c>
      <c r="Q6" s="216"/>
      <c r="R6" s="216">
        <v>1</v>
      </c>
      <c r="S6" s="216">
        <v>1</v>
      </c>
      <c r="T6" s="216">
        <v>1</v>
      </c>
      <c r="U6" s="216">
        <v>1</v>
      </c>
      <c r="V6" s="216">
        <v>1</v>
      </c>
      <c r="W6" s="216">
        <v>1</v>
      </c>
      <c r="X6" s="217">
        <f t="shared" si="3"/>
        <v>7</v>
      </c>
      <c r="Y6" s="218">
        <f t="shared" si="4"/>
        <v>0.77777777777777779</v>
      </c>
      <c r="Z6" s="212" t="s">
        <v>420</v>
      </c>
    </row>
    <row r="7" spans="1:26">
      <c r="A7" s="221">
        <v>6</v>
      </c>
      <c r="B7" s="221" t="s">
        <v>48</v>
      </c>
      <c r="C7" s="219" t="s">
        <v>379</v>
      </c>
      <c r="D7" s="220" t="s">
        <v>404</v>
      </c>
      <c r="E7" s="148">
        <f>NETWORKDAYS(Итого!C$2,Отчёт!C$2,Итого!C$3:C$5)</f>
        <v>10</v>
      </c>
      <c r="F7" s="207">
        <v>0.5</v>
      </c>
      <c r="G7" s="207">
        <v>1</v>
      </c>
      <c r="H7" s="207">
        <f t="shared" si="5"/>
        <v>0.5</v>
      </c>
      <c r="I7" s="207">
        <v>11</v>
      </c>
      <c r="J7" s="207">
        <f t="shared" si="6"/>
        <v>5</v>
      </c>
      <c r="K7" s="207">
        <v>132</v>
      </c>
      <c r="L7" s="207">
        <f t="shared" si="7"/>
        <v>660</v>
      </c>
      <c r="M7" s="215">
        <v>43222</v>
      </c>
      <c r="N7" s="208">
        <v>9</v>
      </c>
      <c r="O7" s="216">
        <v>1</v>
      </c>
      <c r="P7" s="216">
        <v>1</v>
      </c>
      <c r="Q7" s="216">
        <v>0</v>
      </c>
      <c r="R7" s="216">
        <v>0</v>
      </c>
      <c r="S7" s="216">
        <v>1</v>
      </c>
      <c r="T7" s="216">
        <v>1</v>
      </c>
      <c r="U7" s="216">
        <v>1</v>
      </c>
      <c r="V7" s="216">
        <v>1</v>
      </c>
      <c r="W7" s="216">
        <v>1</v>
      </c>
      <c r="X7" s="217">
        <f t="shared" si="3"/>
        <v>7</v>
      </c>
      <c r="Y7" s="218">
        <f t="shared" si="4"/>
        <v>0.77777777777777779</v>
      </c>
      <c r="Z7" s="212" t="s">
        <v>421</v>
      </c>
    </row>
    <row r="8" spans="1:26">
      <c r="A8" s="207">
        <v>7</v>
      </c>
      <c r="B8" s="221" t="s">
        <v>48</v>
      </c>
      <c r="C8" s="219" t="s">
        <v>371</v>
      </c>
      <c r="D8" s="220" t="s">
        <v>403</v>
      </c>
      <c r="E8" s="148">
        <v>0</v>
      </c>
      <c r="F8" s="207">
        <v>0.5</v>
      </c>
      <c r="G8" s="207">
        <v>1</v>
      </c>
      <c r="H8" s="207">
        <f t="shared" si="5"/>
        <v>0.5</v>
      </c>
      <c r="I8" s="207">
        <v>11</v>
      </c>
      <c r="J8" s="207">
        <f t="shared" si="6"/>
        <v>0</v>
      </c>
      <c r="K8" s="207">
        <v>132</v>
      </c>
      <c r="L8" s="207">
        <f t="shared" si="7"/>
        <v>0</v>
      </c>
      <c r="M8" s="215"/>
      <c r="N8" s="208">
        <v>9</v>
      </c>
      <c r="O8" s="216"/>
      <c r="P8" s="216"/>
      <c r="Q8" s="216"/>
      <c r="R8" s="216"/>
      <c r="S8" s="216"/>
      <c r="T8" s="216"/>
      <c r="U8" s="216"/>
      <c r="V8" s="216"/>
      <c r="W8" s="216"/>
      <c r="X8" s="217">
        <f t="shared" si="3"/>
        <v>0</v>
      </c>
      <c r="Y8" s="218">
        <f t="shared" si="4"/>
        <v>0</v>
      </c>
      <c r="Z8" s="212" t="s">
        <v>418</v>
      </c>
    </row>
    <row r="9" spans="1:26">
      <c r="A9" s="221">
        <v>8</v>
      </c>
      <c r="B9" s="221" t="s">
        <v>48</v>
      </c>
      <c r="C9" s="219" t="s">
        <v>381</v>
      </c>
      <c r="D9" s="220" t="s">
        <v>402</v>
      </c>
      <c r="E9" s="148">
        <f>NETWORKDAYS(Итого!C$2,Отчёт!C$2,Итого!C$3:C$5)</f>
        <v>10</v>
      </c>
      <c r="F9" s="207">
        <v>0.5</v>
      </c>
      <c r="G9" s="207">
        <v>1</v>
      </c>
      <c r="H9" s="207">
        <f t="shared" ref="H9" si="8">G9*F9</f>
        <v>0.5</v>
      </c>
      <c r="I9" s="207">
        <v>11</v>
      </c>
      <c r="J9" s="207">
        <f t="shared" ref="J9" si="9">H9*E9</f>
        <v>5</v>
      </c>
      <c r="K9" s="207">
        <v>132</v>
      </c>
      <c r="L9" s="207">
        <f t="shared" ref="L9" si="10">K9*J9</f>
        <v>660</v>
      </c>
      <c r="M9" s="215">
        <v>43224</v>
      </c>
      <c r="N9" s="208">
        <v>9</v>
      </c>
      <c r="O9" s="216">
        <v>1</v>
      </c>
      <c r="P9" s="216">
        <v>1</v>
      </c>
      <c r="Q9" s="216">
        <v>1</v>
      </c>
      <c r="R9" s="216">
        <v>1</v>
      </c>
      <c r="S9" s="216">
        <v>1</v>
      </c>
      <c r="T9" s="216">
        <v>1</v>
      </c>
      <c r="U9" s="216">
        <v>1</v>
      </c>
      <c r="V9" s="216">
        <v>1</v>
      </c>
      <c r="W9" s="216">
        <v>1</v>
      </c>
      <c r="X9" s="217">
        <f t="shared" si="3"/>
        <v>9</v>
      </c>
      <c r="Y9" s="218">
        <f t="shared" si="4"/>
        <v>1</v>
      </c>
      <c r="Z9" s="243"/>
    </row>
    <row r="10" spans="1:26" ht="15" customHeight="1">
      <c r="L10" s="213">
        <f>SUM(L2:L9)</f>
        <v>4620</v>
      </c>
    </row>
  </sheetData>
  <conditionalFormatting sqref="M2:M9">
    <cfRule type="cellIs" dxfId="8" priority="1" operator="lessThan">
      <formula>"17.01.18"</formula>
    </cfRule>
  </conditionalFormatting>
  <conditionalFormatting sqref="D1">
    <cfRule type="expression" dxfId="7" priority="2">
      <formula>AND(COUNTIF($D$1,D1)&gt;1,NOT(ISBLANK(D1)))</formula>
    </cfRule>
  </conditionalFormatting>
  <conditionalFormatting sqref="O2:W9">
    <cfRule type="cellIs" dxfId="6" priority="3" operator="equal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X21"/>
  <sheetViews>
    <sheetView topLeftCell="R1" zoomScale="70" zoomScaleNormal="70" workbookViewId="0">
      <selection activeCell="X13" sqref="X13"/>
    </sheetView>
  </sheetViews>
  <sheetFormatPr defaultColWidth="17.28515625" defaultRowHeight="15" customHeight="1"/>
  <cols>
    <col min="1" max="1" width="3.28515625" style="213" bestFit="1" customWidth="1"/>
    <col min="2" max="2" width="7.7109375" style="213" customWidth="1"/>
    <col min="3" max="3" width="17.28515625" style="213"/>
    <col min="4" max="4" width="33" style="213" bestFit="1" customWidth="1"/>
    <col min="5" max="5" width="20.85546875" style="213" customWidth="1"/>
    <col min="6" max="6" width="14" style="213" customWidth="1"/>
    <col min="7" max="7" width="10.28515625" style="213" customWidth="1"/>
    <col min="8" max="8" width="10.5703125" style="213" customWidth="1"/>
    <col min="9" max="9" width="10.28515625" style="213" customWidth="1"/>
    <col min="10" max="10" width="11.140625" style="213" customWidth="1"/>
    <col min="11" max="11" width="13.140625" style="213" customWidth="1"/>
    <col min="12" max="12" width="8.7109375" style="213" customWidth="1"/>
    <col min="13" max="23" width="17.28515625" style="213"/>
    <col min="24" max="24" width="49.7109375" style="213" bestFit="1" customWidth="1"/>
    <col min="25" max="16384" width="17.28515625" style="213"/>
  </cols>
  <sheetData>
    <row r="1" spans="1:24" ht="63.75">
      <c r="A1" s="207" t="s">
        <v>19</v>
      </c>
      <c r="B1" s="208" t="s">
        <v>20</v>
      </c>
      <c r="C1" s="207" t="s">
        <v>21</v>
      </c>
      <c r="D1" s="208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9" t="s">
        <v>31</v>
      </c>
      <c r="N1" s="210" t="s">
        <v>32</v>
      </c>
      <c r="O1" s="211" t="s">
        <v>33</v>
      </c>
      <c r="P1" s="211" t="s">
        <v>35</v>
      </c>
      <c r="Q1" s="211" t="s">
        <v>38</v>
      </c>
      <c r="R1" s="211" t="s">
        <v>39</v>
      </c>
      <c r="S1" s="211" t="s">
        <v>40</v>
      </c>
      <c r="T1" s="211" t="s">
        <v>41</v>
      </c>
      <c r="U1" s="211" t="s">
        <v>42</v>
      </c>
      <c r="V1" s="211" t="s">
        <v>46</v>
      </c>
      <c r="W1" s="212" t="s">
        <v>5</v>
      </c>
      <c r="X1" s="211" t="s">
        <v>47</v>
      </c>
    </row>
    <row r="2" spans="1:24">
      <c r="A2" s="207">
        <v>1</v>
      </c>
      <c r="B2" s="214" t="s">
        <v>85</v>
      </c>
      <c r="C2" s="219" t="s">
        <v>371</v>
      </c>
      <c r="D2" s="220" t="s">
        <v>383</v>
      </c>
      <c r="E2" s="188">
        <f>NETWORKDAYS(Итого!C$2,Отчёт!C$2,Итого!C$3:C$5)</f>
        <v>10</v>
      </c>
      <c r="F2" s="245">
        <f>1/3</f>
        <v>0.33333333333333331</v>
      </c>
      <c r="G2" s="207">
        <v>2</v>
      </c>
      <c r="H2" s="245">
        <f t="shared" ref="H2" si="0">G2*F2</f>
        <v>0.66666666666666663</v>
      </c>
      <c r="I2" s="207">
        <v>1</v>
      </c>
      <c r="J2" s="246">
        <f t="shared" ref="J2" si="1">H2*E2</f>
        <v>6.6666666666666661</v>
      </c>
      <c r="K2" s="207">
        <v>132</v>
      </c>
      <c r="L2" s="225">
        <f t="shared" ref="L2" si="2">K2*J2</f>
        <v>879.99999999999989</v>
      </c>
      <c r="M2" s="215">
        <v>43227</v>
      </c>
      <c r="N2" s="208">
        <f>7-COUNTIF(O2:U2,"х")</f>
        <v>7</v>
      </c>
      <c r="O2" s="216">
        <v>1</v>
      </c>
      <c r="P2" s="216">
        <v>1</v>
      </c>
      <c r="Q2" s="216">
        <v>1</v>
      </c>
      <c r="R2" s="216">
        <v>1</v>
      </c>
      <c r="S2" s="216">
        <v>1</v>
      </c>
      <c r="T2" s="216">
        <v>1</v>
      </c>
      <c r="U2" s="216">
        <v>1</v>
      </c>
      <c r="V2" s="217">
        <f>COUNTIF(O2:U2,"1")</f>
        <v>7</v>
      </c>
      <c r="W2" s="218">
        <f t="shared" ref="W2:W20" si="3">V2/N2</f>
        <v>1</v>
      </c>
      <c r="X2" s="212"/>
    </row>
    <row r="3" spans="1:24">
      <c r="A3" s="221">
        <v>2</v>
      </c>
      <c r="B3" s="214" t="s">
        <v>85</v>
      </c>
      <c r="C3" s="219" t="s">
        <v>371</v>
      </c>
      <c r="D3" s="220" t="s">
        <v>384</v>
      </c>
      <c r="E3" s="188">
        <v>0</v>
      </c>
      <c r="F3" s="245">
        <f t="shared" ref="F3:F20" si="4">1/3</f>
        <v>0.33333333333333331</v>
      </c>
      <c r="G3" s="207">
        <v>2</v>
      </c>
      <c r="H3" s="245">
        <f t="shared" ref="H3:H20" si="5">G3*F3</f>
        <v>0.66666666666666663</v>
      </c>
      <c r="I3" s="207">
        <v>2</v>
      </c>
      <c r="J3" s="246">
        <f t="shared" ref="J3:J20" si="6">H3*E3</f>
        <v>0</v>
      </c>
      <c r="K3" s="207">
        <v>132</v>
      </c>
      <c r="L3" s="225">
        <f t="shared" ref="L3:L20" si="7">K3*J3</f>
        <v>0</v>
      </c>
      <c r="M3" s="215">
        <v>43161</v>
      </c>
      <c r="N3" s="208">
        <f t="shared" ref="N3:N20" si="8">7-COUNTIF(O3:U3,"х")</f>
        <v>7</v>
      </c>
      <c r="O3" s="216">
        <v>1</v>
      </c>
      <c r="P3" s="216">
        <v>1</v>
      </c>
      <c r="Q3" s="216">
        <v>1</v>
      </c>
      <c r="R3" s="216">
        <v>1</v>
      </c>
      <c r="S3" s="216">
        <v>1</v>
      </c>
      <c r="T3" s="216">
        <v>1</v>
      </c>
      <c r="U3" s="216">
        <v>1</v>
      </c>
      <c r="V3" s="217">
        <f t="shared" ref="V3:V20" si="9">COUNTIF(O3:U3,"1")</f>
        <v>7</v>
      </c>
      <c r="W3" s="218">
        <f t="shared" si="3"/>
        <v>1</v>
      </c>
      <c r="X3" s="29" t="s">
        <v>464</v>
      </c>
    </row>
    <row r="4" spans="1:24">
      <c r="A4" s="207">
        <v>3</v>
      </c>
      <c r="B4" s="214" t="s">
        <v>85</v>
      </c>
      <c r="C4" s="219" t="s">
        <v>375</v>
      </c>
      <c r="D4" s="220" t="s">
        <v>385</v>
      </c>
      <c r="E4" s="188">
        <f>NETWORKDAYS(Итого!C$2,Отчёт!C$2,Итого!C$3:C$5)</f>
        <v>10</v>
      </c>
      <c r="F4" s="245">
        <f t="shared" si="4"/>
        <v>0.33333333333333331</v>
      </c>
      <c r="G4" s="207">
        <v>2</v>
      </c>
      <c r="H4" s="245">
        <f t="shared" si="5"/>
        <v>0.66666666666666663</v>
      </c>
      <c r="I4" s="207">
        <v>3</v>
      </c>
      <c r="J4" s="246">
        <f t="shared" si="6"/>
        <v>6.6666666666666661</v>
      </c>
      <c r="K4" s="207">
        <v>132</v>
      </c>
      <c r="L4" s="225">
        <f t="shared" si="7"/>
        <v>879.99999999999989</v>
      </c>
      <c r="M4" s="215">
        <v>43226</v>
      </c>
      <c r="N4" s="208">
        <f t="shared" si="8"/>
        <v>7</v>
      </c>
      <c r="O4" s="216">
        <v>1</v>
      </c>
      <c r="P4" s="216">
        <v>1</v>
      </c>
      <c r="Q4" s="216">
        <v>1</v>
      </c>
      <c r="R4" s="216">
        <v>1</v>
      </c>
      <c r="S4" s="216">
        <v>0</v>
      </c>
      <c r="T4" s="216">
        <v>1</v>
      </c>
      <c r="U4" s="216">
        <v>1</v>
      </c>
      <c r="V4" s="217">
        <f t="shared" si="9"/>
        <v>6</v>
      </c>
      <c r="W4" s="218">
        <f t="shared" si="3"/>
        <v>0.8571428571428571</v>
      </c>
      <c r="X4" s="243" t="s">
        <v>492</v>
      </c>
    </row>
    <row r="5" spans="1:24">
      <c r="A5" s="221">
        <v>4</v>
      </c>
      <c r="B5" s="214" t="s">
        <v>85</v>
      </c>
      <c r="C5" s="219" t="s">
        <v>375</v>
      </c>
      <c r="D5" s="220" t="s">
        <v>386</v>
      </c>
      <c r="E5" s="188">
        <f>NETWORKDAYS(Итого!C$2,Отчёт!C$2,Итого!C$3:C$5)</f>
        <v>10</v>
      </c>
      <c r="F5" s="245">
        <f t="shared" si="4"/>
        <v>0.33333333333333331</v>
      </c>
      <c r="G5" s="207">
        <v>2</v>
      </c>
      <c r="H5" s="245">
        <f t="shared" si="5"/>
        <v>0.66666666666666663</v>
      </c>
      <c r="I5" s="207">
        <v>4</v>
      </c>
      <c r="J5" s="246">
        <f t="shared" si="6"/>
        <v>6.6666666666666661</v>
      </c>
      <c r="K5" s="207">
        <v>132</v>
      </c>
      <c r="L5" s="225">
        <f t="shared" si="7"/>
        <v>879.99999999999989</v>
      </c>
      <c r="M5" s="215">
        <v>43223</v>
      </c>
      <c r="N5" s="208">
        <f t="shared" si="8"/>
        <v>7</v>
      </c>
      <c r="O5" s="216">
        <v>1</v>
      </c>
      <c r="P5" s="216">
        <v>1</v>
      </c>
      <c r="Q5" s="216">
        <v>1</v>
      </c>
      <c r="R5" s="216">
        <v>1</v>
      </c>
      <c r="S5" s="216">
        <v>1</v>
      </c>
      <c r="T5" s="216">
        <v>1</v>
      </c>
      <c r="U5" s="216">
        <v>1</v>
      </c>
      <c r="V5" s="217">
        <f t="shared" si="9"/>
        <v>7</v>
      </c>
      <c r="W5" s="218">
        <f t="shared" si="3"/>
        <v>1</v>
      </c>
      <c r="X5" s="212"/>
    </row>
    <row r="6" spans="1:24">
      <c r="A6" s="207">
        <v>5</v>
      </c>
      <c r="B6" s="214" t="s">
        <v>85</v>
      </c>
      <c r="C6" s="219" t="s">
        <v>375</v>
      </c>
      <c r="D6" s="220" t="s">
        <v>387</v>
      </c>
      <c r="E6" s="188">
        <f>NETWORKDAYS(Итого!C$2,Отчёт!C$2,Итого!C$3:C$5)</f>
        <v>10</v>
      </c>
      <c r="F6" s="245">
        <f t="shared" si="4"/>
        <v>0.33333333333333331</v>
      </c>
      <c r="G6" s="207">
        <v>2</v>
      </c>
      <c r="H6" s="245">
        <f t="shared" si="5"/>
        <v>0.66666666666666663</v>
      </c>
      <c r="I6" s="207">
        <v>5</v>
      </c>
      <c r="J6" s="246">
        <f t="shared" si="6"/>
        <v>6.6666666666666661</v>
      </c>
      <c r="K6" s="207">
        <v>132</v>
      </c>
      <c r="L6" s="225">
        <f t="shared" si="7"/>
        <v>879.99999999999989</v>
      </c>
      <c r="M6" s="215">
        <v>43224</v>
      </c>
      <c r="N6" s="208">
        <f t="shared" si="8"/>
        <v>7</v>
      </c>
      <c r="O6" s="216">
        <v>1</v>
      </c>
      <c r="P6" s="216">
        <v>1</v>
      </c>
      <c r="Q6" s="216">
        <v>1</v>
      </c>
      <c r="R6" s="216">
        <v>1</v>
      </c>
      <c r="S6" s="216">
        <v>1</v>
      </c>
      <c r="T6" s="216">
        <v>1</v>
      </c>
      <c r="U6" s="216">
        <v>1</v>
      </c>
      <c r="V6" s="217">
        <f t="shared" si="9"/>
        <v>7</v>
      </c>
      <c r="W6" s="218">
        <f t="shared" si="3"/>
        <v>1</v>
      </c>
      <c r="X6" s="212"/>
    </row>
    <row r="7" spans="1:24">
      <c r="A7" s="221">
        <v>6</v>
      </c>
      <c r="B7" s="214" t="s">
        <v>85</v>
      </c>
      <c r="C7" s="219" t="s">
        <v>375</v>
      </c>
      <c r="D7" s="220" t="s">
        <v>388</v>
      </c>
      <c r="E7" s="188">
        <f>NETWORKDAYS(Итого!C$2,Отчёт!C$2,Итого!C$3:C$5)</f>
        <v>10</v>
      </c>
      <c r="F7" s="245">
        <f t="shared" si="4"/>
        <v>0.33333333333333331</v>
      </c>
      <c r="G7" s="207">
        <v>2</v>
      </c>
      <c r="H7" s="245">
        <f t="shared" si="5"/>
        <v>0.66666666666666663</v>
      </c>
      <c r="I7" s="207">
        <v>6</v>
      </c>
      <c r="J7" s="246">
        <f t="shared" si="6"/>
        <v>6.6666666666666661</v>
      </c>
      <c r="K7" s="207">
        <v>132</v>
      </c>
      <c r="L7" s="225">
        <f t="shared" si="7"/>
        <v>879.99999999999989</v>
      </c>
      <c r="M7" s="215">
        <v>43224</v>
      </c>
      <c r="N7" s="208">
        <f t="shared" si="8"/>
        <v>7</v>
      </c>
      <c r="O7" s="216" t="s">
        <v>512</v>
      </c>
      <c r="P7" s="216">
        <v>1</v>
      </c>
      <c r="Q7" s="216">
        <v>1</v>
      </c>
      <c r="R7" s="216">
        <v>1</v>
      </c>
      <c r="S7" s="216">
        <v>1</v>
      </c>
      <c r="T7" s="216">
        <v>1</v>
      </c>
      <c r="U7" s="216">
        <v>1</v>
      </c>
      <c r="V7" s="217">
        <f t="shared" si="9"/>
        <v>6</v>
      </c>
      <c r="W7" s="218">
        <f t="shared" si="3"/>
        <v>0.8571428571428571</v>
      </c>
      <c r="X7" s="243" t="s">
        <v>500</v>
      </c>
    </row>
    <row r="8" spans="1:24">
      <c r="A8" s="207">
        <v>7</v>
      </c>
      <c r="B8" s="214" t="s">
        <v>85</v>
      </c>
      <c r="C8" s="219" t="s">
        <v>375</v>
      </c>
      <c r="D8" s="220" t="s">
        <v>389</v>
      </c>
      <c r="E8" s="188">
        <f>NETWORKDAYS(Итого!C$2,Отчёт!C$2,Итого!C$3:C$5)</f>
        <v>10</v>
      </c>
      <c r="F8" s="245">
        <f t="shared" si="4"/>
        <v>0.33333333333333331</v>
      </c>
      <c r="G8" s="207">
        <v>2</v>
      </c>
      <c r="H8" s="245">
        <f t="shared" si="5"/>
        <v>0.66666666666666663</v>
      </c>
      <c r="I8" s="207">
        <v>7</v>
      </c>
      <c r="J8" s="246">
        <f t="shared" si="6"/>
        <v>6.6666666666666661</v>
      </c>
      <c r="K8" s="207">
        <v>132</v>
      </c>
      <c r="L8" s="225">
        <f t="shared" si="7"/>
        <v>879.99999999999989</v>
      </c>
      <c r="M8" s="215">
        <v>43224</v>
      </c>
      <c r="N8" s="208">
        <f t="shared" si="8"/>
        <v>7</v>
      </c>
      <c r="O8" s="216">
        <v>1</v>
      </c>
      <c r="P8" s="216">
        <v>1</v>
      </c>
      <c r="Q8" s="216">
        <v>1</v>
      </c>
      <c r="R8" s="216">
        <v>1</v>
      </c>
      <c r="S8" s="216">
        <v>1</v>
      </c>
      <c r="T8" s="216">
        <v>1</v>
      </c>
      <c r="U8" s="216">
        <v>1</v>
      </c>
      <c r="V8" s="217">
        <f t="shared" si="9"/>
        <v>7</v>
      </c>
      <c r="W8" s="218">
        <f t="shared" si="3"/>
        <v>1</v>
      </c>
      <c r="X8" s="212"/>
    </row>
    <row r="9" spans="1:24">
      <c r="A9" s="221">
        <v>8</v>
      </c>
      <c r="B9" s="214" t="s">
        <v>85</v>
      </c>
      <c r="C9" s="219" t="s">
        <v>375</v>
      </c>
      <c r="D9" s="220" t="s">
        <v>390</v>
      </c>
      <c r="E9" s="188">
        <f>NETWORKDAYS(Итого!C$2,Отчёт!C$2,Итого!C$3:C$5)</f>
        <v>10</v>
      </c>
      <c r="F9" s="245">
        <f t="shared" si="4"/>
        <v>0.33333333333333331</v>
      </c>
      <c r="G9" s="207">
        <v>2</v>
      </c>
      <c r="H9" s="245">
        <f t="shared" si="5"/>
        <v>0.66666666666666663</v>
      </c>
      <c r="I9" s="207">
        <v>8</v>
      </c>
      <c r="J9" s="246">
        <f t="shared" si="6"/>
        <v>6.6666666666666661</v>
      </c>
      <c r="K9" s="207">
        <v>132</v>
      </c>
      <c r="L9" s="225">
        <f t="shared" si="7"/>
        <v>879.99999999999989</v>
      </c>
      <c r="M9" s="215">
        <v>43224</v>
      </c>
      <c r="N9" s="208">
        <f t="shared" si="8"/>
        <v>7</v>
      </c>
      <c r="O9" s="216">
        <v>1</v>
      </c>
      <c r="P9" s="216">
        <v>1</v>
      </c>
      <c r="Q9" s="216">
        <v>1</v>
      </c>
      <c r="R9" s="216">
        <v>1</v>
      </c>
      <c r="S9" s="216">
        <v>0</v>
      </c>
      <c r="T9" s="216">
        <v>1</v>
      </c>
      <c r="U9" s="216">
        <v>1</v>
      </c>
      <c r="V9" s="217">
        <f t="shared" si="9"/>
        <v>6</v>
      </c>
      <c r="W9" s="218">
        <f t="shared" si="3"/>
        <v>0.8571428571428571</v>
      </c>
      <c r="X9" s="212" t="s">
        <v>481</v>
      </c>
    </row>
    <row r="10" spans="1:24">
      <c r="A10" s="207">
        <v>9</v>
      </c>
      <c r="B10" s="214" t="s">
        <v>85</v>
      </c>
      <c r="C10" s="219" t="s">
        <v>377</v>
      </c>
      <c r="D10" s="220" t="s">
        <v>391</v>
      </c>
      <c r="E10" s="188">
        <f>NETWORKDAYS(Итого!C$2,Отчёт!C$2,Итого!C$3:C$5)</f>
        <v>10</v>
      </c>
      <c r="F10" s="245">
        <f t="shared" si="4"/>
        <v>0.33333333333333331</v>
      </c>
      <c r="G10" s="207">
        <v>2</v>
      </c>
      <c r="H10" s="245">
        <f t="shared" si="5"/>
        <v>0.66666666666666663</v>
      </c>
      <c r="I10" s="207">
        <v>9</v>
      </c>
      <c r="J10" s="246">
        <f t="shared" si="6"/>
        <v>6.6666666666666661</v>
      </c>
      <c r="K10" s="207">
        <v>132</v>
      </c>
      <c r="L10" s="225">
        <f t="shared" si="7"/>
        <v>879.99999999999989</v>
      </c>
      <c r="M10" s="215">
        <v>43227</v>
      </c>
      <c r="N10" s="208">
        <f t="shared" si="8"/>
        <v>7</v>
      </c>
      <c r="O10" s="216">
        <v>1</v>
      </c>
      <c r="P10" s="216">
        <v>1</v>
      </c>
      <c r="Q10" s="216">
        <v>1</v>
      </c>
      <c r="R10" s="216">
        <v>0</v>
      </c>
      <c r="S10" s="216">
        <v>0</v>
      </c>
      <c r="T10" s="216">
        <v>0</v>
      </c>
      <c r="U10" s="216">
        <v>0</v>
      </c>
      <c r="V10" s="217">
        <f t="shared" si="9"/>
        <v>3</v>
      </c>
      <c r="W10" s="218">
        <f t="shared" si="3"/>
        <v>0.42857142857142855</v>
      </c>
      <c r="X10" s="212" t="s">
        <v>481</v>
      </c>
    </row>
    <row r="11" spans="1:24">
      <c r="A11" s="221">
        <v>10</v>
      </c>
      <c r="B11" s="214" t="s">
        <v>85</v>
      </c>
      <c r="C11" s="219" t="s">
        <v>377</v>
      </c>
      <c r="D11" s="220" t="s">
        <v>392</v>
      </c>
      <c r="E11" s="188">
        <f>NETWORKDAYS(Итого!C$2,Отчёт!C$2,Итого!C$3:C$5)</f>
        <v>10</v>
      </c>
      <c r="F11" s="245">
        <f t="shared" si="4"/>
        <v>0.33333333333333331</v>
      </c>
      <c r="G11" s="207">
        <v>2</v>
      </c>
      <c r="H11" s="245">
        <f t="shared" si="5"/>
        <v>0.66666666666666663</v>
      </c>
      <c r="I11" s="207">
        <v>10</v>
      </c>
      <c r="J11" s="246">
        <f t="shared" si="6"/>
        <v>6.6666666666666661</v>
      </c>
      <c r="K11" s="207">
        <v>132</v>
      </c>
      <c r="L11" s="225">
        <f t="shared" si="7"/>
        <v>879.99999999999989</v>
      </c>
      <c r="M11" s="215">
        <v>43224</v>
      </c>
      <c r="N11" s="208">
        <f t="shared" si="8"/>
        <v>7</v>
      </c>
      <c r="O11" s="216">
        <v>1</v>
      </c>
      <c r="P11" s="216">
        <v>1</v>
      </c>
      <c r="Q11" s="216">
        <v>1</v>
      </c>
      <c r="R11" s="216">
        <v>1</v>
      </c>
      <c r="S11" s="216">
        <v>1</v>
      </c>
      <c r="T11" s="216">
        <v>0</v>
      </c>
      <c r="U11" s="216">
        <v>0</v>
      </c>
      <c r="V11" s="217">
        <f t="shared" si="9"/>
        <v>5</v>
      </c>
      <c r="W11" s="218">
        <f t="shared" si="3"/>
        <v>0.7142857142857143</v>
      </c>
      <c r="X11" s="243" t="s">
        <v>500</v>
      </c>
    </row>
    <row r="12" spans="1:24">
      <c r="A12" s="207">
        <v>11</v>
      </c>
      <c r="B12" s="214" t="s">
        <v>85</v>
      </c>
      <c r="C12" s="219" t="s">
        <v>379</v>
      </c>
      <c r="D12" s="220" t="s">
        <v>393</v>
      </c>
      <c r="E12" s="188">
        <f>NETWORKDAYS(Итого!C$2,Отчёт!C$2,Итого!C$3:C$5)</f>
        <v>10</v>
      </c>
      <c r="F12" s="245">
        <f t="shared" si="4"/>
        <v>0.33333333333333331</v>
      </c>
      <c r="G12" s="207">
        <v>2</v>
      </c>
      <c r="H12" s="245">
        <f t="shared" si="5"/>
        <v>0.66666666666666663</v>
      </c>
      <c r="I12" s="207">
        <v>11</v>
      </c>
      <c r="J12" s="246">
        <f t="shared" si="6"/>
        <v>6.6666666666666661</v>
      </c>
      <c r="K12" s="207">
        <v>132</v>
      </c>
      <c r="L12" s="225">
        <f t="shared" si="7"/>
        <v>879.99999999999989</v>
      </c>
      <c r="M12" s="215">
        <v>43217</v>
      </c>
      <c r="N12" s="208">
        <f t="shared" si="8"/>
        <v>7</v>
      </c>
      <c r="O12" s="216">
        <v>0</v>
      </c>
      <c r="P12" s="216">
        <v>1</v>
      </c>
      <c r="Q12" s="216">
        <v>1</v>
      </c>
      <c r="R12" s="216">
        <v>1</v>
      </c>
      <c r="S12" s="216">
        <v>0</v>
      </c>
      <c r="T12" s="216">
        <v>1</v>
      </c>
      <c r="U12" s="216">
        <v>1</v>
      </c>
      <c r="V12" s="217">
        <f t="shared" si="9"/>
        <v>5</v>
      </c>
      <c r="W12" s="218">
        <f t="shared" si="3"/>
        <v>0.7142857142857143</v>
      </c>
      <c r="X12" s="243" t="s">
        <v>513</v>
      </c>
    </row>
    <row r="13" spans="1:24">
      <c r="A13" s="221">
        <v>12</v>
      </c>
      <c r="B13" s="214" t="s">
        <v>85</v>
      </c>
      <c r="C13" s="219" t="s">
        <v>379</v>
      </c>
      <c r="D13" s="220" t="s">
        <v>394</v>
      </c>
      <c r="E13" s="188">
        <f>NETWORKDAYS(Итого!C$2,Отчёт!C$2,Итого!C$3:C$5)</f>
        <v>10</v>
      </c>
      <c r="F13" s="245">
        <f t="shared" si="4"/>
        <v>0.33333333333333331</v>
      </c>
      <c r="G13" s="207">
        <v>2</v>
      </c>
      <c r="H13" s="245">
        <f t="shared" si="5"/>
        <v>0.66666666666666663</v>
      </c>
      <c r="I13" s="207">
        <v>12</v>
      </c>
      <c r="J13" s="246">
        <f t="shared" si="6"/>
        <v>6.6666666666666661</v>
      </c>
      <c r="K13" s="207">
        <v>132</v>
      </c>
      <c r="L13" s="225">
        <f t="shared" si="7"/>
        <v>879.99999999999989</v>
      </c>
      <c r="M13" s="215">
        <v>43227</v>
      </c>
      <c r="N13" s="208">
        <f t="shared" si="8"/>
        <v>7</v>
      </c>
      <c r="O13" s="216">
        <v>1</v>
      </c>
      <c r="P13" s="216">
        <v>1</v>
      </c>
      <c r="Q13" s="216">
        <v>1</v>
      </c>
      <c r="R13" s="216">
        <v>1</v>
      </c>
      <c r="S13" s="216">
        <v>0</v>
      </c>
      <c r="T13" s="216">
        <v>0</v>
      </c>
      <c r="U13" s="216">
        <v>1</v>
      </c>
      <c r="V13" s="217">
        <f t="shared" si="9"/>
        <v>5</v>
      </c>
      <c r="W13" s="218">
        <f t="shared" si="3"/>
        <v>0.7142857142857143</v>
      </c>
      <c r="X13" s="212" t="s">
        <v>481</v>
      </c>
    </row>
    <row r="14" spans="1:24">
      <c r="A14" s="207">
        <v>13</v>
      </c>
      <c r="B14" s="214" t="s">
        <v>85</v>
      </c>
      <c r="C14" s="219" t="s">
        <v>379</v>
      </c>
      <c r="D14" s="220" t="s">
        <v>395</v>
      </c>
      <c r="E14" s="188">
        <f>NETWORKDAYS(Итого!C$2,Отчёт!C$2,Итого!C$3:C$5)</f>
        <v>10</v>
      </c>
      <c r="F14" s="245">
        <f t="shared" si="4"/>
        <v>0.33333333333333331</v>
      </c>
      <c r="G14" s="207">
        <v>2</v>
      </c>
      <c r="H14" s="245">
        <f t="shared" si="5"/>
        <v>0.66666666666666663</v>
      </c>
      <c r="I14" s="207">
        <v>13</v>
      </c>
      <c r="J14" s="246">
        <f t="shared" si="6"/>
        <v>6.6666666666666661</v>
      </c>
      <c r="K14" s="207">
        <v>132</v>
      </c>
      <c r="L14" s="225">
        <f t="shared" si="7"/>
        <v>879.99999999999989</v>
      </c>
      <c r="M14" s="215">
        <v>43227</v>
      </c>
      <c r="N14" s="208">
        <f t="shared" si="8"/>
        <v>7</v>
      </c>
      <c r="O14" s="216">
        <v>0</v>
      </c>
      <c r="P14" s="216">
        <v>0</v>
      </c>
      <c r="Q14" s="216">
        <v>1</v>
      </c>
      <c r="R14" s="216">
        <v>1</v>
      </c>
      <c r="S14" s="216">
        <v>0</v>
      </c>
      <c r="T14" s="216">
        <v>0</v>
      </c>
      <c r="U14" s="216">
        <v>1</v>
      </c>
      <c r="V14" s="217">
        <f t="shared" si="9"/>
        <v>3</v>
      </c>
      <c r="W14" s="218">
        <f t="shared" si="3"/>
        <v>0.42857142857142855</v>
      </c>
      <c r="X14" s="243" t="s">
        <v>492</v>
      </c>
    </row>
    <row r="15" spans="1:24">
      <c r="A15" s="221">
        <v>14</v>
      </c>
      <c r="B15" s="214" t="s">
        <v>85</v>
      </c>
      <c r="C15" s="219" t="s">
        <v>379</v>
      </c>
      <c r="D15" s="220" t="s">
        <v>396</v>
      </c>
      <c r="E15" s="188">
        <f>NETWORKDAYS(Итого!C$2,Отчёт!C$2,Итого!C$3:C$5)</f>
        <v>10</v>
      </c>
      <c r="F15" s="245">
        <f t="shared" si="4"/>
        <v>0.33333333333333331</v>
      </c>
      <c r="G15" s="207">
        <v>2</v>
      </c>
      <c r="H15" s="245">
        <f t="shared" si="5"/>
        <v>0.66666666666666663</v>
      </c>
      <c r="I15" s="207">
        <v>14</v>
      </c>
      <c r="J15" s="246">
        <f t="shared" si="6"/>
        <v>6.6666666666666661</v>
      </c>
      <c r="K15" s="207">
        <v>132</v>
      </c>
      <c r="L15" s="225">
        <f t="shared" si="7"/>
        <v>879.99999999999989</v>
      </c>
      <c r="M15" s="215">
        <v>43227</v>
      </c>
      <c r="N15" s="208">
        <f t="shared" si="8"/>
        <v>7</v>
      </c>
      <c r="O15" s="216">
        <v>0</v>
      </c>
      <c r="P15" s="216">
        <v>1</v>
      </c>
      <c r="Q15" s="216">
        <v>1</v>
      </c>
      <c r="R15" s="216">
        <v>1</v>
      </c>
      <c r="S15" s="216">
        <v>1</v>
      </c>
      <c r="T15" s="216">
        <v>0</v>
      </c>
      <c r="U15" s="216">
        <v>1</v>
      </c>
      <c r="V15" s="217">
        <f t="shared" si="9"/>
        <v>5</v>
      </c>
      <c r="W15" s="218">
        <f t="shared" si="3"/>
        <v>0.7142857142857143</v>
      </c>
      <c r="X15" s="212" t="s">
        <v>367</v>
      </c>
    </row>
    <row r="16" spans="1:24">
      <c r="A16" s="207">
        <v>15</v>
      </c>
      <c r="B16" s="214" t="s">
        <v>85</v>
      </c>
      <c r="C16" s="219" t="s">
        <v>381</v>
      </c>
      <c r="D16" s="220" t="s">
        <v>397</v>
      </c>
      <c r="E16" s="188">
        <f>NETWORKDAYS(Итого!C$2,Отчёт!C$2,Итого!C$3:C$5)</f>
        <v>10</v>
      </c>
      <c r="F16" s="245">
        <f t="shared" si="4"/>
        <v>0.33333333333333331</v>
      </c>
      <c r="G16" s="207">
        <v>2</v>
      </c>
      <c r="H16" s="245">
        <f t="shared" si="5"/>
        <v>0.66666666666666663</v>
      </c>
      <c r="I16" s="207">
        <v>15</v>
      </c>
      <c r="J16" s="246">
        <f t="shared" si="6"/>
        <v>6.6666666666666661</v>
      </c>
      <c r="K16" s="207">
        <v>132</v>
      </c>
      <c r="L16" s="225">
        <f t="shared" si="7"/>
        <v>879.99999999999989</v>
      </c>
      <c r="M16" s="215">
        <v>43224</v>
      </c>
      <c r="N16" s="208">
        <f t="shared" si="8"/>
        <v>7</v>
      </c>
      <c r="O16" s="216">
        <v>1</v>
      </c>
      <c r="P16" s="216">
        <v>1</v>
      </c>
      <c r="Q16" s="216">
        <v>1</v>
      </c>
      <c r="R16" s="216">
        <v>1</v>
      </c>
      <c r="S16" s="216">
        <v>0</v>
      </c>
      <c r="T16" s="216">
        <v>1</v>
      </c>
      <c r="U16" s="216">
        <v>0</v>
      </c>
      <c r="V16" s="217">
        <f t="shared" si="9"/>
        <v>5</v>
      </c>
      <c r="W16" s="218">
        <f t="shared" si="3"/>
        <v>0.7142857142857143</v>
      </c>
      <c r="X16" s="243" t="s">
        <v>492</v>
      </c>
    </row>
    <row r="17" spans="1:24">
      <c r="A17" s="221">
        <v>16</v>
      </c>
      <c r="B17" s="214" t="s">
        <v>85</v>
      </c>
      <c r="C17" s="219" t="s">
        <v>381</v>
      </c>
      <c r="D17" s="220" t="s">
        <v>398</v>
      </c>
      <c r="E17" s="188">
        <f>NETWORKDAYS(Итого!C$2,Отчёт!C$2,Итого!C$3:C$5)</f>
        <v>10</v>
      </c>
      <c r="F17" s="245">
        <f t="shared" si="4"/>
        <v>0.33333333333333331</v>
      </c>
      <c r="G17" s="207">
        <v>2</v>
      </c>
      <c r="H17" s="245">
        <f t="shared" si="5"/>
        <v>0.66666666666666663</v>
      </c>
      <c r="I17" s="207">
        <v>16</v>
      </c>
      <c r="J17" s="246">
        <f t="shared" si="6"/>
        <v>6.6666666666666661</v>
      </c>
      <c r="K17" s="207">
        <v>132</v>
      </c>
      <c r="L17" s="225">
        <f t="shared" si="7"/>
        <v>879.99999999999989</v>
      </c>
      <c r="M17" s="215">
        <v>43222</v>
      </c>
      <c r="N17" s="208">
        <f t="shared" si="8"/>
        <v>7</v>
      </c>
      <c r="O17" s="216" t="s">
        <v>512</v>
      </c>
      <c r="P17" s="216" t="s">
        <v>512</v>
      </c>
      <c r="Q17" s="216" t="s">
        <v>512</v>
      </c>
      <c r="R17" s="216">
        <v>1</v>
      </c>
      <c r="S17" s="216" t="s">
        <v>512</v>
      </c>
      <c r="T17" s="216" t="s">
        <v>512</v>
      </c>
      <c r="U17" s="216" t="s">
        <v>512</v>
      </c>
      <c r="V17" s="217">
        <f t="shared" si="9"/>
        <v>1</v>
      </c>
      <c r="W17" s="218">
        <f t="shared" si="3"/>
        <v>0.14285714285714285</v>
      </c>
      <c r="X17" s="212" t="s">
        <v>417</v>
      </c>
    </row>
    <row r="18" spans="1:24">
      <c r="A18" s="207">
        <v>17</v>
      </c>
      <c r="B18" s="214" t="s">
        <v>85</v>
      </c>
      <c r="C18" s="219" t="s">
        <v>381</v>
      </c>
      <c r="D18" s="220" t="s">
        <v>399</v>
      </c>
      <c r="E18" s="188">
        <f>NETWORKDAYS(Итого!C$2,Отчёт!C$2,Итого!C$3:C$5)</f>
        <v>10</v>
      </c>
      <c r="F18" s="245">
        <f t="shared" si="4"/>
        <v>0.33333333333333331</v>
      </c>
      <c r="G18" s="207">
        <v>2</v>
      </c>
      <c r="H18" s="245">
        <f t="shared" si="5"/>
        <v>0.66666666666666663</v>
      </c>
      <c r="I18" s="207">
        <v>17</v>
      </c>
      <c r="J18" s="246">
        <f t="shared" si="6"/>
        <v>6.6666666666666661</v>
      </c>
      <c r="K18" s="207">
        <v>132</v>
      </c>
      <c r="L18" s="225">
        <f t="shared" si="7"/>
        <v>879.99999999999989</v>
      </c>
      <c r="M18" s="215">
        <v>43226</v>
      </c>
      <c r="N18" s="208">
        <f t="shared" si="8"/>
        <v>7</v>
      </c>
      <c r="O18" s="216">
        <v>0</v>
      </c>
      <c r="P18" s="216">
        <v>1</v>
      </c>
      <c r="Q18" s="216">
        <v>1</v>
      </c>
      <c r="R18" s="216">
        <v>1</v>
      </c>
      <c r="S18" s="216">
        <v>1</v>
      </c>
      <c r="T18" s="216">
        <v>1</v>
      </c>
      <c r="U18" s="216">
        <v>0</v>
      </c>
      <c r="V18" s="217">
        <f t="shared" si="9"/>
        <v>5</v>
      </c>
      <c r="W18" s="218">
        <f t="shared" si="3"/>
        <v>0.7142857142857143</v>
      </c>
      <c r="X18" s="243" t="s">
        <v>500</v>
      </c>
    </row>
    <row r="19" spans="1:24">
      <c r="A19" s="221">
        <v>18</v>
      </c>
      <c r="B19" s="214" t="s">
        <v>85</v>
      </c>
      <c r="C19" s="219" t="s">
        <v>381</v>
      </c>
      <c r="D19" s="220" t="s">
        <v>400</v>
      </c>
      <c r="E19" s="188">
        <f>NETWORKDAYS(Итого!C$2,Отчёт!C$2,Итого!C$3:C$5)</f>
        <v>10</v>
      </c>
      <c r="F19" s="245">
        <f t="shared" si="4"/>
        <v>0.33333333333333331</v>
      </c>
      <c r="G19" s="207">
        <v>2</v>
      </c>
      <c r="H19" s="245">
        <f t="shared" si="5"/>
        <v>0.66666666666666663</v>
      </c>
      <c r="I19" s="207">
        <v>18</v>
      </c>
      <c r="J19" s="246">
        <f t="shared" si="6"/>
        <v>6.6666666666666661</v>
      </c>
      <c r="K19" s="207">
        <v>132</v>
      </c>
      <c r="L19" s="225">
        <f t="shared" si="7"/>
        <v>879.99999999999989</v>
      </c>
      <c r="M19" s="215">
        <v>43224</v>
      </c>
      <c r="N19" s="208">
        <f t="shared" si="8"/>
        <v>7</v>
      </c>
      <c r="O19" s="216">
        <v>1</v>
      </c>
      <c r="P19" s="216">
        <v>1</v>
      </c>
      <c r="Q19" s="216">
        <v>1</v>
      </c>
      <c r="R19" s="216">
        <v>1</v>
      </c>
      <c r="S19" s="216">
        <v>1</v>
      </c>
      <c r="T19" s="216">
        <v>1</v>
      </c>
      <c r="U19" s="216">
        <v>1</v>
      </c>
      <c r="V19" s="217">
        <f t="shared" si="9"/>
        <v>7</v>
      </c>
      <c r="W19" s="218">
        <f t="shared" si="3"/>
        <v>1</v>
      </c>
      <c r="X19" s="230"/>
    </row>
    <row r="20" spans="1:24">
      <c r="A20" s="207">
        <v>19</v>
      </c>
      <c r="B20" s="214" t="s">
        <v>85</v>
      </c>
      <c r="C20" s="219" t="s">
        <v>381</v>
      </c>
      <c r="D20" s="220" t="s">
        <v>401</v>
      </c>
      <c r="E20" s="188">
        <f>NETWORKDAYS(Итого!C$2,Отчёт!C$2,Итого!C$3:C$5)</f>
        <v>10</v>
      </c>
      <c r="F20" s="245">
        <f t="shared" si="4"/>
        <v>0.33333333333333331</v>
      </c>
      <c r="G20" s="207">
        <v>2</v>
      </c>
      <c r="H20" s="245">
        <f t="shared" si="5"/>
        <v>0.66666666666666663</v>
      </c>
      <c r="I20" s="207">
        <v>19</v>
      </c>
      <c r="J20" s="246">
        <f t="shared" si="6"/>
        <v>6.6666666666666661</v>
      </c>
      <c r="K20" s="207">
        <v>132</v>
      </c>
      <c r="L20" s="225">
        <f t="shared" si="7"/>
        <v>879.99999999999989</v>
      </c>
      <c r="M20" s="215">
        <v>43217</v>
      </c>
      <c r="N20" s="208">
        <f t="shared" si="8"/>
        <v>7</v>
      </c>
      <c r="O20" s="216">
        <v>1</v>
      </c>
      <c r="P20" s="216">
        <v>1</v>
      </c>
      <c r="Q20" s="216">
        <v>1</v>
      </c>
      <c r="R20" s="216">
        <v>1</v>
      </c>
      <c r="S20" s="216">
        <v>0</v>
      </c>
      <c r="T20" s="216">
        <v>1</v>
      </c>
      <c r="U20" s="216">
        <v>1</v>
      </c>
      <c r="V20" s="217">
        <f t="shared" si="9"/>
        <v>6</v>
      </c>
      <c r="W20" s="218">
        <f t="shared" si="3"/>
        <v>0.8571428571428571</v>
      </c>
      <c r="X20" s="243" t="s">
        <v>511</v>
      </c>
    </row>
    <row r="21" spans="1:24" ht="15" customHeight="1">
      <c r="L21" s="213">
        <f>SUM(L2:L20)</f>
        <v>15839.999999999998</v>
      </c>
    </row>
  </sheetData>
  <conditionalFormatting sqref="M2:M20">
    <cfRule type="cellIs" dxfId="5" priority="1" operator="lessThan">
      <formula>"17.01.18"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O2:U20">
    <cfRule type="cellIs" dxfId="3" priority="3" operator="equal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</sheetPr>
  <dimension ref="A1:AG9"/>
  <sheetViews>
    <sheetView topLeftCell="R1" zoomScale="70" zoomScaleNormal="70" workbookViewId="0">
      <selection activeCell="AG5" sqref="AG5"/>
    </sheetView>
  </sheetViews>
  <sheetFormatPr defaultColWidth="17.28515625" defaultRowHeight="15" customHeight="1"/>
  <cols>
    <col min="1" max="3" width="17.28515625" style="213"/>
    <col min="4" max="4" width="27.140625" style="213" customWidth="1"/>
    <col min="5" max="5" width="15.85546875" style="213" customWidth="1"/>
    <col min="6" max="6" width="18.7109375" style="213" customWidth="1"/>
    <col min="7" max="7" width="18.5703125" style="213" customWidth="1"/>
    <col min="8" max="8" width="18.28515625" style="213" customWidth="1"/>
    <col min="9" max="9" width="13.140625" style="213" customWidth="1"/>
    <col min="10" max="10" width="14.140625" style="213" customWidth="1"/>
    <col min="11" max="11" width="17.85546875" style="213" customWidth="1"/>
    <col min="12" max="12" width="16" style="213" customWidth="1"/>
    <col min="13" max="14" width="17.28515625" style="213"/>
    <col min="15" max="15" width="11" style="213" bestFit="1" customWidth="1"/>
    <col min="16" max="16" width="10" style="213" bestFit="1" customWidth="1"/>
    <col min="17" max="17" width="11" style="213" bestFit="1" customWidth="1"/>
    <col min="18" max="19" width="17.28515625" style="213"/>
    <col min="20" max="20" width="11.7109375" style="213" customWidth="1"/>
    <col min="21" max="21" width="10.28515625" style="213" bestFit="1" customWidth="1"/>
    <col min="22" max="22" width="14" style="213" bestFit="1" customWidth="1"/>
    <col min="23" max="23" width="12.28515625" style="213" bestFit="1" customWidth="1"/>
    <col min="24" max="24" width="14.28515625" style="213" bestFit="1" customWidth="1"/>
    <col min="25" max="25" width="14.5703125" style="213" bestFit="1" customWidth="1"/>
    <col min="26" max="32" width="17.28515625" style="213"/>
    <col min="33" max="33" width="31.85546875" style="213" customWidth="1"/>
    <col min="34" max="16384" width="17.28515625" style="213"/>
  </cols>
  <sheetData>
    <row r="1" spans="1:33" ht="51">
      <c r="A1" s="207" t="s">
        <v>19</v>
      </c>
      <c r="B1" s="208" t="s">
        <v>20</v>
      </c>
      <c r="C1" s="207" t="s">
        <v>21</v>
      </c>
      <c r="D1" s="208" t="s">
        <v>22</v>
      </c>
      <c r="E1" s="25" t="s">
        <v>23</v>
      </c>
      <c r="F1" s="26" t="s">
        <v>24</v>
      </c>
      <c r="G1" s="25" t="s">
        <v>25</v>
      </c>
      <c r="H1" s="25" t="s">
        <v>26</v>
      </c>
      <c r="I1" s="26" t="s">
        <v>27</v>
      </c>
      <c r="J1" s="27" t="s">
        <v>28</v>
      </c>
      <c r="K1" s="25" t="s">
        <v>29</v>
      </c>
      <c r="L1" s="25" t="s">
        <v>30</v>
      </c>
      <c r="M1" s="209" t="s">
        <v>31</v>
      </c>
      <c r="N1" s="210" t="s">
        <v>32</v>
      </c>
      <c r="O1" s="211" t="s">
        <v>33</v>
      </c>
      <c r="P1" s="211" t="s">
        <v>34</v>
      </c>
      <c r="Q1" s="211" t="s">
        <v>35</v>
      </c>
      <c r="R1" s="211" t="s">
        <v>369</v>
      </c>
      <c r="S1" s="211" t="s">
        <v>370</v>
      </c>
      <c r="T1" s="211" t="s">
        <v>38</v>
      </c>
      <c r="U1" s="211" t="s">
        <v>39</v>
      </c>
      <c r="V1" s="211" t="s">
        <v>40</v>
      </c>
      <c r="W1" s="211" t="s">
        <v>41</v>
      </c>
      <c r="X1" s="211" t="s">
        <v>42</v>
      </c>
      <c r="Y1" s="211" t="s">
        <v>43</v>
      </c>
      <c r="Z1" s="211" t="s">
        <v>439</v>
      </c>
      <c r="AA1" s="211" t="s">
        <v>440</v>
      </c>
      <c r="AB1" s="211" t="s">
        <v>44</v>
      </c>
      <c r="AC1" s="211" t="s">
        <v>45</v>
      </c>
      <c r="AD1" s="211" t="s">
        <v>442</v>
      </c>
      <c r="AE1" s="211" t="s">
        <v>46</v>
      </c>
      <c r="AF1" s="212" t="s">
        <v>5</v>
      </c>
      <c r="AG1" s="211" t="s">
        <v>47</v>
      </c>
    </row>
    <row r="2" spans="1:33">
      <c r="A2" s="207">
        <v>1</v>
      </c>
      <c r="B2" s="214" t="s">
        <v>85</v>
      </c>
      <c r="C2" s="207" t="s">
        <v>371</v>
      </c>
      <c r="D2" s="207" t="s">
        <v>372</v>
      </c>
      <c r="E2" s="188">
        <f>NETWORKDAYS(Итого!C$2,Отчёт!C$2,Итого!C$3:C$5)</f>
        <v>10</v>
      </c>
      <c r="F2" s="245">
        <f>1/3</f>
        <v>0.33333333333333331</v>
      </c>
      <c r="G2" s="207">
        <v>2</v>
      </c>
      <c r="H2" s="245">
        <f t="shared" ref="H2:H4" si="0">G2*F2</f>
        <v>0.66666666666666663</v>
      </c>
      <c r="I2" s="207">
        <v>1</v>
      </c>
      <c r="J2" s="207">
        <f t="shared" ref="J2:J4" si="1">H2*E2</f>
        <v>6.6666666666666661</v>
      </c>
      <c r="K2" s="207">
        <v>132</v>
      </c>
      <c r="L2" s="207">
        <f t="shared" ref="L2:L4" si="2">K2*J2</f>
        <v>879.99999999999989</v>
      </c>
      <c r="M2" s="215">
        <v>43226</v>
      </c>
      <c r="N2" s="208">
        <v>16</v>
      </c>
      <c r="O2" s="216">
        <v>1</v>
      </c>
      <c r="P2" s="216">
        <v>1</v>
      </c>
      <c r="Q2" s="216">
        <v>1</v>
      </c>
      <c r="R2" s="216">
        <v>1</v>
      </c>
      <c r="S2" s="216">
        <v>1</v>
      </c>
      <c r="T2" s="216">
        <v>1</v>
      </c>
      <c r="U2" s="216">
        <v>1</v>
      </c>
      <c r="V2" s="216">
        <v>1</v>
      </c>
      <c r="W2" s="216">
        <v>1</v>
      </c>
      <c r="X2" s="216">
        <v>1</v>
      </c>
      <c r="Y2" s="216">
        <v>1</v>
      </c>
      <c r="Z2" s="216">
        <v>1</v>
      </c>
      <c r="AA2" s="216">
        <v>1</v>
      </c>
      <c r="AB2" s="216">
        <v>1</v>
      </c>
      <c r="AC2" s="216">
        <v>1</v>
      </c>
      <c r="AD2" s="216">
        <v>1</v>
      </c>
      <c r="AE2" s="217">
        <f>COUNTIF(O2:AD2,"1")</f>
        <v>16</v>
      </c>
      <c r="AF2" s="218">
        <f t="shared" ref="AF2:AF8" si="3">AE2/N2</f>
        <v>1</v>
      </c>
      <c r="AG2" s="211"/>
    </row>
    <row r="3" spans="1:33">
      <c r="A3" s="207">
        <v>2</v>
      </c>
      <c r="B3" s="214" t="s">
        <v>85</v>
      </c>
      <c r="C3" s="207" t="s">
        <v>371</v>
      </c>
      <c r="D3" s="207" t="s">
        <v>373</v>
      </c>
      <c r="E3" s="188">
        <v>0</v>
      </c>
      <c r="F3" s="245">
        <f t="shared" ref="F3:F8" si="4">1/3</f>
        <v>0.33333333333333331</v>
      </c>
      <c r="G3" s="207">
        <v>2</v>
      </c>
      <c r="H3" s="245">
        <f t="shared" si="0"/>
        <v>0.66666666666666663</v>
      </c>
      <c r="I3" s="207">
        <v>2</v>
      </c>
      <c r="J3" s="207">
        <f t="shared" si="1"/>
        <v>0</v>
      </c>
      <c r="K3" s="207">
        <v>132</v>
      </c>
      <c r="L3" s="207">
        <f t="shared" si="2"/>
        <v>0</v>
      </c>
      <c r="M3" s="215"/>
      <c r="N3" s="208">
        <v>16</v>
      </c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7">
        <f t="shared" ref="AE3:AE8" si="5">COUNTIF(O3:AD3,"1")</f>
        <v>0</v>
      </c>
      <c r="AF3" s="218">
        <f t="shared" si="3"/>
        <v>0</v>
      </c>
      <c r="AG3" s="211" t="s">
        <v>465</v>
      </c>
    </row>
    <row r="4" spans="1:33">
      <c r="A4" s="207">
        <v>3</v>
      </c>
      <c r="B4" s="214" t="s">
        <v>85</v>
      </c>
      <c r="C4" s="207" t="s">
        <v>371</v>
      </c>
      <c r="D4" s="207" t="s">
        <v>374</v>
      </c>
      <c r="E4" s="188">
        <f>NETWORKDAYS(Итого!C$2,Отчёт!C$2,Итого!C$3:C$5)</f>
        <v>10</v>
      </c>
      <c r="F4" s="245">
        <f t="shared" si="4"/>
        <v>0.33333333333333331</v>
      </c>
      <c r="G4" s="207">
        <v>2</v>
      </c>
      <c r="H4" s="245">
        <f t="shared" si="0"/>
        <v>0.66666666666666663</v>
      </c>
      <c r="I4" s="207">
        <v>3</v>
      </c>
      <c r="J4" s="207">
        <f t="shared" si="1"/>
        <v>6.6666666666666661</v>
      </c>
      <c r="K4" s="207">
        <v>132</v>
      </c>
      <c r="L4" s="207">
        <f t="shared" si="2"/>
        <v>879.99999999999989</v>
      </c>
      <c r="M4" s="215">
        <v>43216</v>
      </c>
      <c r="N4" s="208">
        <v>16</v>
      </c>
      <c r="O4" s="216">
        <v>1</v>
      </c>
      <c r="P4" s="216">
        <v>1</v>
      </c>
      <c r="Q4" s="216">
        <v>1</v>
      </c>
      <c r="R4" s="216">
        <v>1</v>
      </c>
      <c r="S4" s="216">
        <v>1</v>
      </c>
      <c r="T4" s="216">
        <v>1</v>
      </c>
      <c r="U4" s="216">
        <v>1</v>
      </c>
      <c r="V4" s="216">
        <v>1</v>
      </c>
      <c r="W4" s="216">
        <v>1</v>
      </c>
      <c r="X4" s="216">
        <v>1</v>
      </c>
      <c r="Y4" s="216">
        <v>1</v>
      </c>
      <c r="Z4" s="216">
        <v>1</v>
      </c>
      <c r="AA4" s="216">
        <v>1</v>
      </c>
      <c r="AB4" s="216">
        <v>1</v>
      </c>
      <c r="AC4" s="216">
        <v>1</v>
      </c>
      <c r="AD4" s="216">
        <v>1</v>
      </c>
      <c r="AE4" s="217">
        <f t="shared" si="5"/>
        <v>16</v>
      </c>
      <c r="AF4" s="218">
        <f t="shared" si="3"/>
        <v>1</v>
      </c>
      <c r="AG4" s="228" t="s">
        <v>514</v>
      </c>
    </row>
    <row r="5" spans="1:33">
      <c r="A5" s="207">
        <v>4</v>
      </c>
      <c r="B5" s="214" t="s">
        <v>85</v>
      </c>
      <c r="C5" s="207" t="s">
        <v>375</v>
      </c>
      <c r="D5" s="207" t="s">
        <v>376</v>
      </c>
      <c r="E5" s="188">
        <f>NETWORKDAYS(Итого!C$2,Отчёт!C$2,Итого!C$3:C$5)</f>
        <v>10</v>
      </c>
      <c r="F5" s="245">
        <f t="shared" si="4"/>
        <v>0.33333333333333331</v>
      </c>
      <c r="G5" s="207">
        <v>2</v>
      </c>
      <c r="H5" s="245">
        <f>G5*F5</f>
        <v>0.66666666666666663</v>
      </c>
      <c r="I5" s="207">
        <v>4</v>
      </c>
      <c r="J5" s="207">
        <f>H5*E5</f>
        <v>6.6666666666666661</v>
      </c>
      <c r="K5" s="207">
        <v>132</v>
      </c>
      <c r="L5" s="225">
        <f>K5*J5</f>
        <v>879.99999999999989</v>
      </c>
      <c r="M5" s="215">
        <v>43224</v>
      </c>
      <c r="N5" s="208">
        <v>16</v>
      </c>
      <c r="O5" s="216">
        <v>1</v>
      </c>
      <c r="P5" s="216">
        <v>1</v>
      </c>
      <c r="Q5" s="216">
        <v>1</v>
      </c>
      <c r="R5" s="216">
        <v>1</v>
      </c>
      <c r="S5" s="216">
        <v>1</v>
      </c>
      <c r="T5" s="216">
        <v>1</v>
      </c>
      <c r="U5" s="216">
        <v>1</v>
      </c>
      <c r="V5" s="216">
        <v>1</v>
      </c>
      <c r="W5" s="216">
        <v>1</v>
      </c>
      <c r="X5" s="216">
        <v>1</v>
      </c>
      <c r="Y5" s="216">
        <v>1</v>
      </c>
      <c r="Z5" s="216">
        <v>1</v>
      </c>
      <c r="AA5" s="216">
        <v>1</v>
      </c>
      <c r="AB5" s="216">
        <v>1</v>
      </c>
      <c r="AC5" s="216">
        <v>1</v>
      </c>
      <c r="AD5" s="216">
        <v>1</v>
      </c>
      <c r="AE5" s="217">
        <f t="shared" si="5"/>
        <v>16</v>
      </c>
      <c r="AF5" s="218">
        <f t="shared" si="3"/>
        <v>1</v>
      </c>
      <c r="AG5" s="228"/>
    </row>
    <row r="6" spans="1:33">
      <c r="A6" s="207">
        <v>5</v>
      </c>
      <c r="B6" s="214" t="s">
        <v>85</v>
      </c>
      <c r="C6" s="207" t="s">
        <v>377</v>
      </c>
      <c r="D6" s="207" t="s">
        <v>378</v>
      </c>
      <c r="E6" s="188">
        <f>NETWORKDAYS(Итого!C$2,Отчёт!C$2,Итого!C$3:C$5)</f>
        <v>10</v>
      </c>
      <c r="F6" s="245">
        <f t="shared" si="4"/>
        <v>0.33333333333333331</v>
      </c>
      <c r="G6" s="207">
        <v>2</v>
      </c>
      <c r="H6" s="245">
        <f t="shared" ref="H6:H8" si="6">G6*F6</f>
        <v>0.66666666666666663</v>
      </c>
      <c r="I6" s="207">
        <v>5</v>
      </c>
      <c r="J6" s="207">
        <f t="shared" ref="J6:J8" si="7">H6*E6</f>
        <v>6.6666666666666661</v>
      </c>
      <c r="K6" s="207">
        <v>132</v>
      </c>
      <c r="L6" s="207">
        <f t="shared" ref="L6:L8" si="8">K6*J6</f>
        <v>879.99999999999989</v>
      </c>
      <c r="M6" s="215">
        <v>43226</v>
      </c>
      <c r="N6" s="208">
        <v>16</v>
      </c>
      <c r="O6" s="216">
        <v>1</v>
      </c>
      <c r="P6" s="216">
        <v>1</v>
      </c>
      <c r="Q6" s="216">
        <v>1</v>
      </c>
      <c r="R6" s="216">
        <v>1</v>
      </c>
      <c r="S6" s="216">
        <v>1</v>
      </c>
      <c r="T6" s="216">
        <v>1</v>
      </c>
      <c r="U6" s="216">
        <v>1</v>
      </c>
      <c r="V6" s="216">
        <v>0</v>
      </c>
      <c r="W6" s="216">
        <v>1</v>
      </c>
      <c r="X6" s="216">
        <v>1</v>
      </c>
      <c r="Y6" s="216">
        <v>1</v>
      </c>
      <c r="Z6" s="216">
        <v>1</v>
      </c>
      <c r="AA6" s="216">
        <v>1</v>
      </c>
      <c r="AB6" s="216"/>
      <c r="AC6" s="216"/>
      <c r="AD6" s="216">
        <v>1</v>
      </c>
      <c r="AE6" s="217">
        <f t="shared" si="5"/>
        <v>13</v>
      </c>
      <c r="AF6" s="218">
        <f t="shared" si="3"/>
        <v>0.8125</v>
      </c>
      <c r="AG6" s="228" t="s">
        <v>493</v>
      </c>
    </row>
    <row r="7" spans="1:33">
      <c r="A7" s="207">
        <v>6</v>
      </c>
      <c r="B7" s="214" t="s">
        <v>85</v>
      </c>
      <c r="C7" s="207" t="s">
        <v>379</v>
      </c>
      <c r="D7" s="207" t="s">
        <v>380</v>
      </c>
      <c r="E7" s="188">
        <f>NETWORKDAYS(Итого!C$2,Отчёт!C$2,Итого!C$3:C$5)</f>
        <v>10</v>
      </c>
      <c r="F7" s="245">
        <f t="shared" si="4"/>
        <v>0.33333333333333331</v>
      </c>
      <c r="G7" s="207">
        <v>2</v>
      </c>
      <c r="H7" s="245">
        <f t="shared" si="6"/>
        <v>0.66666666666666663</v>
      </c>
      <c r="I7" s="207">
        <v>6</v>
      </c>
      <c r="J7" s="207">
        <f t="shared" si="7"/>
        <v>6.6666666666666661</v>
      </c>
      <c r="K7" s="207">
        <v>132</v>
      </c>
      <c r="L7" s="207">
        <f t="shared" si="8"/>
        <v>879.99999999999989</v>
      </c>
      <c r="M7" s="215">
        <v>43227</v>
      </c>
      <c r="N7" s="208">
        <v>16</v>
      </c>
      <c r="O7" s="216">
        <v>1</v>
      </c>
      <c r="P7" s="216">
        <v>1</v>
      </c>
      <c r="Q7" s="216">
        <v>1</v>
      </c>
      <c r="R7" s="216">
        <v>1</v>
      </c>
      <c r="S7" s="216">
        <v>1</v>
      </c>
      <c r="T7" s="216">
        <v>1</v>
      </c>
      <c r="U7" s="216">
        <v>1</v>
      </c>
      <c r="V7" s="216">
        <v>1</v>
      </c>
      <c r="W7" s="216">
        <v>1</v>
      </c>
      <c r="X7" s="216">
        <v>1</v>
      </c>
      <c r="Y7" s="216">
        <v>1</v>
      </c>
      <c r="Z7" s="216">
        <v>1</v>
      </c>
      <c r="AA7" s="216">
        <v>1</v>
      </c>
      <c r="AB7" s="216">
        <v>1</v>
      </c>
      <c r="AC7" s="216">
        <v>1</v>
      </c>
      <c r="AD7" s="216">
        <v>1</v>
      </c>
      <c r="AE7" s="217">
        <f t="shared" si="5"/>
        <v>16</v>
      </c>
      <c r="AF7" s="218">
        <f t="shared" si="3"/>
        <v>1</v>
      </c>
      <c r="AG7" s="211"/>
    </row>
    <row r="8" spans="1:33">
      <c r="A8" s="207">
        <v>7</v>
      </c>
      <c r="B8" s="214" t="s">
        <v>85</v>
      </c>
      <c r="C8" s="207" t="s">
        <v>381</v>
      </c>
      <c r="D8" s="207" t="s">
        <v>382</v>
      </c>
      <c r="E8" s="188">
        <f>NETWORKDAYS(Итого!C$2,Отчёт!C$2,Итого!C$3:C$5)</f>
        <v>10</v>
      </c>
      <c r="F8" s="245">
        <f t="shared" si="4"/>
        <v>0.33333333333333331</v>
      </c>
      <c r="G8" s="207">
        <v>2</v>
      </c>
      <c r="H8" s="245">
        <f t="shared" si="6"/>
        <v>0.66666666666666663</v>
      </c>
      <c r="I8" s="207">
        <v>7</v>
      </c>
      <c r="J8" s="207">
        <f t="shared" si="7"/>
        <v>6.6666666666666661</v>
      </c>
      <c r="K8" s="207">
        <v>132</v>
      </c>
      <c r="L8" s="207">
        <f t="shared" si="8"/>
        <v>879.99999999999989</v>
      </c>
      <c r="M8" s="215">
        <v>43226</v>
      </c>
      <c r="N8" s="208">
        <v>16</v>
      </c>
      <c r="O8" s="216">
        <v>1</v>
      </c>
      <c r="P8" s="216">
        <v>1</v>
      </c>
      <c r="Q8" s="216">
        <v>1</v>
      </c>
      <c r="R8" s="216">
        <v>1</v>
      </c>
      <c r="S8" s="216">
        <v>1</v>
      </c>
      <c r="T8" s="216">
        <v>1</v>
      </c>
      <c r="U8" s="216">
        <v>0</v>
      </c>
      <c r="V8" s="216">
        <v>1</v>
      </c>
      <c r="W8" s="216">
        <v>1</v>
      </c>
      <c r="X8" s="216">
        <v>1</v>
      </c>
      <c r="Y8" s="216">
        <v>1</v>
      </c>
      <c r="Z8" s="216">
        <v>1</v>
      </c>
      <c r="AA8" s="216">
        <v>1</v>
      </c>
      <c r="AB8" s="216">
        <v>1</v>
      </c>
      <c r="AC8" s="216">
        <v>1</v>
      </c>
      <c r="AD8" s="216">
        <v>0</v>
      </c>
      <c r="AE8" s="217">
        <f t="shared" si="5"/>
        <v>14</v>
      </c>
      <c r="AF8" s="218">
        <f t="shared" si="3"/>
        <v>0.875</v>
      </c>
      <c r="AG8" s="211" t="s">
        <v>472</v>
      </c>
    </row>
    <row r="9" spans="1:33" ht="15" customHeight="1">
      <c r="L9" s="226">
        <f>SUM(L2:L8)</f>
        <v>5279.9999999999991</v>
      </c>
    </row>
  </sheetData>
  <conditionalFormatting sqref="M2:M8">
    <cfRule type="cellIs" dxfId="2" priority="1" operator="lessThan">
      <formula>"17.01.18"</formula>
    </cfRule>
  </conditionalFormatting>
  <conditionalFormatting sqref="D1">
    <cfRule type="expression" dxfId="1" priority="2">
      <formula>AND(COUNTIF($D$1,D1)&gt;1,NOT(ISBLANK(D1)))</formula>
    </cfRule>
  </conditionalFormatting>
  <conditionalFormatting sqref="O2:AD8"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Y92"/>
  <sheetViews>
    <sheetView topLeftCell="A91" zoomScale="85" zoomScaleNormal="85" workbookViewId="0">
      <selection activeCell="G90" sqref="G90:H92"/>
    </sheetView>
  </sheetViews>
  <sheetFormatPr defaultColWidth="14.42578125" defaultRowHeight="15" customHeight="1"/>
  <cols>
    <col min="1" max="1" width="19.5703125" customWidth="1"/>
    <col min="2" max="17" width="8" customWidth="1"/>
    <col min="18" max="20" width="9.28515625" customWidth="1"/>
    <col min="21" max="23" width="8" customWidth="1"/>
    <col min="24" max="24" width="8.7109375" bestFit="1" customWidth="1"/>
    <col min="25" max="30" width="8" customWidth="1"/>
    <col min="31" max="31" width="9" customWidth="1"/>
    <col min="32" max="51" width="8" customWidth="1"/>
    <col min="52" max="52" width="17.28515625" customWidth="1"/>
  </cols>
  <sheetData>
    <row r="1" spans="1:51" ht="26.25" customHeight="1">
      <c r="A1" s="70"/>
      <c r="B1" s="71" t="s">
        <v>119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</row>
    <row r="2" spans="1:51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</row>
    <row r="3" spans="1:51" ht="15" customHeight="1">
      <c r="A3" s="72" t="s">
        <v>116</v>
      </c>
      <c r="B3" s="247" t="s">
        <v>118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9"/>
      <c r="AO3" s="247" t="s">
        <v>118</v>
      </c>
      <c r="AP3" s="248"/>
      <c r="AQ3" s="248"/>
      <c r="AR3" s="248"/>
      <c r="AS3" s="248"/>
      <c r="AT3" s="248"/>
      <c r="AU3" s="248"/>
      <c r="AV3" s="248"/>
      <c r="AW3" s="248"/>
      <c r="AX3" s="248"/>
      <c r="AY3" s="249"/>
    </row>
    <row r="4" spans="1:51" ht="15" customHeight="1">
      <c r="A4" s="70" t="s">
        <v>31</v>
      </c>
      <c r="B4" s="73">
        <v>43221</v>
      </c>
      <c r="C4" s="73">
        <v>43222</v>
      </c>
      <c r="D4" s="73">
        <v>43223</v>
      </c>
      <c r="E4" s="73">
        <v>43224</v>
      </c>
      <c r="F4" s="73">
        <v>43225</v>
      </c>
      <c r="G4" s="73">
        <v>43226</v>
      </c>
      <c r="H4" s="73">
        <v>43227</v>
      </c>
      <c r="I4" s="73">
        <v>43228</v>
      </c>
      <c r="J4" s="73">
        <v>43229</v>
      </c>
      <c r="K4" s="73">
        <v>43230</v>
      </c>
      <c r="L4" s="73">
        <v>43231</v>
      </c>
      <c r="M4" s="73">
        <v>43232</v>
      </c>
      <c r="N4" s="73">
        <v>43233</v>
      </c>
      <c r="O4" s="73">
        <v>43234</v>
      </c>
      <c r="P4" s="73">
        <v>43235</v>
      </c>
      <c r="Q4" s="73">
        <v>43236</v>
      </c>
      <c r="R4" s="73">
        <v>43237</v>
      </c>
      <c r="S4" s="73">
        <v>43238</v>
      </c>
      <c r="T4" s="73">
        <v>43239</v>
      </c>
      <c r="U4" s="73">
        <v>43240</v>
      </c>
      <c r="V4" s="73">
        <v>43241</v>
      </c>
      <c r="W4" s="73">
        <v>43242</v>
      </c>
      <c r="X4" s="73">
        <v>43243</v>
      </c>
      <c r="Y4" s="73">
        <v>43244</v>
      </c>
      <c r="Z4" s="73">
        <v>43245</v>
      </c>
      <c r="AA4" s="73">
        <v>43246</v>
      </c>
      <c r="AB4" s="73">
        <v>43247</v>
      </c>
      <c r="AC4" s="73">
        <v>43248</v>
      </c>
      <c r="AD4" s="73">
        <v>43249</v>
      </c>
      <c r="AE4" s="73">
        <v>43250</v>
      </c>
      <c r="AF4" s="73">
        <v>43251</v>
      </c>
      <c r="AG4" s="73"/>
      <c r="AH4" s="73"/>
      <c r="AI4" s="73"/>
      <c r="AJ4" s="73"/>
      <c r="AK4" s="73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</row>
    <row r="5" spans="1:51" ht="15.75" customHeight="1">
      <c r="A5" s="235" t="s">
        <v>1</v>
      </c>
      <c r="B5" s="74">
        <v>1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1</v>
      </c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21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</row>
    <row r="6" spans="1:51" ht="15" customHeight="1">
      <c r="A6" s="236" t="s">
        <v>16</v>
      </c>
      <c r="B6" s="74">
        <v>1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1</v>
      </c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</row>
    <row r="7" spans="1:51" ht="15" customHeight="1">
      <c r="A7" s="237" t="s">
        <v>411</v>
      </c>
      <c r="B7" s="74">
        <v>0.91</v>
      </c>
      <c r="C7" s="74">
        <v>0.91</v>
      </c>
      <c r="D7" s="74">
        <v>0.91</v>
      </c>
      <c r="E7" s="74">
        <v>0.91</v>
      </c>
      <c r="F7" s="74">
        <v>0.91</v>
      </c>
      <c r="G7" s="74">
        <v>0.91</v>
      </c>
      <c r="H7" s="74">
        <v>0.91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</row>
    <row r="8" spans="1:51" ht="15" customHeight="1">
      <c r="A8" s="70"/>
      <c r="B8" s="75"/>
      <c r="C8" s="75"/>
      <c r="D8" s="75"/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1" ht="1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</row>
    <row r="10" spans="1:51" ht="1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</row>
    <row r="11" spans="1:51" ht="1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1:51" ht="1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</row>
    <row r="13" spans="1:51" ht="1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 spans="1:51" ht="1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 spans="1:51" ht="1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</row>
    <row r="16" spans="1:51" ht="1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 spans="1:51" ht="1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 spans="1:51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1:51" ht="1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1:51" ht="1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1:51" ht="1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1:51" ht="1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1:51" ht="1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</row>
    <row r="24" spans="1:51" ht="1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</row>
    <row r="25" spans="1:51" ht="1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</row>
    <row r="26" spans="1:51" ht="15" customHeight="1">
      <c r="A26" s="72" t="s">
        <v>1</v>
      </c>
      <c r="B26" s="247" t="s">
        <v>118</v>
      </c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9"/>
      <c r="AO26" s="247" t="s">
        <v>118</v>
      </c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</row>
    <row r="27" spans="1:51" ht="15" customHeight="1">
      <c r="A27" s="70" t="s">
        <v>31</v>
      </c>
      <c r="B27" s="73">
        <v>43221</v>
      </c>
      <c r="C27" s="73">
        <v>43222</v>
      </c>
      <c r="D27" s="73">
        <v>43223</v>
      </c>
      <c r="E27" s="73">
        <v>43224</v>
      </c>
      <c r="F27" s="73">
        <v>43225</v>
      </c>
      <c r="G27" s="73">
        <v>43226</v>
      </c>
      <c r="H27" s="73">
        <v>43227</v>
      </c>
      <c r="I27" s="73">
        <v>43228</v>
      </c>
      <c r="J27" s="73">
        <v>43229</v>
      </c>
      <c r="K27" s="73">
        <v>43230</v>
      </c>
      <c r="L27" s="73">
        <v>43231</v>
      </c>
      <c r="M27" s="73">
        <v>43232</v>
      </c>
      <c r="N27" s="73">
        <v>43233</v>
      </c>
      <c r="O27" s="73">
        <v>43234</v>
      </c>
      <c r="P27" s="73">
        <v>43235</v>
      </c>
      <c r="Q27" s="73">
        <v>43236</v>
      </c>
      <c r="R27" s="73">
        <v>43237</v>
      </c>
      <c r="S27" s="73">
        <v>43238</v>
      </c>
      <c r="T27" s="73">
        <v>43239</v>
      </c>
      <c r="U27" s="73">
        <v>43240</v>
      </c>
      <c r="V27" s="73">
        <v>43241</v>
      </c>
      <c r="W27" s="73">
        <v>43242</v>
      </c>
      <c r="X27" s="73">
        <v>43243</v>
      </c>
      <c r="Y27" s="73">
        <v>43244</v>
      </c>
      <c r="Z27" s="73">
        <v>43245</v>
      </c>
      <c r="AA27" s="73">
        <v>43246</v>
      </c>
      <c r="AB27" s="73">
        <v>43247</v>
      </c>
      <c r="AC27" s="73">
        <v>43248</v>
      </c>
      <c r="AD27" s="73">
        <v>43249</v>
      </c>
      <c r="AE27" s="73">
        <v>43250</v>
      </c>
      <c r="AF27" s="73">
        <v>43251</v>
      </c>
      <c r="AG27" s="73"/>
      <c r="AH27" s="73"/>
      <c r="AI27" s="73"/>
      <c r="AJ27" s="73"/>
      <c r="AK27" s="73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</row>
    <row r="28" spans="1:51" ht="15" customHeight="1">
      <c r="A28" s="7" t="s">
        <v>8</v>
      </c>
      <c r="B28" s="74">
        <v>1</v>
      </c>
      <c r="C28" s="74">
        <v>1</v>
      </c>
      <c r="D28" s="74">
        <v>1</v>
      </c>
      <c r="E28" s="74">
        <v>1</v>
      </c>
      <c r="F28" s="74">
        <v>1</v>
      </c>
      <c r="G28" s="74">
        <v>1</v>
      </c>
      <c r="H28" s="74">
        <v>1</v>
      </c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</row>
    <row r="29" spans="1:51" ht="15" customHeight="1">
      <c r="A29" s="7" t="s">
        <v>9</v>
      </c>
      <c r="B29" s="74">
        <v>1</v>
      </c>
      <c r="C29" s="74">
        <v>1</v>
      </c>
      <c r="D29" s="74">
        <v>1</v>
      </c>
      <c r="E29" s="74">
        <v>1</v>
      </c>
      <c r="F29" s="74">
        <v>1</v>
      </c>
      <c r="G29" s="74">
        <v>1</v>
      </c>
      <c r="H29" s="74">
        <v>1</v>
      </c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</row>
    <row r="30" spans="1:51" ht="15" customHeight="1">
      <c r="A30" s="7" t="s">
        <v>10</v>
      </c>
      <c r="B30" s="74">
        <v>1</v>
      </c>
      <c r="C30" s="74">
        <v>1</v>
      </c>
      <c r="D30" s="74">
        <v>1</v>
      </c>
      <c r="E30" s="74">
        <v>1</v>
      </c>
      <c r="F30" s="74">
        <v>1</v>
      </c>
      <c r="G30" s="74">
        <v>1</v>
      </c>
      <c r="H30" s="74">
        <v>1</v>
      </c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</row>
    <row r="31" spans="1:51" ht="15" customHeight="1">
      <c r="A31" s="7" t="s">
        <v>11</v>
      </c>
      <c r="B31" s="74">
        <v>1</v>
      </c>
      <c r="C31" s="74">
        <v>1</v>
      </c>
      <c r="D31" s="74">
        <v>1</v>
      </c>
      <c r="E31" s="74">
        <v>1</v>
      </c>
      <c r="F31" s="74">
        <v>1</v>
      </c>
      <c r="G31" s="74">
        <v>1</v>
      </c>
      <c r="H31" s="74">
        <v>1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1" ht="15" customHeight="1">
      <c r="A32" s="7" t="s">
        <v>12</v>
      </c>
      <c r="B32" s="74">
        <v>1</v>
      </c>
      <c r="C32" s="74">
        <v>1</v>
      </c>
      <c r="D32" s="74">
        <v>1</v>
      </c>
      <c r="E32" s="74">
        <v>1</v>
      </c>
      <c r="F32" s="74">
        <v>1</v>
      </c>
      <c r="G32" s="74">
        <v>1</v>
      </c>
      <c r="H32" s="74">
        <v>1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1" ht="15" customHeight="1">
      <c r="A33" s="7" t="s">
        <v>13</v>
      </c>
      <c r="B33" s="74">
        <v>1</v>
      </c>
      <c r="C33" s="74">
        <v>1</v>
      </c>
      <c r="D33" s="74">
        <v>1</v>
      </c>
      <c r="E33" s="74">
        <v>1</v>
      </c>
      <c r="F33" s="74">
        <v>1</v>
      </c>
      <c r="G33" s="74">
        <v>1</v>
      </c>
      <c r="H33" s="74">
        <v>1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1" ht="15" customHeight="1">
      <c r="A34" s="11" t="s">
        <v>14</v>
      </c>
      <c r="B34" s="74">
        <v>1</v>
      </c>
      <c r="C34" s="74">
        <v>1</v>
      </c>
      <c r="D34" s="74">
        <v>1</v>
      </c>
      <c r="E34" s="74">
        <v>1</v>
      </c>
      <c r="F34" s="74">
        <v>1</v>
      </c>
      <c r="G34" s="74">
        <v>1</v>
      </c>
      <c r="H34" s="74">
        <v>1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</row>
    <row r="35" spans="1:51" ht="15" customHeight="1">
      <c r="A35" s="187" t="s">
        <v>363</v>
      </c>
      <c r="B35" s="74">
        <v>1</v>
      </c>
      <c r="C35" s="74">
        <v>1</v>
      </c>
      <c r="D35" s="74">
        <v>1</v>
      </c>
      <c r="E35" s="74">
        <v>1</v>
      </c>
      <c r="F35" s="74">
        <v>1</v>
      </c>
      <c r="G35" s="74">
        <v>1</v>
      </c>
      <c r="H35" s="74">
        <v>1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</row>
    <row r="36" spans="1:51" ht="15" customHeight="1"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</row>
    <row r="37" spans="1:51" ht="1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</row>
    <row r="38" spans="1:51" ht="1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</row>
    <row r="39" spans="1:51" ht="1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</row>
    <row r="40" spans="1:51" ht="1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</row>
    <row r="41" spans="1:51" ht="1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</row>
    <row r="42" spans="1:51" ht="1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</row>
    <row r="43" spans="1:51" ht="1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1" ht="1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1" ht="1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</row>
    <row r="46" spans="1:51" ht="1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</row>
    <row r="47" spans="1:51" ht="1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</row>
    <row r="48" spans="1:51" ht="1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1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</row>
    <row r="50" spans="1:51" ht="1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</row>
    <row r="51" spans="1:51" ht="1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</row>
    <row r="52" spans="1:51" ht="1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</row>
    <row r="53" spans="1:51" ht="1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</row>
    <row r="54" spans="1:51" ht="1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</row>
    <row r="55" spans="1:51" ht="1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</row>
    <row r="56" spans="1:51" ht="1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</row>
    <row r="57" spans="1:51" ht="15" customHeight="1">
      <c r="A57" s="70"/>
      <c r="B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</row>
    <row r="58" spans="1:51" ht="15" customHeight="1">
      <c r="A58" s="19"/>
      <c r="R58" s="19"/>
      <c r="S58" s="19"/>
      <c r="T58" s="19"/>
      <c r="AO58" s="247" t="s">
        <v>118</v>
      </c>
      <c r="AP58" s="248"/>
      <c r="AQ58" s="248"/>
      <c r="AR58" s="248"/>
      <c r="AS58" s="248"/>
      <c r="AT58" s="248"/>
      <c r="AU58" s="248"/>
      <c r="AV58" s="248"/>
      <c r="AW58" s="248"/>
      <c r="AX58" s="248"/>
      <c r="AY58" s="249"/>
    </row>
    <row r="59" spans="1:51" ht="15" customHeight="1">
      <c r="A59" s="19"/>
      <c r="R59" s="19"/>
      <c r="S59" s="19"/>
      <c r="T59" s="19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</row>
    <row r="60" spans="1:51" ht="15" customHeight="1">
      <c r="A60" s="19"/>
      <c r="R60" s="19"/>
      <c r="S60" s="19"/>
      <c r="T60" s="19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</row>
    <row r="61" spans="1:51" ht="15" customHeight="1">
      <c r="A61" s="19"/>
      <c r="R61" s="19"/>
      <c r="S61" s="19"/>
      <c r="T61" s="19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</row>
    <row r="62" spans="1:51" ht="15" customHeight="1">
      <c r="A62" s="235" t="s">
        <v>16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</row>
    <row r="63" spans="1:51" ht="15" customHeight="1">
      <c r="A63" s="19" t="s">
        <v>31</v>
      </c>
      <c r="B63" s="73">
        <v>43221</v>
      </c>
      <c r="C63" s="73">
        <v>43222</v>
      </c>
      <c r="D63" s="73">
        <v>43223</v>
      </c>
      <c r="E63" s="73">
        <v>43224</v>
      </c>
      <c r="F63" s="73">
        <v>43225</v>
      </c>
      <c r="G63" s="73">
        <v>43226</v>
      </c>
      <c r="H63" s="73">
        <v>43227</v>
      </c>
      <c r="I63" s="73">
        <v>43228</v>
      </c>
      <c r="J63" s="73">
        <v>43229</v>
      </c>
      <c r="K63" s="73">
        <v>43230</v>
      </c>
      <c r="L63" s="73">
        <v>43231</v>
      </c>
      <c r="M63" s="73">
        <v>43232</v>
      </c>
      <c r="N63" s="73">
        <v>43233</v>
      </c>
      <c r="O63" s="73">
        <v>43234</v>
      </c>
      <c r="P63" s="73">
        <v>43235</v>
      </c>
      <c r="Q63" s="73">
        <v>43236</v>
      </c>
      <c r="R63" s="73">
        <v>43237</v>
      </c>
      <c r="S63" s="73">
        <v>43238</v>
      </c>
      <c r="T63" s="73">
        <v>43239</v>
      </c>
      <c r="U63" s="73">
        <v>43240</v>
      </c>
      <c r="V63" s="73">
        <v>43241</v>
      </c>
      <c r="W63" s="73">
        <v>43242</v>
      </c>
      <c r="X63" s="73">
        <v>43243</v>
      </c>
      <c r="Y63" s="73">
        <v>43244</v>
      </c>
      <c r="Z63" s="73">
        <v>43245</v>
      </c>
      <c r="AA63" s="73">
        <v>43246</v>
      </c>
      <c r="AB63" s="73">
        <v>43247</v>
      </c>
      <c r="AC63" s="73">
        <v>43248</v>
      </c>
      <c r="AD63" s="73">
        <v>43249</v>
      </c>
      <c r="AE63" s="73">
        <v>43250</v>
      </c>
      <c r="AF63" s="73">
        <v>43251</v>
      </c>
      <c r="AG63" s="73"/>
      <c r="AH63" s="73"/>
      <c r="AI63" s="73"/>
      <c r="AJ63" s="73"/>
      <c r="AK63" s="73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</row>
    <row r="64" spans="1:51" ht="15" customHeight="1">
      <c r="A64" s="7" t="s">
        <v>12</v>
      </c>
      <c r="B64" s="21">
        <v>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1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147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</row>
    <row r="65" spans="1:51" ht="15" customHeight="1">
      <c r="A65" s="7" t="s">
        <v>11</v>
      </c>
      <c r="B65" s="21">
        <v>1</v>
      </c>
      <c r="C65" s="21">
        <v>1</v>
      </c>
      <c r="D65" s="21">
        <v>1</v>
      </c>
      <c r="E65" s="21">
        <v>1</v>
      </c>
      <c r="F65" s="21">
        <v>1</v>
      </c>
      <c r="G65" s="21">
        <v>1</v>
      </c>
      <c r="H65" s="21">
        <v>1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147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</row>
    <row r="66" spans="1:51" ht="15" customHeight="1">
      <c r="A66" s="7" t="s">
        <v>13</v>
      </c>
      <c r="B66" s="21">
        <v>1</v>
      </c>
      <c r="C66" s="21">
        <v>1</v>
      </c>
      <c r="D66" s="21">
        <v>1</v>
      </c>
      <c r="E66" s="21">
        <v>1</v>
      </c>
      <c r="F66" s="21">
        <v>1</v>
      </c>
      <c r="G66" s="21">
        <v>1</v>
      </c>
      <c r="H66" s="21">
        <v>1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147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ht="15" customHeight="1">
      <c r="A67" s="7" t="s">
        <v>17</v>
      </c>
      <c r="B67" s="21">
        <v>1</v>
      </c>
      <c r="C67" s="21">
        <v>1</v>
      </c>
      <c r="D67" s="21">
        <v>1</v>
      </c>
      <c r="E67" s="21">
        <v>1</v>
      </c>
      <c r="F67" s="21">
        <v>1</v>
      </c>
      <c r="G67" s="21">
        <v>1</v>
      </c>
      <c r="H67" s="21">
        <v>1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147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ht="15" customHeight="1">
      <c r="A68" s="11" t="s">
        <v>18</v>
      </c>
      <c r="B68" s="21">
        <v>1</v>
      </c>
      <c r="C68" s="21">
        <v>1</v>
      </c>
      <c r="D68" s="21">
        <v>1</v>
      </c>
      <c r="E68" s="21">
        <v>1</v>
      </c>
      <c r="F68" s="21">
        <v>1</v>
      </c>
      <c r="G68" s="21">
        <v>1</v>
      </c>
      <c r="H68" s="21">
        <v>1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147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5" customHeight="1">
      <c r="A69" s="196" t="s">
        <v>363</v>
      </c>
      <c r="B69" s="147">
        <v>1</v>
      </c>
      <c r="C69" s="147">
        <v>1</v>
      </c>
      <c r="D69" s="147">
        <v>1</v>
      </c>
      <c r="E69" s="147">
        <v>1</v>
      </c>
      <c r="F69" s="147">
        <v>1</v>
      </c>
      <c r="G69" s="147">
        <v>1</v>
      </c>
      <c r="H69" s="147">
        <v>1</v>
      </c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</row>
    <row r="70" spans="1:51" ht="12.75" customHeight="1">
      <c r="A70" s="19"/>
      <c r="R70" s="19"/>
      <c r="S70" s="19"/>
      <c r="T70" s="19"/>
    </row>
    <row r="88" spans="1:32" ht="15" customHeight="1">
      <c r="A88" s="238" t="s">
        <v>411</v>
      </c>
    </row>
    <row r="89" spans="1:32" ht="15" customHeight="1">
      <c r="A89" s="239" t="s">
        <v>31</v>
      </c>
      <c r="B89" s="190">
        <v>43221</v>
      </c>
      <c r="C89" s="190">
        <v>43222</v>
      </c>
      <c r="D89" s="190">
        <v>43223</v>
      </c>
      <c r="E89" s="190">
        <v>43224</v>
      </c>
      <c r="F89" s="190">
        <v>43225</v>
      </c>
      <c r="G89" s="190">
        <v>43226</v>
      </c>
      <c r="H89" s="190">
        <v>43227</v>
      </c>
      <c r="I89" s="190">
        <v>43228</v>
      </c>
      <c r="J89" s="190">
        <v>43229</v>
      </c>
      <c r="K89" s="190">
        <v>43230</v>
      </c>
      <c r="L89" s="190">
        <v>43231</v>
      </c>
      <c r="M89" s="190">
        <v>43232</v>
      </c>
      <c r="N89" s="190">
        <v>43233</v>
      </c>
      <c r="O89" s="190">
        <v>43234</v>
      </c>
      <c r="P89" s="190">
        <v>43235</v>
      </c>
      <c r="Q89" s="190">
        <v>43236</v>
      </c>
      <c r="R89" s="190">
        <v>43237</v>
      </c>
      <c r="S89" s="190">
        <v>43238</v>
      </c>
      <c r="T89" s="190">
        <v>43239</v>
      </c>
      <c r="U89" s="190">
        <v>43240</v>
      </c>
      <c r="V89" s="190">
        <v>43241</v>
      </c>
      <c r="W89" s="190">
        <v>43242</v>
      </c>
      <c r="X89" s="190">
        <v>43243</v>
      </c>
      <c r="Y89" s="190">
        <v>43244</v>
      </c>
      <c r="Z89" s="190">
        <v>43245</v>
      </c>
      <c r="AA89" s="190">
        <v>43246</v>
      </c>
      <c r="AB89" s="190">
        <v>43247</v>
      </c>
      <c r="AC89" s="190">
        <v>43248</v>
      </c>
      <c r="AD89" s="190">
        <v>43249</v>
      </c>
      <c r="AE89" s="190">
        <v>43250</v>
      </c>
      <c r="AF89" s="190">
        <v>43251</v>
      </c>
    </row>
    <row r="90" spans="1:32" ht="15" customHeight="1">
      <c r="A90" s="239" t="s">
        <v>12</v>
      </c>
      <c r="B90" s="240">
        <v>1</v>
      </c>
      <c r="C90" s="240">
        <v>1</v>
      </c>
      <c r="D90" s="240">
        <v>1</v>
      </c>
      <c r="E90" s="240">
        <v>1</v>
      </c>
      <c r="F90" s="240">
        <v>1</v>
      </c>
      <c r="G90" s="240">
        <v>1</v>
      </c>
      <c r="H90" s="240">
        <v>1</v>
      </c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191"/>
    </row>
    <row r="91" spans="1:32" ht="15" customHeight="1">
      <c r="A91" s="239" t="s">
        <v>412</v>
      </c>
      <c r="B91" s="240">
        <v>0.875</v>
      </c>
      <c r="C91" s="240">
        <v>0.875</v>
      </c>
      <c r="D91" s="240">
        <v>0.875</v>
      </c>
      <c r="E91" s="240">
        <v>0.875</v>
      </c>
      <c r="F91" s="240">
        <v>0.875</v>
      </c>
      <c r="G91" s="240">
        <v>0.875</v>
      </c>
      <c r="H91" s="240">
        <v>0.875</v>
      </c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191"/>
    </row>
    <row r="92" spans="1:32" ht="15" customHeight="1">
      <c r="A92" s="239" t="s">
        <v>13</v>
      </c>
      <c r="B92" s="240">
        <v>0.8571428571428571</v>
      </c>
      <c r="C92" s="240">
        <v>0.8571428571428571</v>
      </c>
      <c r="D92" s="240">
        <v>0.8571428571428571</v>
      </c>
      <c r="E92" s="240">
        <v>0.8571428571428571</v>
      </c>
      <c r="F92" s="240">
        <v>0.8571428571428571</v>
      </c>
      <c r="G92" s="240">
        <v>0.8571428571428571</v>
      </c>
      <c r="H92" s="240">
        <v>0.8571428571428571</v>
      </c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191"/>
    </row>
  </sheetData>
  <mergeCells count="5">
    <mergeCell ref="B3:AN3"/>
    <mergeCell ref="AO3:AY3"/>
    <mergeCell ref="B26:AN26"/>
    <mergeCell ref="AO26:AY26"/>
    <mergeCell ref="AO58:AY5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3366"/>
    <outlinePr summaryBelow="0" summaryRight="0"/>
  </sheetPr>
  <dimension ref="A1:F31"/>
  <sheetViews>
    <sheetView workbookViewId="0">
      <selection activeCell="E21" sqref="E21"/>
    </sheetView>
  </sheetViews>
  <sheetFormatPr defaultColWidth="14.42578125" defaultRowHeight="15" customHeight="1"/>
  <cols>
    <col min="1" max="1" width="12" customWidth="1"/>
    <col min="2" max="2" width="14.28515625" customWidth="1"/>
    <col min="3" max="3" width="12.140625" customWidth="1"/>
    <col min="4" max="4" width="8" customWidth="1"/>
    <col min="5" max="5" width="15.28515625" bestFit="1" customWidth="1"/>
    <col min="6" max="13" width="8" customWidth="1"/>
    <col min="14" max="26" width="17.28515625" customWidth="1"/>
  </cols>
  <sheetData>
    <row r="1" spans="1:6" ht="12.75" customHeight="1">
      <c r="A1" s="19"/>
      <c r="B1" s="19"/>
      <c r="C1" s="19"/>
    </row>
    <row r="2" spans="1:6" ht="12.75" customHeight="1">
      <c r="A2" s="19"/>
      <c r="B2" s="19" t="s">
        <v>247</v>
      </c>
      <c r="C2" s="66">
        <v>43221</v>
      </c>
    </row>
    <row r="3" spans="1:6" ht="12.75" customHeight="1">
      <c r="A3" s="19"/>
      <c r="B3" s="19" t="s">
        <v>248</v>
      </c>
      <c r="C3" s="116"/>
    </row>
    <row r="4" spans="1:6" ht="12.75" customHeight="1">
      <c r="A4" s="19"/>
      <c r="B4" s="19"/>
      <c r="C4" s="116"/>
    </row>
    <row r="5" spans="1:6" ht="12.75" customHeight="1">
      <c r="A5" s="19"/>
      <c r="B5" s="19"/>
      <c r="C5" s="116"/>
    </row>
    <row r="6" spans="1:6" ht="12.75" customHeight="1">
      <c r="A6" s="19"/>
      <c r="B6" s="19"/>
      <c r="C6" s="64"/>
      <c r="F6" s="64"/>
    </row>
    <row r="7" spans="1:6" ht="12.75" customHeight="1">
      <c r="A7" s="19" t="s">
        <v>9</v>
      </c>
      <c r="B7" s="64">
        <f>Виктория!L28</f>
        <v>18000</v>
      </c>
      <c r="C7" s="64"/>
      <c r="E7" t="s">
        <v>1</v>
      </c>
      <c r="F7" s="223">
        <f>SUM(B7:B13)</f>
        <v>122208</v>
      </c>
    </row>
    <row r="8" spans="1:6" ht="12.75" customHeight="1">
      <c r="A8" s="19" t="s">
        <v>10</v>
      </c>
      <c r="B8" s="64">
        <f>ГиперГлобус!L8</f>
        <v>8640</v>
      </c>
      <c r="C8" s="64"/>
      <c r="E8" t="s">
        <v>16</v>
      </c>
      <c r="F8" s="224">
        <f>SUM(B16:B21)</f>
        <v>69959.999999999985</v>
      </c>
    </row>
    <row r="9" spans="1:6" ht="12.75" customHeight="1">
      <c r="A9" s="19" t="s">
        <v>11</v>
      </c>
      <c r="B9" s="64">
        <f>Карусель!K23</f>
        <v>15936</v>
      </c>
      <c r="C9" s="64"/>
      <c r="E9" t="s">
        <v>411</v>
      </c>
      <c r="F9" s="223">
        <f>SUM(B24:B26)</f>
        <v>25739.999999999996</v>
      </c>
    </row>
    <row r="10" spans="1:6" ht="12.75" customHeight="1">
      <c r="A10" s="19" t="s">
        <v>12</v>
      </c>
      <c r="B10" s="64">
        <f>Лента!L11</f>
        <v>6480</v>
      </c>
      <c r="C10" s="64"/>
    </row>
    <row r="11" spans="1:6" ht="12.75" customHeight="1">
      <c r="A11" s="19" t="s">
        <v>13</v>
      </c>
      <c r="B11" s="64">
        <f>Метро!L20</f>
        <v>12960</v>
      </c>
      <c r="C11" s="64"/>
    </row>
    <row r="12" spans="1:6" ht="12.75" customHeight="1">
      <c r="A12" s="19" t="s">
        <v>14</v>
      </c>
      <c r="B12" s="64">
        <f>Перекрёсток!K80</f>
        <v>55872</v>
      </c>
      <c r="C12" s="64"/>
    </row>
    <row r="13" spans="1:6" ht="12.75" customHeight="1">
      <c r="A13" s="192" t="s">
        <v>363</v>
      </c>
      <c r="B13" s="64">
        <f>Окей!L11</f>
        <v>4319.9999999999991</v>
      </c>
      <c r="C13" s="64"/>
    </row>
    <row r="14" spans="1:6" ht="12.75" customHeight="1">
      <c r="A14" s="24"/>
      <c r="B14" s="64"/>
      <c r="C14" s="64"/>
    </row>
    <row r="15" spans="1:6" ht="12.75" customHeight="1">
      <c r="A15" s="19"/>
      <c r="B15" s="19"/>
      <c r="C15" s="64"/>
    </row>
    <row r="16" spans="1:6" ht="12.75" customHeight="1">
      <c r="A16" s="19" t="s">
        <v>12</v>
      </c>
      <c r="B16" s="23">
        <f>SUM('Лента СПб'!L2:L29)</f>
        <v>24639.999999999996</v>
      </c>
      <c r="C16" s="64"/>
    </row>
    <row r="17" spans="1:4" ht="12.75" customHeight="1">
      <c r="A17" s="19" t="s">
        <v>11</v>
      </c>
      <c r="B17" s="64">
        <f>SUM('Карусель СПб'!L2:L15)</f>
        <v>12319.999999999998</v>
      </c>
      <c r="C17" s="64"/>
    </row>
    <row r="18" spans="1:4" ht="12.75" customHeight="1">
      <c r="A18" s="19" t="s">
        <v>13</v>
      </c>
      <c r="B18" s="64">
        <f>SUM('Метро СПб'!L2:L4)</f>
        <v>2639.9999999999995</v>
      </c>
      <c r="C18" s="64"/>
    </row>
    <row r="19" spans="1:4" ht="12.75" customHeight="1">
      <c r="A19" s="19" t="s">
        <v>17</v>
      </c>
      <c r="B19" s="64">
        <f>SUM('Лайм СПб'!L2:L12)</f>
        <v>4839.9999999999991</v>
      </c>
      <c r="C19" s="64"/>
    </row>
    <row r="20" spans="1:4" ht="12.75" customHeight="1">
      <c r="A20" s="19" t="s">
        <v>18</v>
      </c>
      <c r="B20" s="64">
        <f>SUM('Спар СПб'!L2:L17)</f>
        <v>7039.9999999999991</v>
      </c>
      <c r="C20" s="64"/>
    </row>
    <row r="21" spans="1:4" ht="12.75" customHeight="1">
      <c r="A21" s="192" t="s">
        <v>363</v>
      </c>
      <c r="B21" s="64">
        <f>'Окей СПб'!L23</f>
        <v>18479.999999999996</v>
      </c>
      <c r="C21" s="64"/>
    </row>
    <row r="22" spans="1:4" ht="12.75" customHeight="1">
      <c r="A22" s="24"/>
      <c r="B22" s="64"/>
      <c r="C22" s="64"/>
    </row>
    <row r="23" spans="1:4" ht="12.75" customHeight="1">
      <c r="A23" s="24"/>
      <c r="B23" s="64"/>
      <c r="C23" s="64"/>
    </row>
    <row r="24" spans="1:4" ht="12.75" customHeight="1">
      <c r="A24" s="24" t="s">
        <v>13</v>
      </c>
      <c r="B24" s="64">
        <f>'Метро Регион'!L9</f>
        <v>5279.9999999999991</v>
      </c>
      <c r="C24" s="64"/>
    </row>
    <row r="25" spans="1:4" ht="12.75" customHeight="1">
      <c r="A25" s="24" t="s">
        <v>12</v>
      </c>
      <c r="B25" s="64">
        <f>'Лента Регион'!L21</f>
        <v>15839.999999999998</v>
      </c>
      <c r="C25" s="64"/>
    </row>
    <row r="26" spans="1:4" ht="12.75" customHeight="1">
      <c r="A26" s="24" t="s">
        <v>412</v>
      </c>
      <c r="B26" s="64">
        <f>'Ашан Регион'!L10</f>
        <v>4620</v>
      </c>
      <c r="C26" s="64"/>
    </row>
    <row r="27" spans="1:4" ht="12.75" customHeight="1">
      <c r="A27" s="24"/>
      <c r="B27" s="64"/>
      <c r="C27" s="64"/>
    </row>
    <row r="28" spans="1:4" ht="12.75" customHeight="1">
      <c r="A28" s="19"/>
      <c r="B28" s="19"/>
      <c r="C28" s="64"/>
    </row>
    <row r="29" spans="1:4" ht="12.75" customHeight="1">
      <c r="A29" s="19" t="s">
        <v>257</v>
      </c>
      <c r="B29" s="64">
        <f>SUM(B7:B26)</f>
        <v>217908</v>
      </c>
      <c r="C29" s="64"/>
    </row>
    <row r="30" spans="1:4" ht="12.75" customHeight="1">
      <c r="A30" s="19"/>
      <c r="B30" s="19"/>
      <c r="C30" s="64"/>
    </row>
    <row r="31" spans="1:4" ht="12.75" customHeight="1">
      <c r="C31" s="64"/>
      <c r="D31" s="2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Y89"/>
  <sheetViews>
    <sheetView zoomScale="85" zoomScaleNormal="85" workbookViewId="0">
      <selection activeCell="H87" sqref="H87:H89"/>
    </sheetView>
  </sheetViews>
  <sheetFormatPr defaultColWidth="14.42578125" defaultRowHeight="15" customHeight="1"/>
  <cols>
    <col min="1" max="1" width="21.85546875" customWidth="1"/>
    <col min="2" max="17" width="8" customWidth="1"/>
    <col min="18" max="20" width="9.28515625" customWidth="1"/>
    <col min="21" max="51" width="8" customWidth="1"/>
    <col min="52" max="52" width="17.28515625" customWidth="1"/>
  </cols>
  <sheetData>
    <row r="1" spans="1:51" ht="26.25" customHeight="1">
      <c r="A1" s="70"/>
      <c r="B1" s="71" t="s">
        <v>115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</row>
    <row r="2" spans="1:51" ht="1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</row>
    <row r="3" spans="1:51" ht="15" customHeight="1">
      <c r="A3" s="72" t="s">
        <v>116</v>
      </c>
      <c r="B3" s="247" t="s">
        <v>118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9"/>
      <c r="AO3" s="247" t="s">
        <v>118</v>
      </c>
      <c r="AP3" s="248"/>
      <c r="AQ3" s="248"/>
      <c r="AR3" s="248"/>
      <c r="AS3" s="248"/>
      <c r="AT3" s="248"/>
      <c r="AU3" s="248"/>
      <c r="AV3" s="248"/>
      <c r="AW3" s="248"/>
      <c r="AX3" s="248"/>
      <c r="AY3" s="249"/>
    </row>
    <row r="4" spans="1:51" ht="15" customHeight="1">
      <c r="A4" s="70" t="s">
        <v>31</v>
      </c>
      <c r="B4" s="73">
        <v>43221</v>
      </c>
      <c r="C4" s="73">
        <v>43222</v>
      </c>
      <c r="D4" s="73">
        <v>43223</v>
      </c>
      <c r="E4" s="73">
        <v>43224</v>
      </c>
      <c r="F4" s="73">
        <v>43225</v>
      </c>
      <c r="G4" s="73">
        <v>43226</v>
      </c>
      <c r="H4" s="73">
        <v>43227</v>
      </c>
      <c r="I4" s="73">
        <v>43228</v>
      </c>
      <c r="J4" s="73">
        <v>43229</v>
      </c>
      <c r="K4" s="73">
        <v>43230</v>
      </c>
      <c r="L4" s="73">
        <v>43231</v>
      </c>
      <c r="M4" s="73">
        <v>43232</v>
      </c>
      <c r="N4" s="73">
        <v>43233</v>
      </c>
      <c r="O4" s="73">
        <v>43234</v>
      </c>
      <c r="P4" s="73">
        <v>43235</v>
      </c>
      <c r="Q4" s="73">
        <v>43236</v>
      </c>
      <c r="R4" s="73">
        <v>43237</v>
      </c>
      <c r="S4" s="73">
        <v>43238</v>
      </c>
      <c r="T4" s="73">
        <v>43239</v>
      </c>
      <c r="U4" s="73">
        <v>43240</v>
      </c>
      <c r="V4" s="73">
        <v>43241</v>
      </c>
      <c r="W4" s="73">
        <v>43242</v>
      </c>
      <c r="X4" s="73">
        <v>43243</v>
      </c>
      <c r="Y4" s="73">
        <v>43244</v>
      </c>
      <c r="Z4" s="73">
        <v>43245</v>
      </c>
      <c r="AA4" s="73">
        <v>43246</v>
      </c>
      <c r="AB4" s="73">
        <v>43247</v>
      </c>
      <c r="AC4" s="73">
        <v>43248</v>
      </c>
      <c r="AD4" s="73">
        <v>43249</v>
      </c>
      <c r="AE4" s="73">
        <v>43250</v>
      </c>
      <c r="AF4" s="73">
        <v>43251</v>
      </c>
      <c r="AG4" s="73"/>
      <c r="AH4" s="73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</row>
    <row r="5" spans="1:51" ht="15.75" customHeight="1">
      <c r="A5" s="235" t="s">
        <v>1</v>
      </c>
      <c r="B5" s="74">
        <v>0.83</v>
      </c>
      <c r="C5" s="74">
        <v>0.83</v>
      </c>
      <c r="D5" s="74">
        <v>0.83</v>
      </c>
      <c r="E5" s="74">
        <v>0.83</v>
      </c>
      <c r="F5" s="74">
        <v>0.83</v>
      </c>
      <c r="G5" s="74">
        <v>0.83</v>
      </c>
      <c r="H5" s="74">
        <v>0.80408855201481944</v>
      </c>
      <c r="I5" s="74"/>
      <c r="J5" s="74"/>
      <c r="K5" s="74"/>
      <c r="L5" s="74"/>
      <c r="M5" s="74"/>
      <c r="N5" s="74"/>
      <c r="O5" s="74"/>
      <c r="P5" s="74"/>
      <c r="Q5" s="154"/>
      <c r="R5" s="154"/>
      <c r="S5" s="154"/>
      <c r="T5" s="154"/>
      <c r="U5" s="154"/>
      <c r="V5" s="154"/>
      <c r="W5" s="15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6"/>
      <c r="AR5" s="76"/>
      <c r="AS5" s="76"/>
      <c r="AT5" s="76"/>
      <c r="AU5" s="76"/>
      <c r="AV5" s="76"/>
      <c r="AW5" s="76"/>
      <c r="AX5" s="76"/>
      <c r="AY5" s="76"/>
    </row>
    <row r="6" spans="1:51" ht="15" customHeight="1">
      <c r="A6" s="236" t="s">
        <v>16</v>
      </c>
      <c r="B6" s="74">
        <v>0.81</v>
      </c>
      <c r="C6" s="74">
        <v>0.81</v>
      </c>
      <c r="D6" s="74">
        <v>0.81</v>
      </c>
      <c r="E6" s="74">
        <v>0.81</v>
      </c>
      <c r="F6" s="74">
        <v>0.81</v>
      </c>
      <c r="G6" s="74">
        <v>0.81</v>
      </c>
      <c r="H6" s="74">
        <v>0.74702540258095818</v>
      </c>
      <c r="I6" s="74"/>
      <c r="J6" s="74"/>
      <c r="K6" s="74"/>
      <c r="L6" s="74"/>
      <c r="M6" s="74"/>
      <c r="N6" s="74"/>
      <c r="O6" s="74"/>
      <c r="P6" s="74"/>
      <c r="Q6" s="155"/>
      <c r="R6" s="155"/>
      <c r="S6" s="155"/>
      <c r="T6" s="155"/>
      <c r="U6" s="155"/>
      <c r="V6" s="155"/>
      <c r="W6" s="155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</row>
    <row r="7" spans="1:51" ht="15" customHeight="1">
      <c r="A7" s="237" t="s">
        <v>411</v>
      </c>
      <c r="B7" s="74">
        <v>0.76</v>
      </c>
      <c r="C7" s="74">
        <v>0.76</v>
      </c>
      <c r="D7" s="74">
        <v>0.76</v>
      </c>
      <c r="E7" s="74">
        <v>0.76</v>
      </c>
      <c r="F7" s="74">
        <v>0.76</v>
      </c>
      <c r="G7" s="74">
        <v>0.76</v>
      </c>
      <c r="H7" s="74">
        <v>0.74657128933444727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</row>
    <row r="8" spans="1:51" ht="15" customHeight="1">
      <c r="A8" s="70"/>
      <c r="B8" s="75"/>
      <c r="C8" s="75"/>
      <c r="D8" s="75"/>
      <c r="E8" s="75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1" ht="1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</row>
    <row r="10" spans="1:51" ht="15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</row>
    <row r="11" spans="1:51" ht="15" customHeight="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</row>
    <row r="12" spans="1:51" ht="15" customHeight="1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</row>
    <row r="13" spans="1:51" ht="15" customHeight="1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</row>
    <row r="14" spans="1:51" ht="15" customHeight="1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</row>
    <row r="15" spans="1:51" ht="1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</row>
    <row r="16" spans="1:51" ht="1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</row>
    <row r="17" spans="1:51" ht="15" customHeight="1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</row>
    <row r="18" spans="1:51" ht="15" customHeight="1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</row>
    <row r="19" spans="1:51" ht="15" customHeight="1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</row>
    <row r="20" spans="1:51" ht="15" customHeight="1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</row>
    <row r="21" spans="1:51" ht="1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</row>
    <row r="22" spans="1:51" ht="1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</row>
    <row r="23" spans="1:51" ht="1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</row>
    <row r="24" spans="1:51" ht="1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</row>
    <row r="25" spans="1:51" ht="1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</row>
    <row r="26" spans="1:51" ht="15" customHeight="1">
      <c r="A26" s="72" t="s">
        <v>1</v>
      </c>
      <c r="B26" s="247" t="s">
        <v>118</v>
      </c>
      <c r="C26" s="248"/>
      <c r="D26" s="248"/>
      <c r="E26" s="248"/>
      <c r="F26" s="248"/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8"/>
      <c r="AN26" s="249"/>
      <c r="AO26" s="247" t="s">
        <v>118</v>
      </c>
      <c r="AP26" s="248"/>
      <c r="AQ26" s="248"/>
      <c r="AR26" s="248"/>
      <c r="AS26" s="248"/>
      <c r="AT26" s="248"/>
      <c r="AU26" s="248"/>
      <c r="AV26" s="248"/>
      <c r="AW26" s="248"/>
      <c r="AX26" s="248"/>
      <c r="AY26" s="249"/>
    </row>
    <row r="27" spans="1:51" ht="15" customHeight="1">
      <c r="A27" s="70" t="s">
        <v>31</v>
      </c>
      <c r="B27" s="73">
        <v>43221</v>
      </c>
      <c r="C27" s="73">
        <v>43222</v>
      </c>
      <c r="D27" s="73">
        <v>43223</v>
      </c>
      <c r="E27" s="73">
        <v>43224</v>
      </c>
      <c r="F27" s="73">
        <v>43225</v>
      </c>
      <c r="G27" s="73">
        <v>43226</v>
      </c>
      <c r="H27" s="73">
        <v>43227</v>
      </c>
      <c r="I27" s="73">
        <v>43228</v>
      </c>
      <c r="J27" s="73">
        <v>43229</v>
      </c>
      <c r="K27" s="73">
        <v>43230</v>
      </c>
      <c r="L27" s="73">
        <v>43231</v>
      </c>
      <c r="M27" s="73">
        <v>43232</v>
      </c>
      <c r="N27" s="73">
        <v>43233</v>
      </c>
      <c r="O27" s="73">
        <v>43234</v>
      </c>
      <c r="P27" s="73">
        <v>43235</v>
      </c>
      <c r="Q27" s="73">
        <v>43236</v>
      </c>
      <c r="R27" s="73">
        <v>43237</v>
      </c>
      <c r="S27" s="73">
        <v>43238</v>
      </c>
      <c r="T27" s="73">
        <v>43239</v>
      </c>
      <c r="U27" s="73">
        <v>43240</v>
      </c>
      <c r="V27" s="73">
        <v>43241</v>
      </c>
      <c r="W27" s="73">
        <v>43242</v>
      </c>
      <c r="X27" s="73">
        <v>43243</v>
      </c>
      <c r="Y27" s="73">
        <v>43244</v>
      </c>
      <c r="Z27" s="73">
        <v>43245</v>
      </c>
      <c r="AA27" s="73">
        <v>43246</v>
      </c>
      <c r="AB27" s="73">
        <v>43247</v>
      </c>
      <c r="AC27" s="73">
        <v>43248</v>
      </c>
      <c r="AD27" s="73">
        <v>43249</v>
      </c>
      <c r="AE27" s="73">
        <v>43250</v>
      </c>
      <c r="AF27" s="73">
        <v>43251</v>
      </c>
      <c r="AG27" s="77"/>
      <c r="AH27" s="77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</row>
    <row r="28" spans="1:51" ht="15" customHeight="1">
      <c r="A28" s="7" t="s">
        <v>9</v>
      </c>
      <c r="B28" s="76">
        <v>0.62735849056603776</v>
      </c>
      <c r="C28" s="76">
        <v>0.62735849056603776</v>
      </c>
      <c r="D28" s="76">
        <v>0.62735849056603776</v>
      </c>
      <c r="E28" s="76">
        <v>0.62735849056603776</v>
      </c>
      <c r="F28" s="76">
        <v>0.62735849056603776</v>
      </c>
      <c r="G28" s="76">
        <v>0.62735849056603776</v>
      </c>
      <c r="H28" s="76">
        <v>0.63594470046082952</v>
      </c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6"/>
      <c r="AS28" s="76"/>
      <c r="AT28" s="76"/>
      <c r="AU28" s="76"/>
      <c r="AV28" s="76"/>
      <c r="AW28" s="74"/>
      <c r="AX28" s="76"/>
      <c r="AY28" s="76"/>
    </row>
    <row r="29" spans="1:51" ht="15" customHeight="1">
      <c r="A29" s="7" t="s">
        <v>10</v>
      </c>
      <c r="B29" s="76">
        <v>1</v>
      </c>
      <c r="C29" s="76">
        <v>1</v>
      </c>
      <c r="D29" s="76">
        <v>1</v>
      </c>
      <c r="E29" s="76">
        <v>1</v>
      </c>
      <c r="F29" s="76">
        <v>1</v>
      </c>
      <c r="G29" s="76">
        <v>1</v>
      </c>
      <c r="H29" s="76">
        <v>1</v>
      </c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6"/>
      <c r="AS29" s="76"/>
      <c r="AT29" s="76"/>
      <c r="AU29" s="76"/>
      <c r="AV29" s="76"/>
      <c r="AW29" s="74"/>
      <c r="AX29" s="76"/>
      <c r="AY29" s="76"/>
    </row>
    <row r="30" spans="1:51" ht="15" customHeight="1">
      <c r="A30" s="7" t="s">
        <v>11</v>
      </c>
      <c r="B30" s="76">
        <v>0.70642201834862384</v>
      </c>
      <c r="C30" s="76">
        <v>0.70642201834862384</v>
      </c>
      <c r="D30" s="76">
        <v>0.70642201834862384</v>
      </c>
      <c r="E30" s="76">
        <v>0.70642201834862384</v>
      </c>
      <c r="F30" s="76">
        <v>0.70642201834862384</v>
      </c>
      <c r="G30" s="76">
        <v>0.70642201834862384</v>
      </c>
      <c r="H30" s="76">
        <v>0.72811059907834097</v>
      </c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6"/>
      <c r="AS30" s="76"/>
      <c r="AT30" s="76"/>
      <c r="AU30" s="76"/>
      <c r="AV30" s="76"/>
      <c r="AW30" s="74"/>
      <c r="AX30" s="76"/>
      <c r="AY30" s="76"/>
    </row>
    <row r="31" spans="1:51" ht="15" customHeight="1">
      <c r="A31" s="7" t="s">
        <v>12</v>
      </c>
      <c r="B31" s="76">
        <v>0.70967741935483875</v>
      </c>
      <c r="C31" s="76">
        <v>0.70967741935483875</v>
      </c>
      <c r="D31" s="76">
        <v>0.70967741935483875</v>
      </c>
      <c r="E31" s="76">
        <v>0.70967741935483875</v>
      </c>
      <c r="F31" s="76">
        <v>0.70967741935483875</v>
      </c>
      <c r="G31" s="76">
        <v>0.70967741935483875</v>
      </c>
      <c r="H31" s="76">
        <v>0.46666666666666667</v>
      </c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6"/>
      <c r="AS31" s="76"/>
      <c r="AT31" s="76"/>
      <c r="AU31" s="76"/>
      <c r="AV31" s="76"/>
      <c r="AW31" s="74"/>
      <c r="AX31" s="76"/>
      <c r="AY31" s="76"/>
    </row>
    <row r="32" spans="1:51" ht="15" customHeight="1">
      <c r="A32" s="7" t="s">
        <v>13</v>
      </c>
      <c r="B32" s="76">
        <v>0.94791666666666663</v>
      </c>
      <c r="C32" s="76">
        <v>0.94791666666666663</v>
      </c>
      <c r="D32" s="76">
        <v>0.94791666666666663</v>
      </c>
      <c r="E32" s="76">
        <v>0.94791666666666663</v>
      </c>
      <c r="F32" s="76">
        <v>0.94791666666666663</v>
      </c>
      <c r="G32" s="76">
        <v>0.94791666666666663</v>
      </c>
      <c r="H32" s="76">
        <v>0.91666666666666663</v>
      </c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6"/>
      <c r="AS32" s="76"/>
      <c r="AT32" s="76"/>
      <c r="AU32" s="76"/>
      <c r="AV32" s="76"/>
      <c r="AW32" s="74"/>
      <c r="AX32" s="76"/>
      <c r="AY32" s="76"/>
    </row>
    <row r="33" spans="1:51" ht="15" customHeight="1">
      <c r="A33" s="11" t="s">
        <v>14</v>
      </c>
      <c r="B33" s="76">
        <v>0.89213483146067418</v>
      </c>
      <c r="C33" s="76">
        <v>0.89213483146067418</v>
      </c>
      <c r="D33" s="76">
        <v>0.89213483146067418</v>
      </c>
      <c r="E33" s="76">
        <v>0.89213483146067418</v>
      </c>
      <c r="F33" s="76">
        <v>0.89213483146067418</v>
      </c>
      <c r="G33" s="76">
        <v>0.89213483146067418</v>
      </c>
      <c r="H33" s="76">
        <v>0.92567567567567566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6"/>
      <c r="AS33" s="76"/>
      <c r="AT33" s="76"/>
      <c r="AU33" s="76"/>
      <c r="AV33" s="76"/>
      <c r="AW33" s="74"/>
      <c r="AX33" s="76"/>
      <c r="AY33" s="76"/>
    </row>
    <row r="34" spans="1:51" ht="15.75" customHeight="1">
      <c r="A34" s="174" t="s">
        <v>363</v>
      </c>
      <c r="B34" s="76">
        <v>0.9555555555555556</v>
      </c>
      <c r="C34" s="76">
        <v>0.9555555555555556</v>
      </c>
      <c r="D34" s="76">
        <v>0.9555555555555556</v>
      </c>
      <c r="E34" s="76">
        <v>0.9555555555555556</v>
      </c>
      <c r="F34" s="76">
        <v>0.9555555555555556</v>
      </c>
      <c r="G34" s="76">
        <v>0.9555555555555556</v>
      </c>
      <c r="H34" s="76">
        <v>0.9555555555555556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6"/>
      <c r="AS34" s="76"/>
      <c r="AT34" s="76"/>
      <c r="AU34" s="76"/>
      <c r="AV34" s="76"/>
      <c r="AW34" s="74"/>
      <c r="AX34" s="76"/>
      <c r="AY34" s="76"/>
    </row>
    <row r="35" spans="1:51" ht="15" customHeight="1">
      <c r="A35" s="7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</row>
    <row r="36" spans="1:51" ht="1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</row>
    <row r="37" spans="1:51" ht="1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</row>
    <row r="38" spans="1:51" ht="1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</row>
    <row r="39" spans="1:51" ht="1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</row>
    <row r="40" spans="1:51" ht="1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</row>
    <row r="41" spans="1:51" ht="1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</row>
    <row r="42" spans="1:51" ht="1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</row>
    <row r="43" spans="1:51" ht="1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1" ht="1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1" ht="1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</row>
    <row r="46" spans="1:51" ht="1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</row>
    <row r="47" spans="1:51" ht="1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</row>
    <row r="48" spans="1:51" ht="1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1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</row>
    <row r="50" spans="1:51" ht="1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</row>
    <row r="51" spans="1:51" ht="1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</row>
    <row r="52" spans="1:51" ht="1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</row>
    <row r="53" spans="1:51" ht="1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</row>
    <row r="54" spans="1:51" ht="1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</row>
    <row r="55" spans="1:51" ht="1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</row>
    <row r="56" spans="1:51" ht="1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</row>
    <row r="57" spans="1:51" ht="15" customHeight="1">
      <c r="A57" s="19"/>
      <c r="R57" s="19"/>
      <c r="S57" s="19"/>
      <c r="T57" s="19"/>
      <c r="AO57" s="247" t="s">
        <v>118</v>
      </c>
      <c r="AP57" s="248"/>
      <c r="AQ57" s="248"/>
      <c r="AR57" s="248"/>
      <c r="AS57" s="248"/>
      <c r="AT57" s="248"/>
      <c r="AU57" s="248"/>
      <c r="AV57" s="248"/>
      <c r="AW57" s="248"/>
      <c r="AX57" s="248"/>
      <c r="AY57" s="249"/>
    </row>
    <row r="58" spans="1:51" ht="15" customHeight="1">
      <c r="A58" s="19"/>
      <c r="R58" s="19"/>
      <c r="S58" s="19"/>
      <c r="T58" s="19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</row>
    <row r="59" spans="1:51" ht="15" customHeight="1">
      <c r="A59" s="19"/>
      <c r="R59" s="19"/>
      <c r="S59" s="19"/>
      <c r="T59" s="19"/>
      <c r="AO59" s="74"/>
      <c r="AP59" s="74"/>
      <c r="AQ59" s="76"/>
      <c r="AR59" s="76"/>
      <c r="AS59" s="76"/>
      <c r="AT59" s="76"/>
      <c r="AU59" s="76"/>
      <c r="AV59" s="76"/>
      <c r="AW59" s="76"/>
      <c r="AX59" s="76"/>
      <c r="AY59" s="76"/>
    </row>
    <row r="60" spans="1:51" ht="15" customHeight="1">
      <c r="A60" s="72" t="s">
        <v>16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O60" s="74"/>
      <c r="AP60" s="74"/>
      <c r="AQ60" s="76"/>
      <c r="AR60" s="76"/>
      <c r="AS60" s="76"/>
      <c r="AT60" s="76"/>
      <c r="AU60" s="76"/>
      <c r="AV60" s="76"/>
      <c r="AW60" s="76"/>
      <c r="AX60" s="76"/>
      <c r="AY60" s="76"/>
    </row>
    <row r="61" spans="1:51" ht="15" customHeight="1">
      <c r="A61" s="70" t="s">
        <v>31</v>
      </c>
      <c r="B61" s="73">
        <v>43221</v>
      </c>
      <c r="C61" s="73">
        <v>43222</v>
      </c>
      <c r="D61" s="73">
        <v>43223</v>
      </c>
      <c r="E61" s="73">
        <v>43224</v>
      </c>
      <c r="F61" s="73">
        <v>43225</v>
      </c>
      <c r="G61" s="73">
        <v>43226</v>
      </c>
      <c r="H61" s="73">
        <v>43227</v>
      </c>
      <c r="I61" s="73">
        <v>43228</v>
      </c>
      <c r="J61" s="73">
        <v>43229</v>
      </c>
      <c r="K61" s="73">
        <v>43230</v>
      </c>
      <c r="L61" s="73">
        <v>43231</v>
      </c>
      <c r="M61" s="73">
        <v>43232</v>
      </c>
      <c r="N61" s="73">
        <v>43233</v>
      </c>
      <c r="O61" s="73">
        <v>43234</v>
      </c>
      <c r="P61" s="73">
        <v>43235</v>
      </c>
      <c r="Q61" s="73">
        <v>43236</v>
      </c>
      <c r="R61" s="73">
        <v>43237</v>
      </c>
      <c r="S61" s="73">
        <v>43238</v>
      </c>
      <c r="T61" s="73">
        <v>43239</v>
      </c>
      <c r="U61" s="73">
        <v>43240</v>
      </c>
      <c r="V61" s="73">
        <v>43241</v>
      </c>
      <c r="W61" s="73">
        <v>43242</v>
      </c>
      <c r="X61" s="73">
        <v>43243</v>
      </c>
      <c r="Y61" s="73">
        <v>43244</v>
      </c>
      <c r="Z61" s="73">
        <v>43245</v>
      </c>
      <c r="AA61" s="73">
        <v>43246</v>
      </c>
      <c r="AB61" s="73">
        <v>43247</v>
      </c>
      <c r="AC61" s="73">
        <v>43248</v>
      </c>
      <c r="AD61" s="73">
        <v>43249</v>
      </c>
      <c r="AE61" s="73">
        <v>43250</v>
      </c>
      <c r="AF61" s="73">
        <v>43251</v>
      </c>
      <c r="AO61" s="74"/>
      <c r="AP61" s="74"/>
      <c r="AQ61" s="76"/>
      <c r="AR61" s="76"/>
      <c r="AS61" s="76"/>
      <c r="AT61" s="76"/>
      <c r="AU61" s="76"/>
      <c r="AV61" s="76"/>
      <c r="AW61" s="76"/>
      <c r="AX61" s="76"/>
      <c r="AY61" s="76"/>
    </row>
    <row r="62" spans="1:51" ht="15" customHeight="1">
      <c r="A62" s="7" t="s">
        <v>12</v>
      </c>
      <c r="B62" s="21">
        <v>0.44444444444444442</v>
      </c>
      <c r="C62" s="21">
        <v>0.44444444444444442</v>
      </c>
      <c r="D62" s="21">
        <v>0.44444444444444442</v>
      </c>
      <c r="E62" s="21">
        <v>0.44444444444444442</v>
      </c>
      <c r="F62" s="21">
        <v>0.44444444444444442</v>
      </c>
      <c r="G62" s="21">
        <v>0.44444444444444442</v>
      </c>
      <c r="H62" s="21">
        <v>0.32804232804232802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O62" s="74"/>
      <c r="AP62" s="74"/>
      <c r="AQ62" s="76"/>
      <c r="AR62" s="76"/>
      <c r="AS62" s="76"/>
      <c r="AT62" s="76"/>
      <c r="AU62" s="76"/>
      <c r="AV62" s="76"/>
      <c r="AW62" s="76"/>
      <c r="AX62" s="76"/>
      <c r="AY62" s="76"/>
    </row>
    <row r="63" spans="1:51" ht="15" customHeight="1">
      <c r="A63" s="7" t="s">
        <v>11</v>
      </c>
      <c r="B63" s="21">
        <v>0.68131868131868134</v>
      </c>
      <c r="C63" s="21">
        <v>0.68131868131868134</v>
      </c>
      <c r="D63" s="21">
        <v>0.68131868131868134</v>
      </c>
      <c r="E63" s="21">
        <v>0.68131868131868134</v>
      </c>
      <c r="F63" s="21">
        <v>0.68131868131868134</v>
      </c>
      <c r="G63" s="21">
        <v>0.68131868131868134</v>
      </c>
      <c r="H63" s="21">
        <v>0.68131868131868134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O63" s="74"/>
      <c r="AP63" s="74"/>
      <c r="AQ63" s="76"/>
      <c r="AR63" s="76"/>
      <c r="AS63" s="76"/>
      <c r="AT63" s="76"/>
      <c r="AU63" s="76"/>
      <c r="AV63" s="76"/>
      <c r="AW63" s="76"/>
      <c r="AX63" s="76"/>
      <c r="AY63" s="76"/>
    </row>
    <row r="64" spans="1:51" ht="15" customHeight="1">
      <c r="A64" s="7" t="s">
        <v>13</v>
      </c>
      <c r="B64" s="21">
        <v>1</v>
      </c>
      <c r="C64" s="21">
        <v>1</v>
      </c>
      <c r="D64" s="21">
        <v>1</v>
      </c>
      <c r="E64" s="21">
        <v>1</v>
      </c>
      <c r="F64" s="21">
        <v>1</v>
      </c>
      <c r="G64" s="21">
        <v>1</v>
      </c>
      <c r="H64" s="21">
        <v>0.87878787878787878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O64" s="74"/>
      <c r="AP64" s="74"/>
      <c r="AQ64" s="76"/>
      <c r="AR64" s="76"/>
      <c r="AS64" s="76"/>
      <c r="AT64" s="76"/>
      <c r="AU64" s="76"/>
      <c r="AV64" s="76"/>
      <c r="AW64" s="76"/>
      <c r="AX64" s="76"/>
      <c r="AY64" s="76"/>
    </row>
    <row r="65" spans="1:51" ht="15" customHeight="1">
      <c r="A65" s="7" t="s">
        <v>17</v>
      </c>
      <c r="B65" s="21">
        <v>0.88</v>
      </c>
      <c r="C65" s="21">
        <v>0.88</v>
      </c>
      <c r="D65" s="21">
        <v>0.88</v>
      </c>
      <c r="E65" s="21">
        <v>0.88</v>
      </c>
      <c r="F65" s="21">
        <v>0.88</v>
      </c>
      <c r="G65" s="21">
        <v>0.88</v>
      </c>
      <c r="H65" s="21">
        <v>0.9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O65" s="74"/>
      <c r="AP65" s="74"/>
      <c r="AQ65" s="76"/>
      <c r="AR65" s="76"/>
      <c r="AS65" s="76"/>
      <c r="AT65" s="76"/>
      <c r="AU65" s="76"/>
      <c r="AV65" s="76"/>
      <c r="AW65" s="76"/>
      <c r="AX65" s="76"/>
      <c r="AY65" s="76"/>
    </row>
    <row r="66" spans="1:51" ht="15" customHeight="1">
      <c r="A66" s="11" t="s">
        <v>18</v>
      </c>
      <c r="B66" s="21">
        <v>0.91249999999999998</v>
      </c>
      <c r="C66" s="21">
        <v>0.91249999999999998</v>
      </c>
      <c r="D66" s="21">
        <v>0.91249999999999998</v>
      </c>
      <c r="E66" s="21">
        <v>0.91249999999999998</v>
      </c>
      <c r="F66" s="21">
        <v>0.91249999999999998</v>
      </c>
      <c r="G66" s="21">
        <v>0.91249999999999998</v>
      </c>
      <c r="H66" s="21">
        <v>0.76543209876543206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O66" s="74"/>
      <c r="AP66" s="74"/>
      <c r="AQ66" s="76"/>
      <c r="AR66" s="76"/>
      <c r="AS66" s="76"/>
      <c r="AT66" s="76"/>
      <c r="AU66" s="76"/>
      <c r="AV66" s="76"/>
      <c r="AW66" s="76"/>
      <c r="AX66" s="76"/>
      <c r="AY66" s="76"/>
    </row>
    <row r="67" spans="1:51" ht="15" customHeight="1">
      <c r="A67" s="196" t="s">
        <v>363</v>
      </c>
      <c r="B67" s="147">
        <v>0.95238095238095233</v>
      </c>
      <c r="C67" s="147">
        <v>0.95238095238095233</v>
      </c>
      <c r="D67" s="147">
        <v>0.95238095238095233</v>
      </c>
      <c r="E67" s="147">
        <v>0.95238095238095233</v>
      </c>
      <c r="F67" s="147">
        <v>0.95238095238095233</v>
      </c>
      <c r="G67" s="147">
        <v>0.95238095238095233</v>
      </c>
      <c r="H67" s="147">
        <v>0.9285714285714286</v>
      </c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O67" s="74"/>
      <c r="AP67" s="74"/>
      <c r="AQ67" s="76"/>
      <c r="AR67" s="76"/>
      <c r="AS67" s="76"/>
      <c r="AT67" s="76"/>
      <c r="AU67" s="76"/>
      <c r="AV67" s="76"/>
      <c r="AW67" s="76"/>
      <c r="AX67" s="76"/>
      <c r="AY67" s="76"/>
    </row>
    <row r="68" spans="1:51" ht="15" customHeight="1">
      <c r="A68" s="19"/>
      <c r="R68" s="19"/>
      <c r="S68" s="19"/>
      <c r="T68" s="19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</row>
    <row r="69" spans="1:51" ht="12.75" customHeight="1">
      <c r="A69" s="19"/>
      <c r="R69" s="19"/>
      <c r="S69" s="19"/>
      <c r="T69" s="19"/>
    </row>
    <row r="85" spans="1:32" ht="15" customHeight="1">
      <c r="A85" s="238" t="s">
        <v>411</v>
      </c>
    </row>
    <row r="86" spans="1:32" ht="15" customHeight="1">
      <c r="A86" s="241" t="s">
        <v>31</v>
      </c>
      <c r="B86" s="190">
        <v>43221</v>
      </c>
      <c r="C86" s="190">
        <v>43222</v>
      </c>
      <c r="D86" s="190">
        <v>43223</v>
      </c>
      <c r="E86" s="190">
        <v>43224</v>
      </c>
      <c r="F86" s="190">
        <v>43225</v>
      </c>
      <c r="G86" s="190">
        <v>43226</v>
      </c>
      <c r="H86" s="190">
        <v>43227</v>
      </c>
      <c r="I86" s="190">
        <v>43228</v>
      </c>
      <c r="J86" s="190">
        <v>43229</v>
      </c>
      <c r="K86" s="190">
        <v>43230</v>
      </c>
      <c r="L86" s="190">
        <v>43231</v>
      </c>
      <c r="M86" s="190">
        <v>43232</v>
      </c>
      <c r="N86" s="190">
        <v>43233</v>
      </c>
      <c r="O86" s="190">
        <v>43234</v>
      </c>
      <c r="P86" s="190">
        <v>43235</v>
      </c>
      <c r="Q86" s="190">
        <v>43236</v>
      </c>
      <c r="R86" s="190">
        <v>43237</v>
      </c>
      <c r="S86" s="190">
        <v>43238</v>
      </c>
      <c r="T86" s="190">
        <v>43239</v>
      </c>
      <c r="U86" s="190">
        <v>43240</v>
      </c>
      <c r="V86" s="190">
        <v>43241</v>
      </c>
      <c r="W86" s="190">
        <v>43242</v>
      </c>
      <c r="X86" s="190">
        <v>43243</v>
      </c>
      <c r="Y86" s="190">
        <v>43244</v>
      </c>
      <c r="Z86" s="190">
        <v>43245</v>
      </c>
      <c r="AA86" s="190">
        <v>43246</v>
      </c>
      <c r="AB86" s="190">
        <v>43247</v>
      </c>
      <c r="AC86" s="190">
        <v>43248</v>
      </c>
      <c r="AD86" s="190">
        <v>43249</v>
      </c>
      <c r="AE86" s="190">
        <v>43250</v>
      </c>
      <c r="AF86" s="190">
        <v>43251</v>
      </c>
    </row>
    <row r="87" spans="1:32" ht="15" customHeight="1">
      <c r="A87" s="239" t="s">
        <v>12</v>
      </c>
      <c r="B87" s="191">
        <v>0.8571428571428571</v>
      </c>
      <c r="C87" s="191">
        <v>0.8571428571428571</v>
      </c>
      <c r="D87" s="191">
        <v>0.8571428571428571</v>
      </c>
      <c r="E87" s="191">
        <v>0.8571428571428571</v>
      </c>
      <c r="F87" s="191">
        <v>0.8571428571428571</v>
      </c>
      <c r="G87" s="191">
        <v>0.8571428571428571</v>
      </c>
      <c r="H87" s="240">
        <v>0.77443609022556392</v>
      </c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191"/>
      <c r="AD87" s="191"/>
      <c r="AE87" s="191"/>
      <c r="AF87" s="151"/>
    </row>
    <row r="88" spans="1:32" ht="15" customHeight="1">
      <c r="A88" s="239" t="s">
        <v>412</v>
      </c>
      <c r="B88" s="191">
        <v>0.76388888888888884</v>
      </c>
      <c r="C88" s="191">
        <v>0.76388888888888884</v>
      </c>
      <c r="D88" s="191">
        <v>0.76388888888888884</v>
      </c>
      <c r="E88" s="191">
        <v>0.76388888888888884</v>
      </c>
      <c r="F88" s="191">
        <v>0.76388888888888884</v>
      </c>
      <c r="G88" s="191">
        <v>0.76388888888888884</v>
      </c>
      <c r="H88" s="240">
        <v>0.65277777777777779</v>
      </c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40"/>
      <c r="AC88" s="191"/>
      <c r="AD88" s="191"/>
      <c r="AE88" s="191"/>
      <c r="AF88" s="151"/>
    </row>
    <row r="89" spans="1:32" ht="15" customHeight="1">
      <c r="A89" s="239" t="s">
        <v>13</v>
      </c>
      <c r="B89" s="191">
        <v>0.8441558441558441</v>
      </c>
      <c r="C89" s="191">
        <v>0.8441558441558441</v>
      </c>
      <c r="D89" s="191">
        <v>0.8441558441558441</v>
      </c>
      <c r="E89" s="191">
        <v>0.8441558441558441</v>
      </c>
      <c r="F89" s="191">
        <v>0.8441558441558441</v>
      </c>
      <c r="G89" s="191">
        <v>0.8441558441558441</v>
      </c>
      <c r="H89" s="240">
        <v>0.8125</v>
      </c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191"/>
      <c r="AD89" s="191"/>
      <c r="AE89" s="191"/>
      <c r="AF89" s="151"/>
    </row>
  </sheetData>
  <mergeCells count="5">
    <mergeCell ref="B3:AN3"/>
    <mergeCell ref="AO3:AY3"/>
    <mergeCell ref="B26:AN26"/>
    <mergeCell ref="AO26:AY26"/>
    <mergeCell ref="AO57:AY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9"/>
  <sheetViews>
    <sheetView zoomScale="70" zoomScaleNormal="70" workbookViewId="0">
      <pane ySplit="1" topLeftCell="A2" activePane="bottomLeft" state="frozen"/>
      <selection pane="bottomLeft" activeCell="M7" sqref="M7"/>
    </sheetView>
  </sheetViews>
  <sheetFormatPr defaultColWidth="14.42578125" defaultRowHeight="15" customHeight="1"/>
  <cols>
    <col min="1" max="2" width="8" customWidth="1"/>
    <col min="3" max="3" width="18.140625" customWidth="1"/>
    <col min="4" max="4" width="62.140625" customWidth="1"/>
    <col min="5" max="12" width="8" customWidth="1"/>
    <col min="13" max="13" width="11.5703125" customWidth="1"/>
    <col min="14" max="27" width="8" customWidth="1"/>
    <col min="28" max="28" width="51.85546875" bestFit="1" customWidth="1"/>
  </cols>
  <sheetData>
    <row r="1" spans="1:28" ht="76.5" customHeight="1">
      <c r="A1" s="11" t="s">
        <v>19</v>
      </c>
      <c r="B1" s="12" t="s">
        <v>20</v>
      </c>
      <c r="C1" s="11" t="s">
        <v>21</v>
      </c>
      <c r="D1" s="12" t="s">
        <v>22</v>
      </c>
      <c r="E1" s="40" t="s">
        <v>23</v>
      </c>
      <c r="F1" s="41" t="s">
        <v>24</v>
      </c>
      <c r="G1" s="40" t="s">
        <v>25</v>
      </c>
      <c r="H1" s="40" t="s">
        <v>26</v>
      </c>
      <c r="I1" s="41" t="s">
        <v>27</v>
      </c>
      <c r="J1" s="42" t="s">
        <v>28</v>
      </c>
      <c r="K1" s="40" t="s">
        <v>29</v>
      </c>
      <c r="L1" s="40" t="s">
        <v>30</v>
      </c>
      <c r="M1" s="43" t="s">
        <v>31</v>
      </c>
      <c r="N1" s="44" t="s">
        <v>32</v>
      </c>
      <c r="O1" s="28" t="s">
        <v>33</v>
      </c>
      <c r="P1" s="28" t="s">
        <v>34</v>
      </c>
      <c r="Q1" s="28" t="s">
        <v>35</v>
      </c>
      <c r="R1" s="28" t="s">
        <v>36</v>
      </c>
      <c r="S1" s="28" t="s">
        <v>37</v>
      </c>
      <c r="T1" s="28" t="s">
        <v>38</v>
      </c>
      <c r="U1" s="28" t="s">
        <v>39</v>
      </c>
      <c r="V1" s="28" t="s">
        <v>40</v>
      </c>
      <c r="W1" s="28" t="s">
        <v>41</v>
      </c>
      <c r="X1" s="28" t="s">
        <v>42</v>
      </c>
      <c r="Y1" s="28" t="s">
        <v>43</v>
      </c>
      <c r="Z1" s="28" t="s">
        <v>46</v>
      </c>
      <c r="AA1" s="29" t="s">
        <v>5</v>
      </c>
      <c r="AB1" s="28" t="s">
        <v>47</v>
      </c>
    </row>
    <row r="2" spans="1:28" ht="15" customHeight="1">
      <c r="A2" s="7">
        <v>1</v>
      </c>
      <c r="B2" s="7" t="s">
        <v>48</v>
      </c>
      <c r="C2" s="7" t="s">
        <v>50</v>
      </c>
      <c r="D2" s="7" t="s">
        <v>51</v>
      </c>
      <c r="E2" s="148">
        <f>NETWORKDAYS(Итого!C$2,Отчёт!C$2,Итого!C$3)</f>
        <v>10</v>
      </c>
      <c r="F2" s="46">
        <v>0.5</v>
      </c>
      <c r="G2" s="45">
        <v>1</v>
      </c>
      <c r="H2" s="47">
        <f t="shared" ref="H2:H27" si="0">F2*G2</f>
        <v>0.5</v>
      </c>
      <c r="I2" s="48">
        <v>11</v>
      </c>
      <c r="J2" s="49">
        <f t="shared" ref="J2:J27" si="1">E2*H2</f>
        <v>5</v>
      </c>
      <c r="K2" s="50">
        <v>144</v>
      </c>
      <c r="L2" s="51">
        <f t="shared" ref="L2:L27" si="2">J2*K2</f>
        <v>720</v>
      </c>
      <c r="M2" s="138">
        <v>43223</v>
      </c>
      <c r="N2" s="52">
        <f>11-COUNTIF(O2:Y2,"х")</f>
        <v>9</v>
      </c>
      <c r="O2" s="137">
        <v>1</v>
      </c>
      <c r="P2" s="137">
        <v>1</v>
      </c>
      <c r="Q2" s="137" t="s">
        <v>49</v>
      </c>
      <c r="R2" s="137">
        <v>0</v>
      </c>
      <c r="S2" s="137" t="s">
        <v>49</v>
      </c>
      <c r="T2" s="137">
        <v>1</v>
      </c>
      <c r="U2" s="137">
        <v>1</v>
      </c>
      <c r="V2" s="137">
        <v>1</v>
      </c>
      <c r="W2" s="137">
        <v>1</v>
      </c>
      <c r="X2" s="137">
        <v>1</v>
      </c>
      <c r="Y2" s="137">
        <v>1</v>
      </c>
      <c r="Z2" s="33">
        <f t="shared" ref="Z2:Z27" si="3">COUNTIF(O2:Y2,"1")</f>
        <v>8</v>
      </c>
      <c r="AA2" s="34">
        <f t="shared" ref="AA2:AA27" si="4">Z2/N2</f>
        <v>0.88888888888888884</v>
      </c>
      <c r="AB2" s="232" t="s">
        <v>484</v>
      </c>
    </row>
    <row r="3" spans="1:28" ht="15" customHeight="1">
      <c r="A3" s="7">
        <v>2</v>
      </c>
      <c r="B3" s="7" t="s">
        <v>48</v>
      </c>
      <c r="C3" s="7" t="s">
        <v>52</v>
      </c>
      <c r="D3" s="7" t="s">
        <v>53</v>
      </c>
      <c r="E3" s="148">
        <f>NETWORKDAYS(Итого!C$2,Отчёт!C$2,Итого!C$3)</f>
        <v>10</v>
      </c>
      <c r="F3" s="46">
        <v>0.5</v>
      </c>
      <c r="G3" s="45">
        <v>1</v>
      </c>
      <c r="H3" s="47">
        <f t="shared" si="0"/>
        <v>0.5</v>
      </c>
      <c r="I3" s="48">
        <v>11</v>
      </c>
      <c r="J3" s="49">
        <f t="shared" si="1"/>
        <v>5</v>
      </c>
      <c r="K3" s="50">
        <v>144</v>
      </c>
      <c r="L3" s="51">
        <f t="shared" si="2"/>
        <v>720</v>
      </c>
      <c r="M3" s="138">
        <v>43223</v>
      </c>
      <c r="N3" s="52">
        <f t="shared" ref="N3:N27" si="5">11-COUNTIF(O3:Y3,"х")</f>
        <v>7</v>
      </c>
      <c r="O3" s="137">
        <v>1</v>
      </c>
      <c r="P3" s="137">
        <v>1</v>
      </c>
      <c r="Q3" s="137" t="s">
        <v>49</v>
      </c>
      <c r="R3" s="137">
        <v>1</v>
      </c>
      <c r="S3" s="137" t="s">
        <v>49</v>
      </c>
      <c r="T3" s="137" t="s">
        <v>49</v>
      </c>
      <c r="U3" s="137" t="s">
        <v>49</v>
      </c>
      <c r="V3" s="137">
        <v>1</v>
      </c>
      <c r="W3" s="137">
        <v>1</v>
      </c>
      <c r="X3" s="137">
        <v>1</v>
      </c>
      <c r="Y3" s="137">
        <v>1</v>
      </c>
      <c r="Z3" s="33">
        <f t="shared" si="3"/>
        <v>7</v>
      </c>
      <c r="AA3" s="34">
        <f t="shared" si="4"/>
        <v>1</v>
      </c>
      <c r="AB3" s="157" t="s">
        <v>54</v>
      </c>
    </row>
    <row r="4" spans="1:28" ht="15" customHeight="1">
      <c r="A4" s="7">
        <v>3</v>
      </c>
      <c r="B4" s="7" t="s">
        <v>48</v>
      </c>
      <c r="C4" s="7" t="s">
        <v>1</v>
      </c>
      <c r="D4" s="7" t="s">
        <v>55</v>
      </c>
      <c r="E4" s="148">
        <f>NETWORKDAYS(Итого!C$2,Отчёт!C$2,Итого!C$3)</f>
        <v>10</v>
      </c>
      <c r="F4" s="46">
        <v>0.5</v>
      </c>
      <c r="G4" s="45">
        <v>1</v>
      </c>
      <c r="H4" s="47">
        <f t="shared" si="0"/>
        <v>0.5</v>
      </c>
      <c r="I4" s="48">
        <v>11</v>
      </c>
      <c r="J4" s="49">
        <f t="shared" si="1"/>
        <v>5</v>
      </c>
      <c r="K4" s="50">
        <v>144</v>
      </c>
      <c r="L4" s="51">
        <f t="shared" si="2"/>
        <v>720</v>
      </c>
      <c r="M4" s="138">
        <v>43223</v>
      </c>
      <c r="N4" s="52">
        <f t="shared" si="5"/>
        <v>8</v>
      </c>
      <c r="O4" s="137">
        <v>1</v>
      </c>
      <c r="P4" s="137">
        <v>1</v>
      </c>
      <c r="Q4" s="137" t="s">
        <v>49</v>
      </c>
      <c r="R4" s="137">
        <v>1</v>
      </c>
      <c r="S4" s="137" t="s">
        <v>49</v>
      </c>
      <c r="T4" s="137" t="s">
        <v>49</v>
      </c>
      <c r="U4" s="137">
        <v>1</v>
      </c>
      <c r="V4" s="137">
        <v>1</v>
      </c>
      <c r="W4" s="137">
        <v>1</v>
      </c>
      <c r="X4" s="137">
        <v>1</v>
      </c>
      <c r="Y4" s="137">
        <v>1</v>
      </c>
      <c r="Z4" s="35">
        <f t="shared" si="3"/>
        <v>8</v>
      </c>
      <c r="AA4" s="36">
        <f t="shared" si="4"/>
        <v>1</v>
      </c>
      <c r="AB4" s="232"/>
    </row>
    <row r="5" spans="1:28" ht="15" customHeight="1">
      <c r="A5" s="7">
        <v>4</v>
      </c>
      <c r="B5" s="7" t="s">
        <v>48</v>
      </c>
      <c r="C5" s="7" t="s">
        <v>56</v>
      </c>
      <c r="D5" s="7" t="s">
        <v>57</v>
      </c>
      <c r="E5" s="148">
        <f>NETWORKDAYS(Итого!C$2,Отчёт!C$2,Итого!C$3)</f>
        <v>10</v>
      </c>
      <c r="F5" s="46">
        <v>0.5</v>
      </c>
      <c r="G5" s="45">
        <v>1</v>
      </c>
      <c r="H5" s="47">
        <f t="shared" si="0"/>
        <v>0.5</v>
      </c>
      <c r="I5" s="48">
        <v>11</v>
      </c>
      <c r="J5" s="49">
        <f t="shared" si="1"/>
        <v>5</v>
      </c>
      <c r="K5" s="50">
        <v>144</v>
      </c>
      <c r="L5" s="51">
        <f t="shared" si="2"/>
        <v>720</v>
      </c>
      <c r="M5" s="138">
        <v>43223</v>
      </c>
      <c r="N5" s="52">
        <f t="shared" si="5"/>
        <v>8</v>
      </c>
      <c r="O5" s="137">
        <v>1</v>
      </c>
      <c r="P5" s="137">
        <v>1</v>
      </c>
      <c r="Q5" s="137" t="s">
        <v>49</v>
      </c>
      <c r="R5" s="137">
        <v>1</v>
      </c>
      <c r="S5" s="137" t="s">
        <v>49</v>
      </c>
      <c r="T5" s="137" t="s">
        <v>49</v>
      </c>
      <c r="U5" s="137">
        <v>1</v>
      </c>
      <c r="V5" s="137">
        <v>1</v>
      </c>
      <c r="W5" s="137">
        <v>1</v>
      </c>
      <c r="X5" s="137">
        <v>1</v>
      </c>
      <c r="Y5" s="137">
        <v>1</v>
      </c>
      <c r="Z5" s="35">
        <f t="shared" si="3"/>
        <v>8</v>
      </c>
      <c r="AA5" s="36">
        <f t="shared" si="4"/>
        <v>1</v>
      </c>
      <c r="AB5" s="123" t="s">
        <v>58</v>
      </c>
    </row>
    <row r="6" spans="1:28" ht="15" customHeight="1">
      <c r="A6" s="7">
        <v>5</v>
      </c>
      <c r="B6" s="7" t="s">
        <v>48</v>
      </c>
      <c r="C6" s="7" t="s">
        <v>59</v>
      </c>
      <c r="D6" s="7" t="s">
        <v>60</v>
      </c>
      <c r="E6" s="148">
        <v>0</v>
      </c>
      <c r="F6" s="46">
        <v>0.5</v>
      </c>
      <c r="G6" s="45">
        <v>1</v>
      </c>
      <c r="H6" s="47">
        <f t="shared" si="0"/>
        <v>0.5</v>
      </c>
      <c r="I6" s="48">
        <v>11</v>
      </c>
      <c r="J6" s="49">
        <f t="shared" si="1"/>
        <v>0</v>
      </c>
      <c r="K6" s="50">
        <v>144</v>
      </c>
      <c r="L6" s="51">
        <f t="shared" si="2"/>
        <v>0</v>
      </c>
      <c r="M6" s="138">
        <v>43006</v>
      </c>
      <c r="N6" s="52">
        <f t="shared" si="5"/>
        <v>8</v>
      </c>
      <c r="O6" s="137">
        <v>0</v>
      </c>
      <c r="P6" s="137">
        <v>0</v>
      </c>
      <c r="Q6" s="137" t="s">
        <v>49</v>
      </c>
      <c r="R6" s="137">
        <v>0</v>
      </c>
      <c r="S6" s="137" t="s">
        <v>49</v>
      </c>
      <c r="T6" s="137" t="s">
        <v>49</v>
      </c>
      <c r="U6" s="137">
        <v>0</v>
      </c>
      <c r="V6" s="137">
        <v>0</v>
      </c>
      <c r="W6" s="137">
        <v>0</v>
      </c>
      <c r="X6" s="137">
        <v>0</v>
      </c>
      <c r="Y6" s="137">
        <v>0</v>
      </c>
      <c r="Z6" s="35">
        <f t="shared" si="3"/>
        <v>0</v>
      </c>
      <c r="AA6" s="36">
        <f t="shared" si="4"/>
        <v>0</v>
      </c>
      <c r="AB6" s="124" t="s">
        <v>271</v>
      </c>
    </row>
    <row r="7" spans="1:28" ht="15" customHeight="1">
      <c r="A7" s="7">
        <v>6</v>
      </c>
      <c r="B7" s="7" t="s">
        <v>48</v>
      </c>
      <c r="C7" s="7" t="s">
        <v>61</v>
      </c>
      <c r="D7" s="7" t="s">
        <v>62</v>
      </c>
      <c r="E7" s="148">
        <f>NETWORKDAYS(Итого!C$2,Отчёт!C$2,Итого!C$3)</f>
        <v>10</v>
      </c>
      <c r="F7" s="46">
        <v>0.5</v>
      </c>
      <c r="G7" s="45">
        <v>1</v>
      </c>
      <c r="H7" s="47">
        <f t="shared" si="0"/>
        <v>0.5</v>
      </c>
      <c r="I7" s="48">
        <v>11</v>
      </c>
      <c r="J7" s="49">
        <f t="shared" si="1"/>
        <v>5</v>
      </c>
      <c r="K7" s="50">
        <v>144</v>
      </c>
      <c r="L7" s="51">
        <f t="shared" si="2"/>
        <v>720</v>
      </c>
      <c r="M7" s="138">
        <v>43217</v>
      </c>
      <c r="N7" s="52">
        <f t="shared" si="5"/>
        <v>11</v>
      </c>
      <c r="O7" s="137">
        <v>1</v>
      </c>
      <c r="P7" s="137">
        <v>1</v>
      </c>
      <c r="Q7" s="137">
        <v>1</v>
      </c>
      <c r="R7" s="137">
        <v>0</v>
      </c>
      <c r="S7" s="137">
        <v>0</v>
      </c>
      <c r="T7" s="137">
        <v>0</v>
      </c>
      <c r="U7" s="137">
        <v>0</v>
      </c>
      <c r="V7" s="137">
        <v>1</v>
      </c>
      <c r="W7" s="137">
        <v>0</v>
      </c>
      <c r="X7" s="137">
        <v>0</v>
      </c>
      <c r="Y7" s="137">
        <v>0</v>
      </c>
      <c r="Z7" s="35">
        <f t="shared" si="3"/>
        <v>4</v>
      </c>
      <c r="AA7" s="36">
        <f t="shared" si="4"/>
        <v>0.36363636363636365</v>
      </c>
      <c r="AB7" s="232" t="s">
        <v>511</v>
      </c>
    </row>
    <row r="8" spans="1:28" ht="15" customHeight="1">
      <c r="A8" s="7">
        <v>7</v>
      </c>
      <c r="B8" s="7" t="s">
        <v>48</v>
      </c>
      <c r="C8" s="7" t="s">
        <v>63</v>
      </c>
      <c r="D8" s="7" t="s">
        <v>64</v>
      </c>
      <c r="E8" s="148">
        <f>NETWORKDAYS(Итого!C$2,Отчёт!C$2,Итого!C$3)</f>
        <v>10</v>
      </c>
      <c r="F8" s="46">
        <v>0.5</v>
      </c>
      <c r="G8" s="45">
        <v>1</v>
      </c>
      <c r="H8" s="47">
        <f t="shared" si="0"/>
        <v>0.5</v>
      </c>
      <c r="I8" s="48">
        <v>11</v>
      </c>
      <c r="J8" s="49">
        <f t="shared" si="1"/>
        <v>5</v>
      </c>
      <c r="K8" s="50">
        <v>144</v>
      </c>
      <c r="L8" s="51">
        <f t="shared" si="2"/>
        <v>720</v>
      </c>
      <c r="M8" s="138">
        <v>43227</v>
      </c>
      <c r="N8" s="52">
        <f t="shared" si="5"/>
        <v>8</v>
      </c>
      <c r="O8" s="137">
        <v>0</v>
      </c>
      <c r="P8" s="137">
        <v>1</v>
      </c>
      <c r="Q8" s="137" t="s">
        <v>49</v>
      </c>
      <c r="R8" s="137">
        <v>1</v>
      </c>
      <c r="S8" s="137" t="s">
        <v>49</v>
      </c>
      <c r="T8" s="137" t="s">
        <v>49</v>
      </c>
      <c r="U8" s="137">
        <v>0</v>
      </c>
      <c r="V8" s="137">
        <v>1</v>
      </c>
      <c r="W8" s="137">
        <v>1</v>
      </c>
      <c r="X8" s="137">
        <v>1</v>
      </c>
      <c r="Y8" s="137">
        <v>1</v>
      </c>
      <c r="Z8" s="35">
        <f t="shared" si="3"/>
        <v>6</v>
      </c>
      <c r="AA8" s="36">
        <f t="shared" si="4"/>
        <v>0.75</v>
      </c>
      <c r="AB8" s="124" t="s">
        <v>54</v>
      </c>
    </row>
    <row r="9" spans="1:28" ht="15" customHeight="1">
      <c r="A9" s="7">
        <v>8</v>
      </c>
      <c r="B9" s="7" t="s">
        <v>48</v>
      </c>
      <c r="C9" s="7" t="s">
        <v>1</v>
      </c>
      <c r="D9" s="7" t="s">
        <v>65</v>
      </c>
      <c r="E9" s="148">
        <f>NETWORKDAYS(Итого!C$2,Отчёт!C$2,Итого!C$3)</f>
        <v>10</v>
      </c>
      <c r="F9" s="46">
        <v>0.5</v>
      </c>
      <c r="G9" s="45">
        <v>1</v>
      </c>
      <c r="H9" s="47">
        <f t="shared" si="0"/>
        <v>0.5</v>
      </c>
      <c r="I9" s="48">
        <v>11</v>
      </c>
      <c r="J9" s="49">
        <f t="shared" si="1"/>
        <v>5</v>
      </c>
      <c r="K9" s="50">
        <v>144</v>
      </c>
      <c r="L9" s="51">
        <f t="shared" si="2"/>
        <v>720</v>
      </c>
      <c r="M9" s="138">
        <v>43223</v>
      </c>
      <c r="N9" s="52">
        <f t="shared" si="5"/>
        <v>9</v>
      </c>
      <c r="O9" s="137">
        <v>1</v>
      </c>
      <c r="P9" s="137">
        <v>1</v>
      </c>
      <c r="Q9" s="137" t="s">
        <v>49</v>
      </c>
      <c r="R9" s="137">
        <v>1</v>
      </c>
      <c r="S9" s="137" t="s">
        <v>49</v>
      </c>
      <c r="T9" s="137">
        <v>1</v>
      </c>
      <c r="U9" s="139">
        <v>1</v>
      </c>
      <c r="V9" s="137">
        <v>1</v>
      </c>
      <c r="W9" s="137">
        <v>1</v>
      </c>
      <c r="X9" s="137">
        <v>1</v>
      </c>
      <c r="Y9" s="137">
        <v>1</v>
      </c>
      <c r="Z9" s="35">
        <f t="shared" si="3"/>
        <v>9</v>
      </c>
      <c r="AA9" s="36">
        <f t="shared" si="4"/>
        <v>1</v>
      </c>
      <c r="AB9" s="123" t="s">
        <v>66</v>
      </c>
    </row>
    <row r="10" spans="1:28" ht="15" customHeight="1">
      <c r="A10" s="7">
        <v>9</v>
      </c>
      <c r="B10" s="7" t="s">
        <v>48</v>
      </c>
      <c r="C10" s="7" t="s">
        <v>1</v>
      </c>
      <c r="D10" s="7" t="s">
        <v>67</v>
      </c>
      <c r="E10" s="148">
        <f>NETWORKDAYS(Итого!C$2,Отчёт!C$2,Итого!C$3)</f>
        <v>10</v>
      </c>
      <c r="F10" s="46">
        <v>0.5</v>
      </c>
      <c r="G10" s="45">
        <v>1</v>
      </c>
      <c r="H10" s="47">
        <f t="shared" si="0"/>
        <v>0.5</v>
      </c>
      <c r="I10" s="48">
        <v>11</v>
      </c>
      <c r="J10" s="49">
        <f t="shared" si="1"/>
        <v>5</v>
      </c>
      <c r="K10" s="50">
        <v>144</v>
      </c>
      <c r="L10" s="51">
        <f t="shared" si="2"/>
        <v>720</v>
      </c>
      <c r="M10" s="138">
        <v>43224</v>
      </c>
      <c r="N10" s="52">
        <f t="shared" si="5"/>
        <v>9</v>
      </c>
      <c r="O10" s="137">
        <v>1</v>
      </c>
      <c r="P10" s="137">
        <v>1</v>
      </c>
      <c r="Q10" s="137" t="s">
        <v>49</v>
      </c>
      <c r="R10" s="137">
        <v>1</v>
      </c>
      <c r="S10" s="137" t="s">
        <v>49</v>
      </c>
      <c r="T10" s="137">
        <v>0</v>
      </c>
      <c r="U10" s="137">
        <v>0</v>
      </c>
      <c r="V10" s="137">
        <v>1</v>
      </c>
      <c r="W10" s="137">
        <v>1</v>
      </c>
      <c r="X10" s="137">
        <v>1</v>
      </c>
      <c r="Y10" s="137">
        <v>1</v>
      </c>
      <c r="Z10" s="35">
        <f t="shared" si="3"/>
        <v>7</v>
      </c>
      <c r="AA10" s="36">
        <f t="shared" si="4"/>
        <v>0.77777777777777779</v>
      </c>
      <c r="AB10" s="124" t="s">
        <v>452</v>
      </c>
    </row>
    <row r="11" spans="1:28" ht="15" customHeight="1">
      <c r="A11" s="7">
        <v>10</v>
      </c>
      <c r="B11" s="7" t="s">
        <v>48</v>
      </c>
      <c r="C11" s="7" t="s">
        <v>1</v>
      </c>
      <c r="D11" s="7" t="s">
        <v>68</v>
      </c>
      <c r="E11" s="148">
        <f>NETWORKDAYS(Итого!C$2,Отчёт!C$2,Итого!C$3)</f>
        <v>10</v>
      </c>
      <c r="F11" s="46">
        <v>0.5</v>
      </c>
      <c r="G11" s="45">
        <v>1</v>
      </c>
      <c r="H11" s="47">
        <f t="shared" si="0"/>
        <v>0.5</v>
      </c>
      <c r="I11" s="48">
        <v>11</v>
      </c>
      <c r="J11" s="49">
        <f t="shared" si="1"/>
        <v>5</v>
      </c>
      <c r="K11" s="50">
        <v>144</v>
      </c>
      <c r="L11" s="51">
        <f t="shared" si="2"/>
        <v>720</v>
      </c>
      <c r="M11" s="138">
        <v>43227</v>
      </c>
      <c r="N11" s="52">
        <f t="shared" si="5"/>
        <v>9</v>
      </c>
      <c r="O11" s="137">
        <v>1</v>
      </c>
      <c r="P11" s="137">
        <v>1</v>
      </c>
      <c r="Q11" s="137" t="s">
        <v>49</v>
      </c>
      <c r="R11" s="137">
        <v>1</v>
      </c>
      <c r="S11" s="137" t="s">
        <v>49</v>
      </c>
      <c r="T11" s="137">
        <v>1</v>
      </c>
      <c r="U11" s="137">
        <v>0</v>
      </c>
      <c r="V11" s="137">
        <v>1</v>
      </c>
      <c r="W11" s="137">
        <v>1</v>
      </c>
      <c r="X11" s="137">
        <v>1</v>
      </c>
      <c r="Y11" s="137">
        <v>1</v>
      </c>
      <c r="Z11" s="35">
        <f t="shared" si="3"/>
        <v>8</v>
      </c>
      <c r="AA11" s="36">
        <f t="shared" si="4"/>
        <v>0.88888888888888884</v>
      </c>
      <c r="AB11" s="124" t="s">
        <v>494</v>
      </c>
    </row>
    <row r="12" spans="1:28" ht="15" customHeight="1">
      <c r="A12" s="7">
        <v>11</v>
      </c>
      <c r="B12" s="7" t="s">
        <v>48</v>
      </c>
      <c r="C12" s="7" t="s">
        <v>1</v>
      </c>
      <c r="D12" s="7" t="s">
        <v>69</v>
      </c>
      <c r="E12" s="148">
        <f>NETWORKDAYS(Итого!C$2,Отчёт!C$2,Итого!C$3)</f>
        <v>10</v>
      </c>
      <c r="F12" s="46">
        <v>0.5</v>
      </c>
      <c r="G12" s="45">
        <v>1</v>
      </c>
      <c r="H12" s="47">
        <f t="shared" si="0"/>
        <v>0.5</v>
      </c>
      <c r="I12" s="48">
        <v>11</v>
      </c>
      <c r="J12" s="49">
        <f t="shared" si="1"/>
        <v>5</v>
      </c>
      <c r="K12" s="50">
        <v>144</v>
      </c>
      <c r="L12" s="51">
        <f t="shared" si="2"/>
        <v>720</v>
      </c>
      <c r="M12" s="138">
        <v>43224</v>
      </c>
      <c r="N12" s="52">
        <f t="shared" si="5"/>
        <v>7</v>
      </c>
      <c r="O12" s="137">
        <v>1</v>
      </c>
      <c r="P12" s="137">
        <v>1</v>
      </c>
      <c r="Q12" s="137" t="s">
        <v>49</v>
      </c>
      <c r="R12" s="137">
        <v>1</v>
      </c>
      <c r="S12" s="137" t="s">
        <v>49</v>
      </c>
      <c r="T12" s="137" t="s">
        <v>49</v>
      </c>
      <c r="U12" s="137" t="s">
        <v>49</v>
      </c>
      <c r="V12" s="137">
        <v>1</v>
      </c>
      <c r="W12" s="137">
        <v>1</v>
      </c>
      <c r="X12" s="137">
        <v>1</v>
      </c>
      <c r="Y12" s="137">
        <v>1</v>
      </c>
      <c r="Z12" s="35">
        <f t="shared" si="3"/>
        <v>7</v>
      </c>
      <c r="AA12" s="36">
        <f t="shared" si="4"/>
        <v>1</v>
      </c>
      <c r="AB12" s="123" t="s">
        <v>54</v>
      </c>
    </row>
    <row r="13" spans="1:28" ht="15" customHeight="1">
      <c r="A13" s="7">
        <v>12</v>
      </c>
      <c r="B13" s="7" t="s">
        <v>48</v>
      </c>
      <c r="C13" s="7" t="s">
        <v>1</v>
      </c>
      <c r="D13" s="7" t="s">
        <v>70</v>
      </c>
      <c r="E13" s="148">
        <f>NETWORKDAYS(Итого!C$2,Отчёт!C$2,Итого!C$3)</f>
        <v>10</v>
      </c>
      <c r="F13" s="46">
        <v>0.5</v>
      </c>
      <c r="G13" s="45">
        <v>1</v>
      </c>
      <c r="H13" s="47">
        <f t="shared" si="0"/>
        <v>0.5</v>
      </c>
      <c r="I13" s="48">
        <v>11</v>
      </c>
      <c r="J13" s="49">
        <f t="shared" si="1"/>
        <v>5</v>
      </c>
      <c r="K13" s="50">
        <v>144</v>
      </c>
      <c r="L13" s="51">
        <f t="shared" si="2"/>
        <v>720</v>
      </c>
      <c r="M13" s="138">
        <v>43217</v>
      </c>
      <c r="N13" s="52">
        <f t="shared" si="5"/>
        <v>8</v>
      </c>
      <c r="O13" s="137">
        <v>1</v>
      </c>
      <c r="P13" s="137">
        <v>1</v>
      </c>
      <c r="Q13" s="137" t="s">
        <v>49</v>
      </c>
      <c r="R13" s="137">
        <v>1</v>
      </c>
      <c r="S13" s="137" t="s">
        <v>49</v>
      </c>
      <c r="T13" s="137" t="s">
        <v>49</v>
      </c>
      <c r="U13" s="137">
        <v>1</v>
      </c>
      <c r="V13" s="137">
        <v>1</v>
      </c>
      <c r="W13" s="137">
        <v>1</v>
      </c>
      <c r="X13" s="137">
        <v>1</v>
      </c>
      <c r="Y13" s="137">
        <v>1</v>
      </c>
      <c r="Z13" s="35">
        <f t="shared" si="3"/>
        <v>8</v>
      </c>
      <c r="AA13" s="36">
        <f t="shared" si="4"/>
        <v>1</v>
      </c>
      <c r="AB13" s="124"/>
    </row>
    <row r="14" spans="1:28" ht="15" customHeight="1">
      <c r="A14" s="7">
        <v>13</v>
      </c>
      <c r="B14" s="7" t="s">
        <v>48</v>
      </c>
      <c r="C14" s="7" t="s">
        <v>1</v>
      </c>
      <c r="D14" s="7" t="s">
        <v>71</v>
      </c>
      <c r="E14" s="148">
        <f>NETWORKDAYS(Итого!C$2,Отчёт!C$2,Итого!C$3)</f>
        <v>10</v>
      </c>
      <c r="F14" s="46">
        <v>0.5</v>
      </c>
      <c r="G14" s="45">
        <v>1</v>
      </c>
      <c r="H14" s="47">
        <f t="shared" si="0"/>
        <v>0.5</v>
      </c>
      <c r="I14" s="48">
        <v>11</v>
      </c>
      <c r="J14" s="49">
        <f t="shared" si="1"/>
        <v>5</v>
      </c>
      <c r="K14" s="50">
        <v>144</v>
      </c>
      <c r="L14" s="51">
        <f t="shared" si="2"/>
        <v>720</v>
      </c>
      <c r="M14" s="138">
        <v>43223</v>
      </c>
      <c r="N14" s="52">
        <f t="shared" si="5"/>
        <v>7</v>
      </c>
      <c r="O14" s="137">
        <v>1</v>
      </c>
      <c r="P14" s="137">
        <v>1</v>
      </c>
      <c r="Q14" s="137" t="s">
        <v>49</v>
      </c>
      <c r="R14" s="137">
        <v>1</v>
      </c>
      <c r="S14" s="137" t="s">
        <v>49</v>
      </c>
      <c r="T14" s="137" t="s">
        <v>49</v>
      </c>
      <c r="U14" s="137" t="s">
        <v>49</v>
      </c>
      <c r="V14" s="137">
        <v>1</v>
      </c>
      <c r="W14" s="137">
        <v>1</v>
      </c>
      <c r="X14" s="137">
        <v>1</v>
      </c>
      <c r="Y14" s="137">
        <v>1</v>
      </c>
      <c r="Z14" s="35">
        <f t="shared" si="3"/>
        <v>7</v>
      </c>
      <c r="AA14" s="36">
        <f t="shared" si="4"/>
        <v>1</v>
      </c>
      <c r="AB14" s="124" t="s">
        <v>54</v>
      </c>
    </row>
    <row r="15" spans="1:28" ht="15" customHeight="1">
      <c r="A15" s="7">
        <v>14</v>
      </c>
      <c r="B15" s="7" t="s">
        <v>48</v>
      </c>
      <c r="C15" s="7" t="s">
        <v>1</v>
      </c>
      <c r="D15" s="7" t="s">
        <v>72</v>
      </c>
      <c r="E15" s="148">
        <f>NETWORKDAYS(Итого!C$2,Отчёт!C$2,Итого!C$3)</f>
        <v>10</v>
      </c>
      <c r="F15" s="46">
        <v>0.5</v>
      </c>
      <c r="G15" s="45">
        <v>1</v>
      </c>
      <c r="H15" s="47">
        <f t="shared" si="0"/>
        <v>0.5</v>
      </c>
      <c r="I15" s="48">
        <v>11</v>
      </c>
      <c r="J15" s="49">
        <f t="shared" si="1"/>
        <v>5</v>
      </c>
      <c r="K15" s="50">
        <v>144</v>
      </c>
      <c r="L15" s="51">
        <f t="shared" si="2"/>
        <v>720</v>
      </c>
      <c r="M15" s="138">
        <v>43223</v>
      </c>
      <c r="N15" s="52">
        <f t="shared" si="5"/>
        <v>7</v>
      </c>
      <c r="O15" s="137">
        <v>1</v>
      </c>
      <c r="P15" s="137">
        <v>1</v>
      </c>
      <c r="Q15" s="137" t="s">
        <v>49</v>
      </c>
      <c r="R15" s="137">
        <v>1</v>
      </c>
      <c r="S15" s="137" t="s">
        <v>49</v>
      </c>
      <c r="T15" s="137" t="s">
        <v>49</v>
      </c>
      <c r="U15" s="137" t="s">
        <v>49</v>
      </c>
      <c r="V15" s="137">
        <v>1</v>
      </c>
      <c r="W15" s="137">
        <v>1</v>
      </c>
      <c r="X15" s="137">
        <v>1</v>
      </c>
      <c r="Y15" s="137">
        <v>1</v>
      </c>
      <c r="Z15" s="35">
        <f t="shared" si="3"/>
        <v>7</v>
      </c>
      <c r="AA15" s="36">
        <f t="shared" si="4"/>
        <v>1</v>
      </c>
      <c r="AB15" s="123" t="s">
        <v>54</v>
      </c>
    </row>
    <row r="16" spans="1:28" ht="15" customHeight="1">
      <c r="A16" s="7">
        <v>15</v>
      </c>
      <c r="B16" s="7" t="s">
        <v>48</v>
      </c>
      <c r="C16" s="7" t="s">
        <v>1</v>
      </c>
      <c r="D16" s="7" t="s">
        <v>73</v>
      </c>
      <c r="E16" s="148">
        <f>NETWORKDAYS(Итого!C$2,Отчёт!C$2,Итого!C$3)</f>
        <v>10</v>
      </c>
      <c r="F16" s="46">
        <v>0.5</v>
      </c>
      <c r="G16" s="45">
        <v>1</v>
      </c>
      <c r="H16" s="47">
        <f t="shared" si="0"/>
        <v>0.5</v>
      </c>
      <c r="I16" s="48">
        <v>11</v>
      </c>
      <c r="J16" s="49">
        <f t="shared" si="1"/>
        <v>5</v>
      </c>
      <c r="K16" s="50">
        <v>144</v>
      </c>
      <c r="L16" s="51">
        <f t="shared" si="2"/>
        <v>720</v>
      </c>
      <c r="M16" s="138">
        <v>43224</v>
      </c>
      <c r="N16" s="52">
        <f t="shared" si="5"/>
        <v>11</v>
      </c>
      <c r="O16" s="137">
        <v>1</v>
      </c>
      <c r="P16" s="137">
        <v>1</v>
      </c>
      <c r="Q16" s="137">
        <v>1</v>
      </c>
      <c r="R16" s="137">
        <v>1</v>
      </c>
      <c r="S16" s="137">
        <v>1</v>
      </c>
      <c r="T16" s="137">
        <v>1</v>
      </c>
      <c r="U16" s="137">
        <v>1</v>
      </c>
      <c r="V16" s="137">
        <v>1</v>
      </c>
      <c r="W16" s="137">
        <v>1</v>
      </c>
      <c r="X16" s="137">
        <v>1</v>
      </c>
      <c r="Y16" s="137">
        <v>1</v>
      </c>
      <c r="Z16" s="35">
        <f t="shared" si="3"/>
        <v>11</v>
      </c>
      <c r="AA16" s="36">
        <f t="shared" si="4"/>
        <v>1</v>
      </c>
      <c r="AB16" s="123"/>
    </row>
    <row r="17" spans="1:28" ht="15" customHeight="1">
      <c r="A17" s="7">
        <v>16</v>
      </c>
      <c r="B17" s="7" t="s">
        <v>48</v>
      </c>
      <c r="C17" s="7" t="s">
        <v>1</v>
      </c>
      <c r="D17" s="7" t="s">
        <v>74</v>
      </c>
      <c r="E17" s="148">
        <f>NETWORKDAYS(Итого!C$2,Отчёт!C$2,Итого!C$3)</f>
        <v>10</v>
      </c>
      <c r="F17" s="46">
        <v>0.5</v>
      </c>
      <c r="G17" s="45">
        <v>1</v>
      </c>
      <c r="H17" s="47">
        <f t="shared" si="0"/>
        <v>0.5</v>
      </c>
      <c r="I17" s="48">
        <v>11</v>
      </c>
      <c r="J17" s="49">
        <f t="shared" si="1"/>
        <v>5</v>
      </c>
      <c r="K17" s="50">
        <v>144</v>
      </c>
      <c r="L17" s="51">
        <f t="shared" si="2"/>
        <v>720</v>
      </c>
      <c r="M17" s="138">
        <v>43227</v>
      </c>
      <c r="N17" s="52">
        <f t="shared" si="5"/>
        <v>9</v>
      </c>
      <c r="O17" s="137">
        <v>1</v>
      </c>
      <c r="P17" s="137">
        <v>1</v>
      </c>
      <c r="Q17" s="137" t="s">
        <v>49</v>
      </c>
      <c r="R17" s="137">
        <v>0</v>
      </c>
      <c r="S17" s="137" t="s">
        <v>49</v>
      </c>
      <c r="T17" s="137">
        <v>1</v>
      </c>
      <c r="U17" s="137">
        <v>1</v>
      </c>
      <c r="V17" s="137">
        <v>1</v>
      </c>
      <c r="W17" s="137">
        <v>1</v>
      </c>
      <c r="X17" s="137">
        <v>1</v>
      </c>
      <c r="Y17" s="137">
        <v>1</v>
      </c>
      <c r="Z17" s="35">
        <f t="shared" si="3"/>
        <v>8</v>
      </c>
      <c r="AA17" s="36">
        <f t="shared" si="4"/>
        <v>0.88888888888888884</v>
      </c>
      <c r="AB17" s="28" t="s">
        <v>485</v>
      </c>
    </row>
    <row r="18" spans="1:28" ht="15" customHeight="1">
      <c r="A18" s="7">
        <v>17</v>
      </c>
      <c r="B18" s="7" t="s">
        <v>48</v>
      </c>
      <c r="C18" s="7" t="s">
        <v>1</v>
      </c>
      <c r="D18" s="7" t="s">
        <v>75</v>
      </c>
      <c r="E18" s="148">
        <f>NETWORKDAYS(Итого!C$2,Отчёт!C$2,Итого!C$3)</f>
        <v>10</v>
      </c>
      <c r="F18" s="46">
        <v>0.5</v>
      </c>
      <c r="G18" s="45">
        <v>1</v>
      </c>
      <c r="H18" s="47">
        <f t="shared" si="0"/>
        <v>0.5</v>
      </c>
      <c r="I18" s="48">
        <v>11</v>
      </c>
      <c r="J18" s="49">
        <f t="shared" si="1"/>
        <v>5</v>
      </c>
      <c r="K18" s="50">
        <v>144</v>
      </c>
      <c r="L18" s="51">
        <f t="shared" si="2"/>
        <v>720</v>
      </c>
      <c r="M18" s="138">
        <v>43224</v>
      </c>
      <c r="N18" s="52">
        <f t="shared" si="5"/>
        <v>9</v>
      </c>
      <c r="O18" s="137">
        <v>1</v>
      </c>
      <c r="P18" s="137">
        <v>1</v>
      </c>
      <c r="Q18" s="137" t="s">
        <v>49</v>
      </c>
      <c r="R18" s="137">
        <v>1</v>
      </c>
      <c r="S18" s="137" t="s">
        <v>49</v>
      </c>
      <c r="T18" s="137">
        <v>1</v>
      </c>
      <c r="U18" s="137">
        <v>1</v>
      </c>
      <c r="V18" s="137">
        <v>1</v>
      </c>
      <c r="W18" s="137">
        <v>1</v>
      </c>
      <c r="X18" s="137">
        <v>1</v>
      </c>
      <c r="Y18" s="137">
        <v>1</v>
      </c>
      <c r="Z18" s="35">
        <f t="shared" si="3"/>
        <v>9</v>
      </c>
      <c r="AA18" s="36">
        <f t="shared" si="4"/>
        <v>1</v>
      </c>
      <c r="AB18" s="123" t="s">
        <v>76</v>
      </c>
    </row>
    <row r="19" spans="1:28" ht="15" customHeight="1">
      <c r="A19" s="7">
        <v>18</v>
      </c>
      <c r="B19" s="7" t="s">
        <v>48</v>
      </c>
      <c r="C19" s="7" t="s">
        <v>1</v>
      </c>
      <c r="D19" s="7" t="s">
        <v>77</v>
      </c>
      <c r="E19" s="148">
        <f>NETWORKDAYS(Итого!C$2,Отчёт!C$2,Итого!C$3)</f>
        <v>10</v>
      </c>
      <c r="F19" s="46">
        <v>0.5</v>
      </c>
      <c r="G19" s="45">
        <v>1</v>
      </c>
      <c r="H19" s="47">
        <f t="shared" si="0"/>
        <v>0.5</v>
      </c>
      <c r="I19" s="48">
        <v>11</v>
      </c>
      <c r="J19" s="49">
        <f t="shared" si="1"/>
        <v>5</v>
      </c>
      <c r="K19" s="50">
        <v>144</v>
      </c>
      <c r="L19" s="51">
        <f t="shared" si="2"/>
        <v>720</v>
      </c>
      <c r="M19" s="138">
        <v>43227</v>
      </c>
      <c r="N19" s="52">
        <f t="shared" si="5"/>
        <v>8</v>
      </c>
      <c r="O19" s="137">
        <v>1</v>
      </c>
      <c r="P19" s="137">
        <v>1</v>
      </c>
      <c r="Q19" s="137" t="s">
        <v>49</v>
      </c>
      <c r="R19" s="137">
        <v>1</v>
      </c>
      <c r="S19" s="137" t="s">
        <v>49</v>
      </c>
      <c r="T19" s="137" t="s">
        <v>49</v>
      </c>
      <c r="U19" s="137">
        <v>1</v>
      </c>
      <c r="V19" s="137">
        <v>1</v>
      </c>
      <c r="W19" s="137">
        <v>1</v>
      </c>
      <c r="X19" s="137">
        <v>1</v>
      </c>
      <c r="Y19" s="137">
        <v>1</v>
      </c>
      <c r="Z19" s="35">
        <f t="shared" si="3"/>
        <v>8</v>
      </c>
      <c r="AA19" s="36">
        <f t="shared" si="4"/>
        <v>1</v>
      </c>
      <c r="AB19" s="124"/>
    </row>
    <row r="20" spans="1:28" ht="15" customHeight="1">
      <c r="A20" s="7">
        <v>19</v>
      </c>
      <c r="B20" s="7" t="s">
        <v>48</v>
      </c>
      <c r="C20" s="7" t="s">
        <v>1</v>
      </c>
      <c r="D20" s="7" t="s">
        <v>78</v>
      </c>
      <c r="E20" s="148">
        <f>NETWORKDAYS(Итого!C$2,Отчёт!C$2,Итого!C$3)</f>
        <v>10</v>
      </c>
      <c r="F20" s="46">
        <v>0.5</v>
      </c>
      <c r="G20" s="45">
        <v>1</v>
      </c>
      <c r="H20" s="47">
        <f t="shared" si="0"/>
        <v>0.5</v>
      </c>
      <c r="I20" s="48">
        <v>11</v>
      </c>
      <c r="J20" s="49">
        <f t="shared" si="1"/>
        <v>5</v>
      </c>
      <c r="K20" s="50">
        <v>144</v>
      </c>
      <c r="L20" s="51">
        <f t="shared" si="2"/>
        <v>720</v>
      </c>
      <c r="M20" s="138">
        <v>43224</v>
      </c>
      <c r="N20" s="52">
        <f t="shared" si="5"/>
        <v>7</v>
      </c>
      <c r="O20" s="137">
        <v>1</v>
      </c>
      <c r="P20" s="137">
        <v>1</v>
      </c>
      <c r="Q20" s="137" t="s">
        <v>49</v>
      </c>
      <c r="R20" s="137">
        <v>1</v>
      </c>
      <c r="S20" s="137" t="s">
        <v>49</v>
      </c>
      <c r="T20" s="137" t="s">
        <v>49</v>
      </c>
      <c r="U20" s="137" t="s">
        <v>49</v>
      </c>
      <c r="V20" s="137">
        <v>1</v>
      </c>
      <c r="W20" s="137">
        <v>1</v>
      </c>
      <c r="X20" s="137">
        <v>1</v>
      </c>
      <c r="Y20" s="137">
        <v>1</v>
      </c>
      <c r="Z20" s="35">
        <f t="shared" si="3"/>
        <v>7</v>
      </c>
      <c r="AA20" s="36">
        <f t="shared" si="4"/>
        <v>1</v>
      </c>
      <c r="AB20" s="124"/>
    </row>
    <row r="21" spans="1:28" ht="15" customHeight="1">
      <c r="A21" s="7">
        <v>20</v>
      </c>
      <c r="B21" s="7" t="s">
        <v>48</v>
      </c>
      <c r="C21" s="7" t="s">
        <v>1</v>
      </c>
      <c r="D21" s="7" t="s">
        <v>79</v>
      </c>
      <c r="E21" s="148">
        <f>NETWORKDAYS(Итого!C$2,Отчёт!C$2,Итого!C$3)</f>
        <v>10</v>
      </c>
      <c r="F21" s="46">
        <v>0.5</v>
      </c>
      <c r="G21" s="45">
        <v>1</v>
      </c>
      <c r="H21" s="47">
        <f t="shared" si="0"/>
        <v>0.5</v>
      </c>
      <c r="I21" s="48">
        <v>11</v>
      </c>
      <c r="J21" s="49">
        <f t="shared" si="1"/>
        <v>5</v>
      </c>
      <c r="K21" s="50">
        <v>144</v>
      </c>
      <c r="L21" s="51">
        <f t="shared" si="2"/>
        <v>720</v>
      </c>
      <c r="M21" s="138">
        <v>43223</v>
      </c>
      <c r="N21" s="52">
        <f t="shared" si="5"/>
        <v>9</v>
      </c>
      <c r="O21" s="137">
        <v>1</v>
      </c>
      <c r="P21" s="137">
        <v>1</v>
      </c>
      <c r="Q21" s="137" t="s">
        <v>49</v>
      </c>
      <c r="R21" s="137">
        <v>1</v>
      </c>
      <c r="S21" s="137" t="s">
        <v>49</v>
      </c>
      <c r="T21" s="137">
        <v>1</v>
      </c>
      <c r="U21" s="137">
        <v>1</v>
      </c>
      <c r="V21" s="137">
        <v>1</v>
      </c>
      <c r="W21" s="137">
        <v>1</v>
      </c>
      <c r="X21" s="137">
        <v>1</v>
      </c>
      <c r="Y21" s="137">
        <v>1</v>
      </c>
      <c r="Z21" s="35">
        <f t="shared" si="3"/>
        <v>9</v>
      </c>
      <c r="AA21" s="36">
        <f t="shared" si="4"/>
        <v>1</v>
      </c>
      <c r="AB21" s="124"/>
    </row>
    <row r="22" spans="1:28" ht="15" customHeight="1">
      <c r="A22" s="7">
        <v>21</v>
      </c>
      <c r="B22" s="7" t="s">
        <v>48</v>
      </c>
      <c r="C22" s="7" t="s">
        <v>1</v>
      </c>
      <c r="D22" s="7" t="s">
        <v>80</v>
      </c>
      <c r="E22" s="148">
        <f>NETWORKDAYS(Итого!C$2,Отчёт!C$2,Итого!C$3)</f>
        <v>10</v>
      </c>
      <c r="F22" s="46">
        <v>0.5</v>
      </c>
      <c r="G22" s="45">
        <v>1</v>
      </c>
      <c r="H22" s="47">
        <f t="shared" si="0"/>
        <v>0.5</v>
      </c>
      <c r="I22" s="48">
        <v>11</v>
      </c>
      <c r="J22" s="49">
        <f t="shared" si="1"/>
        <v>5</v>
      </c>
      <c r="K22" s="50">
        <v>144</v>
      </c>
      <c r="L22" s="51">
        <f t="shared" si="2"/>
        <v>720</v>
      </c>
      <c r="M22" s="138">
        <v>43223</v>
      </c>
      <c r="N22" s="52">
        <f t="shared" si="5"/>
        <v>9</v>
      </c>
      <c r="O22" s="137">
        <v>1</v>
      </c>
      <c r="P22" s="137">
        <v>1</v>
      </c>
      <c r="Q22" s="137" t="s">
        <v>49</v>
      </c>
      <c r="R22" s="137">
        <v>1</v>
      </c>
      <c r="S22" s="137" t="s">
        <v>49</v>
      </c>
      <c r="T22" s="137">
        <v>1</v>
      </c>
      <c r="U22" s="137">
        <v>0</v>
      </c>
      <c r="V22" s="137">
        <v>1</v>
      </c>
      <c r="W22" s="137">
        <v>1</v>
      </c>
      <c r="X22" s="137">
        <v>1</v>
      </c>
      <c r="Y22" s="137">
        <v>1</v>
      </c>
      <c r="Z22" s="35">
        <f t="shared" si="3"/>
        <v>8</v>
      </c>
      <c r="AA22" s="36">
        <f t="shared" si="4"/>
        <v>0.88888888888888884</v>
      </c>
      <c r="AB22" s="29" t="s">
        <v>486</v>
      </c>
    </row>
    <row r="23" spans="1:28" ht="15" customHeight="1">
      <c r="A23" s="7">
        <v>22</v>
      </c>
      <c r="B23" s="7" t="s">
        <v>48</v>
      </c>
      <c r="C23" s="7" t="s">
        <v>1</v>
      </c>
      <c r="D23" s="7" t="s">
        <v>81</v>
      </c>
      <c r="E23" s="148">
        <f>NETWORKDAYS(Итого!C$2,Отчёт!C$2,Итого!C$3)</f>
        <v>10</v>
      </c>
      <c r="F23" s="46">
        <v>0.5</v>
      </c>
      <c r="G23" s="45">
        <v>1</v>
      </c>
      <c r="H23" s="47">
        <f t="shared" si="0"/>
        <v>0.5</v>
      </c>
      <c r="I23" s="48">
        <v>11</v>
      </c>
      <c r="J23" s="49">
        <f t="shared" si="1"/>
        <v>5</v>
      </c>
      <c r="K23" s="50">
        <v>144</v>
      </c>
      <c r="L23" s="51">
        <f t="shared" si="2"/>
        <v>720</v>
      </c>
      <c r="M23" s="138">
        <v>43223</v>
      </c>
      <c r="N23" s="52">
        <f t="shared" si="5"/>
        <v>8</v>
      </c>
      <c r="O23" s="137">
        <v>1</v>
      </c>
      <c r="P23" s="137">
        <v>1</v>
      </c>
      <c r="Q23" s="137" t="s">
        <v>49</v>
      </c>
      <c r="R23" s="137">
        <v>1</v>
      </c>
      <c r="S23" s="137" t="s">
        <v>49</v>
      </c>
      <c r="T23" s="137" t="s">
        <v>49</v>
      </c>
      <c r="U23" s="137">
        <v>1</v>
      </c>
      <c r="V23" s="137">
        <v>0</v>
      </c>
      <c r="W23" s="137">
        <v>0</v>
      </c>
      <c r="X23" s="137">
        <v>1</v>
      </c>
      <c r="Y23" s="137">
        <v>1</v>
      </c>
      <c r="Z23" s="35">
        <f t="shared" si="3"/>
        <v>6</v>
      </c>
      <c r="AA23" s="36">
        <f t="shared" si="4"/>
        <v>0.75</v>
      </c>
      <c r="AB23" s="124" t="s">
        <v>450</v>
      </c>
    </row>
    <row r="24" spans="1:28" ht="15" customHeight="1">
      <c r="A24" s="7">
        <v>23</v>
      </c>
      <c r="B24" s="7" t="s">
        <v>48</v>
      </c>
      <c r="C24" s="7" t="s">
        <v>1</v>
      </c>
      <c r="D24" s="7" t="s">
        <v>82</v>
      </c>
      <c r="E24" s="148">
        <f>NETWORKDAYS(Итого!C$2,Отчёт!C$2,Итого!C$3)</f>
        <v>10</v>
      </c>
      <c r="F24" s="46">
        <v>0.5</v>
      </c>
      <c r="G24" s="45">
        <v>1</v>
      </c>
      <c r="H24" s="47">
        <f t="shared" si="0"/>
        <v>0.5</v>
      </c>
      <c r="I24" s="48">
        <v>11</v>
      </c>
      <c r="J24" s="49">
        <f t="shared" si="1"/>
        <v>5</v>
      </c>
      <c r="K24" s="50">
        <v>144</v>
      </c>
      <c r="L24" s="51">
        <f t="shared" si="2"/>
        <v>720</v>
      </c>
      <c r="M24" s="138">
        <v>43227</v>
      </c>
      <c r="N24" s="52">
        <f t="shared" si="5"/>
        <v>6</v>
      </c>
      <c r="O24" s="137">
        <v>1</v>
      </c>
      <c r="P24" s="137">
        <v>1</v>
      </c>
      <c r="Q24" s="137" t="s">
        <v>49</v>
      </c>
      <c r="R24" s="137" t="s">
        <v>49</v>
      </c>
      <c r="S24" s="137" t="s">
        <v>49</v>
      </c>
      <c r="T24" s="137" t="s">
        <v>49</v>
      </c>
      <c r="U24" s="137" t="s">
        <v>49</v>
      </c>
      <c r="V24" s="137">
        <v>1</v>
      </c>
      <c r="W24" s="137">
        <v>1</v>
      </c>
      <c r="X24" s="137">
        <v>1</v>
      </c>
      <c r="Y24" s="137">
        <v>1</v>
      </c>
      <c r="Z24" s="35">
        <f t="shared" si="3"/>
        <v>6</v>
      </c>
      <c r="AA24" s="36">
        <f t="shared" si="4"/>
        <v>1</v>
      </c>
      <c r="AB24" s="124"/>
    </row>
    <row r="25" spans="1:28" ht="15" customHeight="1">
      <c r="A25" s="7">
        <v>24</v>
      </c>
      <c r="B25" s="7" t="s">
        <v>48</v>
      </c>
      <c r="C25" s="7" t="s">
        <v>1</v>
      </c>
      <c r="D25" s="7" t="s">
        <v>83</v>
      </c>
      <c r="E25" s="148">
        <f>NETWORKDAYS(Итого!C$2,Отчёт!C$2,Итого!C$3)</f>
        <v>10</v>
      </c>
      <c r="F25" s="46">
        <v>0.5</v>
      </c>
      <c r="G25" s="45">
        <v>1</v>
      </c>
      <c r="H25" s="47">
        <f t="shared" si="0"/>
        <v>0.5</v>
      </c>
      <c r="I25" s="48">
        <v>11</v>
      </c>
      <c r="J25" s="49">
        <f t="shared" si="1"/>
        <v>5</v>
      </c>
      <c r="K25" s="50">
        <v>144</v>
      </c>
      <c r="L25" s="51">
        <f t="shared" si="2"/>
        <v>720</v>
      </c>
      <c r="M25" s="138">
        <v>43223</v>
      </c>
      <c r="N25" s="52">
        <f t="shared" si="5"/>
        <v>9</v>
      </c>
      <c r="O25" s="137">
        <v>1</v>
      </c>
      <c r="P25" s="137">
        <v>1</v>
      </c>
      <c r="Q25" s="137" t="s">
        <v>49</v>
      </c>
      <c r="R25" s="137">
        <v>1</v>
      </c>
      <c r="S25" s="137" t="s">
        <v>49</v>
      </c>
      <c r="T25" s="137">
        <v>1</v>
      </c>
      <c r="U25" s="137">
        <v>0</v>
      </c>
      <c r="V25" s="137">
        <v>1</v>
      </c>
      <c r="W25" s="137">
        <v>1</v>
      </c>
      <c r="X25" s="137">
        <v>1</v>
      </c>
      <c r="Y25" s="137">
        <v>1</v>
      </c>
      <c r="Z25" s="35">
        <f t="shared" si="3"/>
        <v>8</v>
      </c>
      <c r="AA25" s="36">
        <f t="shared" si="4"/>
        <v>0.88888888888888884</v>
      </c>
      <c r="AB25" s="123" t="s">
        <v>58</v>
      </c>
    </row>
    <row r="26" spans="1:28" ht="15" customHeight="1">
      <c r="A26" s="7">
        <v>25</v>
      </c>
      <c r="B26" s="7" t="s">
        <v>48</v>
      </c>
      <c r="C26" s="7" t="s">
        <v>1</v>
      </c>
      <c r="D26" s="7" t="s">
        <v>84</v>
      </c>
      <c r="E26" s="148">
        <f>NETWORKDAYS(Итого!C$2,Отчёт!C$2,Итого!C$3)</f>
        <v>10</v>
      </c>
      <c r="F26" s="46">
        <v>0.5</v>
      </c>
      <c r="G26" s="45">
        <v>1</v>
      </c>
      <c r="H26" s="47">
        <f t="shared" si="0"/>
        <v>0.5</v>
      </c>
      <c r="I26" s="48">
        <v>11</v>
      </c>
      <c r="J26" s="49">
        <f t="shared" si="1"/>
        <v>5</v>
      </c>
      <c r="K26" s="50">
        <v>144</v>
      </c>
      <c r="L26" s="51">
        <f t="shared" si="2"/>
        <v>720</v>
      </c>
      <c r="M26" s="138">
        <v>43224</v>
      </c>
      <c r="N26" s="52">
        <f t="shared" si="5"/>
        <v>7</v>
      </c>
      <c r="O26" s="137">
        <v>1</v>
      </c>
      <c r="P26" s="137">
        <v>1</v>
      </c>
      <c r="Q26" s="137" t="s">
        <v>49</v>
      </c>
      <c r="R26" s="137">
        <v>1</v>
      </c>
      <c r="S26" s="137" t="s">
        <v>49</v>
      </c>
      <c r="T26" s="137" t="s">
        <v>49</v>
      </c>
      <c r="U26" s="137" t="s">
        <v>49</v>
      </c>
      <c r="V26" s="137">
        <v>1</v>
      </c>
      <c r="W26" s="137">
        <v>1</v>
      </c>
      <c r="X26" s="137">
        <v>1</v>
      </c>
      <c r="Y26" s="137">
        <v>1</v>
      </c>
      <c r="Z26" s="35">
        <f t="shared" si="3"/>
        <v>7</v>
      </c>
      <c r="AA26" s="36">
        <f t="shared" si="4"/>
        <v>1</v>
      </c>
      <c r="AB26" s="126"/>
    </row>
    <row r="27" spans="1:28" ht="15" customHeight="1">
      <c r="A27" s="7">
        <v>26</v>
      </c>
      <c r="B27" s="7" t="s">
        <v>48</v>
      </c>
      <c r="C27" s="7" t="s">
        <v>1</v>
      </c>
      <c r="D27" s="7" t="s">
        <v>270</v>
      </c>
      <c r="E27" s="148">
        <f>NETWORKDAYS(Итого!C$2,Отчёт!C$2,Итого!C$3)</f>
        <v>10</v>
      </c>
      <c r="F27" s="46">
        <v>0.5</v>
      </c>
      <c r="G27" s="45">
        <v>1</v>
      </c>
      <c r="H27" s="47">
        <f t="shared" si="0"/>
        <v>0.5</v>
      </c>
      <c r="I27" s="48">
        <v>11</v>
      </c>
      <c r="J27" s="49">
        <f t="shared" si="1"/>
        <v>5</v>
      </c>
      <c r="K27" s="50">
        <v>144</v>
      </c>
      <c r="L27" s="51">
        <f t="shared" si="2"/>
        <v>720</v>
      </c>
      <c r="M27" s="138">
        <v>43227</v>
      </c>
      <c r="N27" s="52">
        <f t="shared" si="5"/>
        <v>10</v>
      </c>
      <c r="O27" s="137">
        <v>1</v>
      </c>
      <c r="P27" s="137">
        <v>1</v>
      </c>
      <c r="Q27" s="137" t="s">
        <v>49</v>
      </c>
      <c r="R27" s="137">
        <v>1</v>
      </c>
      <c r="S27" s="137">
        <v>0</v>
      </c>
      <c r="T27" s="137">
        <v>0</v>
      </c>
      <c r="U27" s="137">
        <v>0</v>
      </c>
      <c r="V27" s="137">
        <v>1</v>
      </c>
      <c r="W27" s="137">
        <v>1</v>
      </c>
      <c r="X27" s="137">
        <v>1</v>
      </c>
      <c r="Y27" s="137">
        <v>1</v>
      </c>
      <c r="Z27" s="35">
        <f t="shared" si="3"/>
        <v>7</v>
      </c>
      <c r="AA27" s="36">
        <f t="shared" si="4"/>
        <v>0.7</v>
      </c>
      <c r="AB27" s="128" t="s">
        <v>449</v>
      </c>
    </row>
    <row r="28" spans="1:28" ht="12.75" customHeight="1">
      <c r="C28" s="19"/>
      <c r="D28" s="19"/>
      <c r="L28" s="23">
        <f>SUM(L2:L27)</f>
        <v>18000</v>
      </c>
      <c r="Z28" s="39"/>
    </row>
    <row r="29" spans="1:28" ht="12.75" customHeight="1">
      <c r="C29" s="19"/>
      <c r="D29" s="19"/>
    </row>
  </sheetData>
  <autoFilter ref="A1:AB28"/>
  <conditionalFormatting sqref="M1">
    <cfRule type="expression" dxfId="92" priority="4">
      <formula>AND(TODAY()-ROUNDDOWN(M1,0)&gt;=(WEEKDAY(TODAY())),TODAY()-ROUNDDOWN(M1,0)&lt;(WEEKDAY(TODAY())+7))</formula>
    </cfRule>
  </conditionalFormatting>
  <conditionalFormatting sqref="O2:Y27">
    <cfRule type="cellIs" dxfId="91" priority="2" operator="equal">
      <formula>1</formula>
    </cfRule>
  </conditionalFormatting>
  <conditionalFormatting sqref="M2:M27">
    <cfRule type="cellIs" dxfId="90" priority="1" operator="lessThan">
      <formula>43011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0"/>
  <sheetViews>
    <sheetView topLeftCell="D1" zoomScale="70" zoomScaleNormal="70" workbookViewId="0">
      <pane ySplit="1" topLeftCell="A2" activePane="bottomLeft" state="frozen"/>
      <selection pane="bottomLeft" activeCell="T10" sqref="T10"/>
    </sheetView>
  </sheetViews>
  <sheetFormatPr defaultColWidth="14.42578125" defaultRowHeight="15" customHeight="1"/>
  <cols>
    <col min="1" max="2" width="8" customWidth="1"/>
    <col min="3" max="3" width="16.7109375" customWidth="1"/>
    <col min="4" max="4" width="70.7109375" customWidth="1"/>
    <col min="5" max="11" width="8" customWidth="1"/>
    <col min="12" max="12" width="9.5703125" customWidth="1"/>
    <col min="13" max="13" width="11" customWidth="1"/>
    <col min="14" max="14" width="9.5703125" customWidth="1"/>
    <col min="15" max="15" width="10.5703125" customWidth="1"/>
    <col min="16" max="23" width="8" customWidth="1"/>
    <col min="24" max="24" width="38.140625" customWidth="1"/>
  </cols>
  <sheetData>
    <row r="1" spans="1:24" ht="76.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33</v>
      </c>
      <c r="P1" s="28" t="s">
        <v>35</v>
      </c>
      <c r="Q1" s="28" t="s">
        <v>38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46</v>
      </c>
      <c r="W1" s="29" t="s">
        <v>5</v>
      </c>
      <c r="X1" s="28" t="s">
        <v>47</v>
      </c>
    </row>
    <row r="2" spans="1:24" ht="15" customHeight="1">
      <c r="A2" s="57">
        <v>1</v>
      </c>
      <c r="B2" s="58" t="s">
        <v>48</v>
      </c>
      <c r="C2" s="59" t="s">
        <v>1</v>
      </c>
      <c r="D2" s="60" t="s">
        <v>86</v>
      </c>
      <c r="E2" s="45">
        <f>NETWORKDAYS(Итого!C$2,Отчёт!C$2,Итого!C$3)</f>
        <v>10</v>
      </c>
      <c r="F2" s="31">
        <v>0.5</v>
      </c>
      <c r="G2" s="45">
        <v>1</v>
      </c>
      <c r="H2" s="47">
        <f t="shared" ref="H2:H5" si="0">F2*G2</f>
        <v>0.5</v>
      </c>
      <c r="I2" s="61">
        <v>7</v>
      </c>
      <c r="J2" s="49">
        <f t="shared" ref="J2:J5" si="1">E2*H2</f>
        <v>5</v>
      </c>
      <c r="K2" s="50">
        <v>144</v>
      </c>
      <c r="L2" s="51">
        <f t="shared" ref="L2:L5" si="2">J2*K2</f>
        <v>720</v>
      </c>
      <c r="M2" s="138">
        <v>43224</v>
      </c>
      <c r="N2" s="32">
        <f>7-COUNTIF(O2:U2,"х")</f>
        <v>7</v>
      </c>
      <c r="O2" s="137">
        <v>0</v>
      </c>
      <c r="P2" s="137">
        <v>0</v>
      </c>
      <c r="Q2" s="137">
        <v>1</v>
      </c>
      <c r="R2" s="137">
        <v>1</v>
      </c>
      <c r="S2" s="137">
        <v>0</v>
      </c>
      <c r="T2" s="137">
        <v>0</v>
      </c>
      <c r="U2" s="137">
        <v>0</v>
      </c>
      <c r="V2" s="33">
        <f t="shared" ref="V2:V10" si="3">COUNTIF(O2:U2,"1")</f>
        <v>2</v>
      </c>
      <c r="W2" s="34">
        <f t="shared" ref="W2:W10" si="4">V2/N2</f>
        <v>0.2857142857142857</v>
      </c>
      <c r="X2" s="129" t="s">
        <v>475</v>
      </c>
    </row>
    <row r="3" spans="1:24" ht="15" customHeight="1">
      <c r="A3" s="57">
        <v>2</v>
      </c>
      <c r="B3" s="62" t="s">
        <v>48</v>
      </c>
      <c r="C3" s="57" t="s">
        <v>1</v>
      </c>
      <c r="D3" s="63" t="s">
        <v>87</v>
      </c>
      <c r="E3" s="45">
        <f>NETWORKDAYS(Итого!C$2,Отчёт!C$2,Итого!C$3)</f>
        <v>10</v>
      </c>
      <c r="F3" s="31">
        <v>0.5</v>
      </c>
      <c r="G3" s="45">
        <v>1</v>
      </c>
      <c r="H3" s="47">
        <f t="shared" si="0"/>
        <v>0.5</v>
      </c>
      <c r="I3" s="61">
        <v>7</v>
      </c>
      <c r="J3" s="49">
        <f t="shared" si="1"/>
        <v>5</v>
      </c>
      <c r="K3" s="50">
        <v>144</v>
      </c>
      <c r="L3" s="51">
        <f t="shared" si="2"/>
        <v>720</v>
      </c>
      <c r="M3" s="138">
        <v>43223</v>
      </c>
      <c r="N3" s="32">
        <f t="shared" ref="N3:N10" si="5">7-COUNTIF(O3:U3,"х")</f>
        <v>7</v>
      </c>
      <c r="O3" s="137">
        <v>0</v>
      </c>
      <c r="P3" s="137">
        <v>0</v>
      </c>
      <c r="Q3" s="137">
        <v>1</v>
      </c>
      <c r="R3" s="137">
        <v>1</v>
      </c>
      <c r="S3" s="137">
        <v>0</v>
      </c>
      <c r="T3" s="137">
        <v>0</v>
      </c>
      <c r="U3" s="85">
        <v>0</v>
      </c>
      <c r="V3" s="35">
        <f t="shared" si="3"/>
        <v>2</v>
      </c>
      <c r="W3" s="36">
        <f t="shared" si="4"/>
        <v>0.2857142857142857</v>
      </c>
      <c r="X3" s="128" t="s">
        <v>364</v>
      </c>
    </row>
    <row r="4" spans="1:24" ht="15" customHeight="1">
      <c r="A4" s="57">
        <v>3</v>
      </c>
      <c r="B4" s="62" t="s">
        <v>85</v>
      </c>
      <c r="C4" s="57" t="s">
        <v>1</v>
      </c>
      <c r="D4" s="63" t="s">
        <v>88</v>
      </c>
      <c r="E4" s="45">
        <f>NETWORKDAYS(Итого!C$2,Отчёт!C$2,Итого!C$3)</f>
        <v>10</v>
      </c>
      <c r="F4" s="31">
        <v>0.5</v>
      </c>
      <c r="G4" s="45">
        <v>1</v>
      </c>
      <c r="H4" s="47">
        <f t="shared" si="0"/>
        <v>0.5</v>
      </c>
      <c r="I4" s="61">
        <v>7</v>
      </c>
      <c r="J4" s="49">
        <f t="shared" si="1"/>
        <v>5</v>
      </c>
      <c r="K4" s="50">
        <v>144</v>
      </c>
      <c r="L4" s="51">
        <f t="shared" si="2"/>
        <v>720</v>
      </c>
      <c r="M4" s="138">
        <v>43221</v>
      </c>
      <c r="N4" s="32">
        <f t="shared" si="5"/>
        <v>4</v>
      </c>
      <c r="O4" s="137" t="s">
        <v>49</v>
      </c>
      <c r="P4" s="137" t="s">
        <v>49</v>
      </c>
      <c r="Q4" s="137">
        <v>1</v>
      </c>
      <c r="R4" s="137">
        <v>1</v>
      </c>
      <c r="S4" s="137">
        <v>1</v>
      </c>
      <c r="T4" s="137">
        <v>1</v>
      </c>
      <c r="U4" s="137" t="s">
        <v>49</v>
      </c>
      <c r="V4" s="35">
        <f t="shared" si="3"/>
        <v>4</v>
      </c>
      <c r="W4" s="36">
        <f t="shared" si="4"/>
        <v>1</v>
      </c>
      <c r="X4" s="128"/>
    </row>
    <row r="5" spans="1:24" ht="15" customHeight="1">
      <c r="A5" s="57">
        <v>4</v>
      </c>
      <c r="B5" s="62" t="s">
        <v>48</v>
      </c>
      <c r="C5" s="57" t="s">
        <v>1</v>
      </c>
      <c r="D5" s="63" t="s">
        <v>89</v>
      </c>
      <c r="E5" s="45">
        <f>NETWORKDAYS(Итого!C$2,Отчёт!C$2,Итого!C$3)</f>
        <v>10</v>
      </c>
      <c r="F5" s="31">
        <v>0.5</v>
      </c>
      <c r="G5" s="45">
        <v>1</v>
      </c>
      <c r="H5" s="47">
        <f t="shared" si="0"/>
        <v>0.5</v>
      </c>
      <c r="I5" s="61">
        <v>7</v>
      </c>
      <c r="J5" s="49">
        <f t="shared" si="1"/>
        <v>5</v>
      </c>
      <c r="K5" s="50">
        <v>144</v>
      </c>
      <c r="L5" s="51">
        <f t="shared" si="2"/>
        <v>720</v>
      </c>
      <c r="M5" s="138">
        <v>43227</v>
      </c>
      <c r="N5" s="32">
        <f t="shared" si="5"/>
        <v>7</v>
      </c>
      <c r="O5" s="137">
        <v>0</v>
      </c>
      <c r="P5" s="137">
        <v>0</v>
      </c>
      <c r="Q5" s="137">
        <v>1</v>
      </c>
      <c r="R5" s="85">
        <v>1</v>
      </c>
      <c r="S5" s="85">
        <v>1</v>
      </c>
      <c r="T5" s="137">
        <v>1</v>
      </c>
      <c r="U5" s="85">
        <v>0</v>
      </c>
      <c r="V5" s="35">
        <f t="shared" si="3"/>
        <v>4</v>
      </c>
      <c r="W5" s="36">
        <f t="shared" si="4"/>
        <v>0.5714285714285714</v>
      </c>
      <c r="X5" s="124" t="s">
        <v>495</v>
      </c>
    </row>
    <row r="6" spans="1:24" ht="15" customHeight="1">
      <c r="A6" s="57">
        <v>5</v>
      </c>
      <c r="B6" s="62" t="s">
        <v>48</v>
      </c>
      <c r="C6" s="57" t="s">
        <v>1</v>
      </c>
      <c r="D6" s="63" t="s">
        <v>334</v>
      </c>
      <c r="E6" s="45">
        <f>NETWORKDAYS(Итого!C$2,Отчёт!C$2,Итого!C$3)</f>
        <v>10</v>
      </c>
      <c r="F6" s="31">
        <v>0.5</v>
      </c>
      <c r="G6" s="45">
        <v>1</v>
      </c>
      <c r="H6" s="47">
        <f t="shared" ref="H6:H10" si="6">F6*G6</f>
        <v>0.5</v>
      </c>
      <c r="I6" s="61">
        <v>7</v>
      </c>
      <c r="J6" s="49">
        <f t="shared" ref="J6:J10" si="7">E6*H6</f>
        <v>5</v>
      </c>
      <c r="K6" s="50">
        <v>144</v>
      </c>
      <c r="L6" s="51">
        <f t="shared" ref="L6:L10" si="8">J6*K6</f>
        <v>720</v>
      </c>
      <c r="M6" s="138">
        <v>43224</v>
      </c>
      <c r="N6" s="32">
        <f t="shared" si="5"/>
        <v>7</v>
      </c>
      <c r="O6" s="137">
        <v>0</v>
      </c>
      <c r="P6" s="137">
        <v>1</v>
      </c>
      <c r="Q6" s="137">
        <v>1</v>
      </c>
      <c r="R6" s="85">
        <v>1</v>
      </c>
      <c r="S6" s="85">
        <v>1</v>
      </c>
      <c r="T6" s="137">
        <v>1</v>
      </c>
      <c r="U6" s="85">
        <v>0</v>
      </c>
      <c r="V6" s="35">
        <f t="shared" si="3"/>
        <v>5</v>
      </c>
      <c r="W6" s="88">
        <f t="shared" si="4"/>
        <v>0.7142857142857143</v>
      </c>
      <c r="X6" s="128" t="s">
        <v>477</v>
      </c>
    </row>
    <row r="7" spans="1:24" ht="15" customHeight="1">
      <c r="A7" s="57">
        <v>6</v>
      </c>
      <c r="B7" s="62" t="s">
        <v>48</v>
      </c>
      <c r="C7" s="57" t="s">
        <v>1</v>
      </c>
      <c r="D7" s="63" t="s">
        <v>335</v>
      </c>
      <c r="E7" s="45">
        <f>NETWORKDAYS(Итого!C$2,Отчёт!C$2,Итого!C$3)</f>
        <v>10</v>
      </c>
      <c r="F7" s="31">
        <v>0.5</v>
      </c>
      <c r="G7" s="45">
        <v>1</v>
      </c>
      <c r="H7" s="47">
        <f t="shared" si="6"/>
        <v>0.5</v>
      </c>
      <c r="I7" s="61">
        <v>7</v>
      </c>
      <c r="J7" s="49">
        <f t="shared" si="7"/>
        <v>5</v>
      </c>
      <c r="K7" s="50">
        <v>144</v>
      </c>
      <c r="L7" s="51">
        <f t="shared" si="8"/>
        <v>720</v>
      </c>
      <c r="M7" s="138">
        <v>43224</v>
      </c>
      <c r="N7" s="32">
        <f t="shared" si="5"/>
        <v>7</v>
      </c>
      <c r="O7" s="137">
        <v>0</v>
      </c>
      <c r="P7" s="137">
        <v>0</v>
      </c>
      <c r="Q7" s="137">
        <v>1</v>
      </c>
      <c r="R7" s="85">
        <v>1</v>
      </c>
      <c r="S7" s="85">
        <v>1</v>
      </c>
      <c r="T7" s="137">
        <v>0</v>
      </c>
      <c r="U7" s="85">
        <v>0</v>
      </c>
      <c r="V7" s="35">
        <f t="shared" si="3"/>
        <v>3</v>
      </c>
      <c r="W7" s="88">
        <f t="shared" si="4"/>
        <v>0.42857142857142855</v>
      </c>
      <c r="X7" s="128" t="s">
        <v>365</v>
      </c>
    </row>
    <row r="8" spans="1:24" ht="15" customHeight="1">
      <c r="A8" s="57">
        <v>7</v>
      </c>
      <c r="B8" s="62" t="s">
        <v>48</v>
      </c>
      <c r="C8" s="57" t="s">
        <v>1</v>
      </c>
      <c r="D8" s="63" t="s">
        <v>336</v>
      </c>
      <c r="E8" s="45">
        <f>NETWORKDAYS(Итого!C$2,Отчёт!C$2,Итого!C$3)</f>
        <v>10</v>
      </c>
      <c r="F8" s="31">
        <v>0.5</v>
      </c>
      <c r="G8" s="45">
        <v>1</v>
      </c>
      <c r="H8" s="47">
        <f t="shared" si="6"/>
        <v>0.5</v>
      </c>
      <c r="I8" s="61">
        <v>7</v>
      </c>
      <c r="J8" s="49">
        <f t="shared" si="7"/>
        <v>5</v>
      </c>
      <c r="K8" s="50">
        <v>144</v>
      </c>
      <c r="L8" s="51">
        <f t="shared" si="8"/>
        <v>720</v>
      </c>
      <c r="M8" s="138">
        <v>43227</v>
      </c>
      <c r="N8" s="32">
        <f t="shared" si="5"/>
        <v>7</v>
      </c>
      <c r="O8" s="137">
        <v>0</v>
      </c>
      <c r="P8" s="137">
        <v>0</v>
      </c>
      <c r="Q8" s="137">
        <v>1</v>
      </c>
      <c r="R8" s="85">
        <v>1</v>
      </c>
      <c r="S8" s="85">
        <v>1</v>
      </c>
      <c r="T8" s="137">
        <v>0</v>
      </c>
      <c r="U8" s="85">
        <v>0</v>
      </c>
      <c r="V8" s="35">
        <f t="shared" si="3"/>
        <v>3</v>
      </c>
      <c r="W8" s="88">
        <f t="shared" si="4"/>
        <v>0.42857142857142855</v>
      </c>
      <c r="X8" s="124" t="s">
        <v>476</v>
      </c>
    </row>
    <row r="9" spans="1:24" ht="15" customHeight="1">
      <c r="A9" s="57">
        <v>8</v>
      </c>
      <c r="B9" s="62" t="s">
        <v>48</v>
      </c>
      <c r="C9" s="57" t="s">
        <v>1</v>
      </c>
      <c r="D9" s="63" t="s">
        <v>337</v>
      </c>
      <c r="E9" s="45">
        <f>NETWORKDAYS(Итого!C$2,Отчёт!C$2,Итого!C$3)</f>
        <v>10</v>
      </c>
      <c r="F9" s="31">
        <v>0.5</v>
      </c>
      <c r="G9" s="45">
        <v>1</v>
      </c>
      <c r="H9" s="47">
        <f t="shared" si="6"/>
        <v>0.5</v>
      </c>
      <c r="I9" s="61">
        <v>7</v>
      </c>
      <c r="J9" s="49">
        <f t="shared" si="7"/>
        <v>5</v>
      </c>
      <c r="K9" s="50">
        <v>144</v>
      </c>
      <c r="L9" s="51">
        <f t="shared" si="8"/>
        <v>720</v>
      </c>
      <c r="M9" s="138">
        <v>43224</v>
      </c>
      <c r="N9" s="32">
        <f t="shared" si="5"/>
        <v>7</v>
      </c>
      <c r="O9" s="137">
        <v>0</v>
      </c>
      <c r="P9" s="137">
        <v>0</v>
      </c>
      <c r="Q9" s="137">
        <v>1</v>
      </c>
      <c r="R9" s="85">
        <v>1</v>
      </c>
      <c r="S9" s="85">
        <v>0</v>
      </c>
      <c r="T9" s="137">
        <v>0</v>
      </c>
      <c r="U9" s="85">
        <v>0</v>
      </c>
      <c r="V9" s="35">
        <f t="shared" si="3"/>
        <v>2</v>
      </c>
      <c r="W9" s="88">
        <f t="shared" si="4"/>
        <v>0.2857142857142857</v>
      </c>
      <c r="X9" s="128" t="s">
        <v>365</v>
      </c>
    </row>
    <row r="10" spans="1:24" ht="15" customHeight="1">
      <c r="A10" s="57">
        <v>9</v>
      </c>
      <c r="B10" s="62" t="s">
        <v>48</v>
      </c>
      <c r="C10" s="57" t="s">
        <v>1</v>
      </c>
      <c r="D10" s="63" t="s">
        <v>338</v>
      </c>
      <c r="E10" s="45">
        <f>NETWORKDAYS(Итого!C$2,Отчёт!C$2,Итого!C$3)</f>
        <v>10</v>
      </c>
      <c r="F10" s="31">
        <v>0.5</v>
      </c>
      <c r="G10" s="45">
        <v>1</v>
      </c>
      <c r="H10" s="47">
        <f t="shared" si="6"/>
        <v>0.5</v>
      </c>
      <c r="I10" s="61">
        <v>7</v>
      </c>
      <c r="J10" s="49">
        <f t="shared" si="7"/>
        <v>5</v>
      </c>
      <c r="K10" s="50">
        <v>144</v>
      </c>
      <c r="L10" s="51">
        <f t="shared" si="8"/>
        <v>720</v>
      </c>
      <c r="M10" s="138">
        <v>43227</v>
      </c>
      <c r="N10" s="32">
        <f t="shared" si="5"/>
        <v>7</v>
      </c>
      <c r="O10" s="137">
        <v>0</v>
      </c>
      <c r="P10" s="137">
        <v>0</v>
      </c>
      <c r="Q10" s="137">
        <v>1</v>
      </c>
      <c r="R10" s="85">
        <v>1</v>
      </c>
      <c r="S10" s="85">
        <v>0</v>
      </c>
      <c r="T10" s="137">
        <v>1</v>
      </c>
      <c r="U10" s="85">
        <v>0</v>
      </c>
      <c r="V10" s="35">
        <f t="shared" si="3"/>
        <v>3</v>
      </c>
      <c r="W10" s="88">
        <f t="shared" si="4"/>
        <v>0.42857142857142855</v>
      </c>
      <c r="X10" s="29" t="s">
        <v>487</v>
      </c>
    </row>
    <row r="11" spans="1:24" ht="15" customHeight="1">
      <c r="A11" s="158"/>
      <c r="B11" s="159"/>
      <c r="C11" s="158"/>
      <c r="D11" s="160"/>
      <c r="E11" s="161"/>
      <c r="F11" s="162"/>
      <c r="G11" s="161"/>
      <c r="H11" s="163"/>
      <c r="I11" s="164"/>
      <c r="J11" s="165"/>
      <c r="K11" s="166"/>
      <c r="L11" s="64">
        <f>SUM(L2:L10)</f>
        <v>6480</v>
      </c>
      <c r="M11" s="167"/>
      <c r="N11" s="168"/>
      <c r="O11" s="169"/>
      <c r="P11" s="169"/>
      <c r="Q11" s="169"/>
      <c r="R11" s="170"/>
      <c r="S11" s="170"/>
      <c r="T11" s="169"/>
      <c r="U11" s="170"/>
      <c r="V11" s="171"/>
      <c r="W11" s="172"/>
      <c r="X11" s="173"/>
    </row>
    <row r="12" spans="1:24" ht="12.75" customHeight="1">
      <c r="C12" s="19"/>
      <c r="D12" s="19"/>
      <c r="N12" s="19"/>
      <c r="O12" s="19"/>
      <c r="S12" s="19"/>
    </row>
    <row r="13" spans="1:24" ht="12.75" customHeight="1">
      <c r="C13" s="19"/>
      <c r="D13" s="19"/>
      <c r="L13" s="19"/>
      <c r="N13" s="19"/>
      <c r="O13" s="19"/>
      <c r="V13" s="39"/>
    </row>
    <row r="14" spans="1:24" ht="12.75" customHeight="1">
      <c r="C14" s="19"/>
      <c r="D14" s="19"/>
      <c r="L14" s="19"/>
      <c r="N14" s="19"/>
      <c r="O14" s="19"/>
    </row>
    <row r="15" spans="1:24" ht="12.75" customHeight="1">
      <c r="C15" s="19"/>
      <c r="D15" s="19"/>
      <c r="L15" s="19"/>
      <c r="N15" s="19"/>
      <c r="O15" s="19"/>
    </row>
    <row r="16" spans="1:24" ht="12.75" customHeight="1">
      <c r="C16" s="19"/>
      <c r="D16" s="19"/>
      <c r="L16" s="19"/>
      <c r="N16" s="19"/>
      <c r="O16" s="19"/>
    </row>
    <row r="17" spans="3:15" ht="12.75" customHeight="1">
      <c r="C17" s="19"/>
      <c r="D17" s="19"/>
      <c r="L17" s="19"/>
      <c r="N17" s="19"/>
      <c r="O17" s="19"/>
    </row>
    <row r="18" spans="3:15" ht="12.75" customHeight="1">
      <c r="C18" s="19"/>
      <c r="D18" s="19"/>
      <c r="L18" s="19"/>
      <c r="N18" s="19"/>
      <c r="O18" s="19"/>
    </row>
    <row r="19" spans="3:15" ht="12.75" customHeight="1">
      <c r="C19" s="19"/>
      <c r="D19" s="19"/>
      <c r="L19" s="19"/>
      <c r="N19" s="19"/>
      <c r="O19" s="19"/>
    </row>
    <row r="20" spans="3:15" ht="12.75" customHeight="1">
      <c r="C20" s="19"/>
      <c r="D20" s="19"/>
      <c r="L20" s="19"/>
      <c r="N20" s="19"/>
      <c r="O20" s="19"/>
    </row>
    <row r="21" spans="3:15" ht="12.75" customHeight="1">
      <c r="C21" s="19"/>
      <c r="D21" s="19"/>
      <c r="L21" s="19"/>
      <c r="N21" s="19"/>
      <c r="O21" s="19"/>
    </row>
    <row r="22" spans="3:15" ht="12.75" customHeight="1">
      <c r="C22" s="19"/>
      <c r="D22" s="19"/>
      <c r="L22" s="19"/>
      <c r="N22" s="19"/>
      <c r="O22" s="19"/>
    </row>
    <row r="23" spans="3:15" ht="12.75" customHeight="1">
      <c r="C23" s="19"/>
      <c r="D23" s="19"/>
      <c r="L23" s="19"/>
      <c r="N23" s="19"/>
      <c r="O23" s="19"/>
    </row>
    <row r="24" spans="3:15" ht="12.75" customHeight="1">
      <c r="C24" s="19"/>
      <c r="D24" s="19"/>
      <c r="L24" s="19"/>
      <c r="N24" s="19"/>
      <c r="O24" s="19"/>
    </row>
    <row r="25" spans="3:15" ht="12.75" customHeight="1">
      <c r="C25" s="19"/>
      <c r="D25" s="19"/>
      <c r="L25" s="19"/>
      <c r="N25" s="19"/>
      <c r="O25" s="19"/>
    </row>
    <row r="26" spans="3:15" ht="12.75" customHeight="1">
      <c r="C26" s="19"/>
      <c r="D26" s="19"/>
      <c r="L26" s="19"/>
      <c r="N26" s="19"/>
      <c r="O26" s="19"/>
    </row>
    <row r="27" spans="3:15" ht="12.75" customHeight="1">
      <c r="C27" s="19"/>
      <c r="D27" s="19"/>
      <c r="L27" s="19"/>
      <c r="N27" s="19"/>
      <c r="O27" s="19"/>
    </row>
    <row r="28" spans="3:15" ht="12.75" customHeight="1">
      <c r="C28" s="19"/>
      <c r="D28" s="19"/>
      <c r="L28" s="19"/>
      <c r="N28" s="19"/>
      <c r="O28" s="19"/>
    </row>
    <row r="29" spans="3:15" ht="12.75" customHeight="1">
      <c r="C29" s="19"/>
      <c r="D29" s="19"/>
      <c r="L29" s="19"/>
      <c r="N29" s="19"/>
      <c r="O29" s="19"/>
    </row>
    <row r="30" spans="3:15" ht="12.75" customHeight="1">
      <c r="C30" s="19"/>
      <c r="D30" s="19"/>
      <c r="L30" s="19"/>
      <c r="N30" s="19"/>
      <c r="O30" s="19"/>
    </row>
    <row r="31" spans="3:15" ht="12.75" customHeight="1">
      <c r="C31" s="19"/>
      <c r="D31" s="19"/>
      <c r="L31" s="19"/>
      <c r="N31" s="19"/>
      <c r="O31" s="19"/>
    </row>
    <row r="32" spans="3:15" ht="12.75" customHeight="1">
      <c r="C32" s="19"/>
      <c r="D32" s="19"/>
      <c r="L32" s="19"/>
      <c r="N32" s="19"/>
      <c r="O32" s="19"/>
    </row>
    <row r="33" spans="2:19" ht="12.75" customHeight="1">
      <c r="C33" s="19"/>
      <c r="D33" s="19"/>
      <c r="L33" s="19"/>
      <c r="N33" s="19"/>
      <c r="O33" s="19"/>
    </row>
    <row r="34" spans="2:19" ht="12.75" customHeight="1">
      <c r="C34" s="19"/>
      <c r="D34" s="19"/>
      <c r="L34" s="19"/>
      <c r="N34" s="19"/>
      <c r="O34" s="19"/>
    </row>
    <row r="35" spans="2:19" ht="12.75" customHeight="1">
      <c r="C35" s="19"/>
      <c r="D35" s="19"/>
      <c r="L35" s="19"/>
      <c r="N35" s="19"/>
      <c r="O35" s="19"/>
    </row>
    <row r="36" spans="2:19" ht="12.75" customHeight="1">
      <c r="C36" s="19"/>
      <c r="D36" s="19"/>
      <c r="L36" s="19"/>
      <c r="N36" s="19"/>
      <c r="O36" s="19"/>
    </row>
    <row r="37" spans="2:19" ht="12.75" customHeight="1">
      <c r="C37" s="19"/>
      <c r="D37" s="19"/>
      <c r="L37" s="19"/>
      <c r="N37" s="19"/>
      <c r="O37" s="19"/>
    </row>
    <row r="38" spans="2:19" ht="12.75" customHeight="1">
      <c r="C38" s="19"/>
      <c r="D38" s="19"/>
      <c r="L38" s="19"/>
      <c r="N38" s="19"/>
      <c r="O38" s="19"/>
    </row>
    <row r="39" spans="2:19" ht="12.75" customHeight="1">
      <c r="C39" s="19"/>
      <c r="D39" s="19"/>
      <c r="L39" s="19"/>
      <c r="N39" s="19"/>
      <c r="O39" s="19"/>
    </row>
    <row r="40" spans="2:19" ht="12.75" customHeight="1">
      <c r="C40" s="19"/>
      <c r="D40" s="19"/>
      <c r="L40" s="19"/>
      <c r="N40" s="19"/>
      <c r="O40" s="19"/>
    </row>
    <row r="41" spans="2:19" ht="12.75" customHeight="1">
      <c r="C41" s="19"/>
      <c r="D41" s="19"/>
      <c r="L41" s="19"/>
      <c r="N41" s="19"/>
      <c r="O41" s="19"/>
    </row>
    <row r="42" spans="2:19" ht="12.75" customHeight="1">
      <c r="C42" s="19"/>
      <c r="D42" s="19"/>
      <c r="L42" s="19"/>
      <c r="N42" s="19"/>
      <c r="O42" s="19"/>
    </row>
    <row r="43" spans="2:19" ht="12.75" customHeight="1">
      <c r="C43" s="19"/>
      <c r="D43" s="19"/>
      <c r="L43" s="19"/>
      <c r="N43" s="19"/>
      <c r="O43" s="19"/>
    </row>
    <row r="44" spans="2:19" ht="12.75" customHeight="1">
      <c r="C44" s="19"/>
      <c r="D44" s="19"/>
      <c r="L44" s="19"/>
      <c r="N44" s="19"/>
      <c r="O44" s="19"/>
    </row>
    <row r="45" spans="2:19" ht="12.75" customHeight="1">
      <c r="C45" s="19"/>
      <c r="D45" s="19"/>
      <c r="L45" s="19"/>
      <c r="N45" s="19"/>
      <c r="O45" s="19"/>
      <c r="S45" s="19"/>
    </row>
    <row r="46" spans="2:19" ht="12.75" customHeight="1">
      <c r="B46" s="65"/>
      <c r="C46" s="19"/>
      <c r="D46" s="19"/>
      <c r="L46" s="37"/>
      <c r="N46" s="19"/>
      <c r="O46" s="19"/>
    </row>
    <row r="47" spans="2:19" ht="12.75" customHeight="1">
      <c r="C47" s="19"/>
      <c r="D47" s="19"/>
      <c r="L47" s="19"/>
      <c r="N47" s="19"/>
      <c r="O47" s="19"/>
    </row>
    <row r="48" spans="2:19" ht="12.75" customHeight="1">
      <c r="C48" s="19"/>
      <c r="D48" s="19"/>
      <c r="L48" s="19"/>
      <c r="N48" s="19"/>
      <c r="O48" s="19"/>
    </row>
    <row r="49" spans="3:15" ht="12.75" customHeight="1">
      <c r="C49" s="19"/>
      <c r="D49" s="19"/>
      <c r="L49" s="19"/>
      <c r="N49" s="66"/>
      <c r="O49" s="19"/>
    </row>
    <row r="50" spans="3:15" ht="12.75" customHeight="1">
      <c r="C50" s="19"/>
      <c r="D50" s="19"/>
      <c r="L50" s="19"/>
      <c r="N50" s="19"/>
      <c r="O50" s="19"/>
    </row>
  </sheetData>
  <autoFilter ref="A1:X13"/>
  <conditionalFormatting sqref="D1">
    <cfRule type="expression" dxfId="89" priority="5">
      <formula>AND(COUNTIF($D$1,D1)&gt;1,NOT(ISBLANK(D1)))</formula>
    </cfRule>
  </conditionalFormatting>
  <conditionalFormatting sqref="M1">
    <cfRule type="expression" dxfId="88" priority="6">
      <formula>AND(TODAY()-ROUNDDOWN(M1,0)&gt;=(WEEKDAY(TODAY())),TODAY()-ROUNDDOWN(M1,0)&lt;(WEEKDAY(TODAY())+7))</formula>
    </cfRule>
  </conditionalFormatting>
  <conditionalFormatting sqref="M2:M5 M11">
    <cfRule type="cellIs" dxfId="87" priority="4" operator="lessThan">
      <formula>43011</formula>
    </cfRule>
  </conditionalFormatting>
  <conditionalFormatting sqref="O2:U11">
    <cfRule type="cellIs" dxfId="86" priority="3" operator="equal">
      <formula>1</formula>
    </cfRule>
  </conditionalFormatting>
  <conditionalFormatting sqref="M6:M10">
    <cfRule type="cellIs" dxfId="85" priority="2" operator="lessThan">
      <formula>43011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0"/>
  <sheetViews>
    <sheetView zoomScale="70" zoomScaleNormal="70" workbookViewId="0">
      <pane ySplit="1" topLeftCell="A2" activePane="bottomLeft" state="frozen"/>
      <selection pane="bottomLeft" activeCell="O2" sqref="O2"/>
    </sheetView>
  </sheetViews>
  <sheetFormatPr defaultColWidth="14.42578125" defaultRowHeight="15" customHeight="1"/>
  <cols>
    <col min="1" max="2" width="8" customWidth="1"/>
    <col min="3" max="3" width="10.140625" customWidth="1"/>
    <col min="4" max="4" width="38.85546875" customWidth="1"/>
    <col min="5" max="12" width="8" customWidth="1"/>
    <col min="13" max="13" width="12.85546875" customWidth="1"/>
    <col min="14" max="23" width="8" customWidth="1"/>
    <col min="24" max="24" width="51.7109375" customWidth="1"/>
  </cols>
  <sheetData>
    <row r="1" spans="1:24" ht="76.5" customHeight="1">
      <c r="A1" s="11" t="s">
        <v>19</v>
      </c>
      <c r="B1" s="12" t="s">
        <v>20</v>
      </c>
      <c r="C1" s="11" t="s">
        <v>21</v>
      </c>
      <c r="D1" s="12" t="s">
        <v>22</v>
      </c>
      <c r="E1" s="40" t="s">
        <v>23</v>
      </c>
      <c r="F1" s="41" t="s">
        <v>24</v>
      </c>
      <c r="G1" s="40" t="s">
        <v>25</v>
      </c>
      <c r="H1" s="40" t="s">
        <v>26</v>
      </c>
      <c r="I1" s="41" t="s">
        <v>27</v>
      </c>
      <c r="J1" s="42" t="s">
        <v>28</v>
      </c>
      <c r="K1" s="40" t="s">
        <v>29</v>
      </c>
      <c r="L1" s="40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35</v>
      </c>
      <c r="R1" s="28" t="s">
        <v>39</v>
      </c>
      <c r="S1" s="28" t="s">
        <v>40</v>
      </c>
      <c r="T1" s="28" t="s">
        <v>41</v>
      </c>
      <c r="U1" s="28" t="s">
        <v>42</v>
      </c>
      <c r="V1" s="28" t="s">
        <v>46</v>
      </c>
      <c r="W1" s="29" t="s">
        <v>5</v>
      </c>
      <c r="X1" s="28" t="s">
        <v>47</v>
      </c>
    </row>
    <row r="2" spans="1:24" ht="15" customHeight="1">
      <c r="A2" s="7">
        <v>1</v>
      </c>
      <c r="B2" s="8" t="s">
        <v>85</v>
      </c>
      <c r="C2" s="7" t="s">
        <v>90</v>
      </c>
      <c r="D2" s="7" t="s">
        <v>91</v>
      </c>
      <c r="E2" s="45">
        <f>NETWORKDAYS(Итого!$C$2,Отчёт!$C$2,Итого!$C$3:$C$5)</f>
        <v>10</v>
      </c>
      <c r="F2" s="46">
        <f>1/3</f>
        <v>0.33333333333333331</v>
      </c>
      <c r="G2" s="45">
        <v>3</v>
      </c>
      <c r="H2" s="47">
        <f t="shared" ref="H2:H7" si="0">F2*G2</f>
        <v>1</v>
      </c>
      <c r="I2" s="48">
        <v>11</v>
      </c>
      <c r="J2" s="49">
        <f t="shared" ref="J2:J7" si="1">E2*H2</f>
        <v>10</v>
      </c>
      <c r="K2" s="50">
        <v>144</v>
      </c>
      <c r="L2" s="51">
        <f t="shared" ref="L2:L7" si="2">J2*K2</f>
        <v>1440</v>
      </c>
      <c r="M2" s="138">
        <v>43217</v>
      </c>
      <c r="N2" s="52">
        <f>7-COUNTIF(O2:U2,"х")</f>
        <v>7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137">
        <v>1</v>
      </c>
      <c r="V2" s="33">
        <f t="shared" ref="V2:V7" si="3">COUNTIF(O2:U2,"1")</f>
        <v>7</v>
      </c>
      <c r="W2" s="34">
        <f t="shared" ref="W2:W7" si="4">V2/N2</f>
        <v>1</v>
      </c>
      <c r="X2" s="129"/>
    </row>
    <row r="3" spans="1:24" ht="15" customHeight="1">
      <c r="A3" s="7">
        <v>2</v>
      </c>
      <c r="B3" s="8" t="s">
        <v>85</v>
      </c>
      <c r="C3" s="7" t="s">
        <v>92</v>
      </c>
      <c r="D3" s="7" t="s">
        <v>93</v>
      </c>
      <c r="E3" s="45">
        <f>NETWORKDAYS(Итого!$C$2,Отчёт!$C$2,Итого!$C$3:$C$5)</f>
        <v>10</v>
      </c>
      <c r="F3" s="46">
        <f t="shared" ref="F3:F7" si="5">1/3</f>
        <v>0.33333333333333331</v>
      </c>
      <c r="G3" s="45">
        <v>3</v>
      </c>
      <c r="H3" s="47">
        <f t="shared" si="0"/>
        <v>1</v>
      </c>
      <c r="I3" s="48">
        <v>11</v>
      </c>
      <c r="J3" s="49">
        <f t="shared" si="1"/>
        <v>10</v>
      </c>
      <c r="K3" s="50">
        <v>144</v>
      </c>
      <c r="L3" s="51">
        <f t="shared" si="2"/>
        <v>1440</v>
      </c>
      <c r="M3" s="138">
        <v>43215</v>
      </c>
      <c r="N3" s="52">
        <f t="shared" ref="N3:N7" si="6">7-COUNTIF(O3:U3,"х")</f>
        <v>6</v>
      </c>
      <c r="O3" s="137" t="s">
        <v>49</v>
      </c>
      <c r="P3" s="137">
        <v>1</v>
      </c>
      <c r="Q3" s="137">
        <v>1</v>
      </c>
      <c r="R3" s="137">
        <v>1</v>
      </c>
      <c r="S3" s="137">
        <v>1</v>
      </c>
      <c r="T3" s="137">
        <v>1</v>
      </c>
      <c r="U3" s="137">
        <v>1</v>
      </c>
      <c r="V3" s="35">
        <f t="shared" si="3"/>
        <v>6</v>
      </c>
      <c r="W3" s="36">
        <f t="shared" si="4"/>
        <v>1</v>
      </c>
      <c r="X3" s="128" t="s">
        <v>466</v>
      </c>
    </row>
    <row r="4" spans="1:24" ht="15" customHeight="1">
      <c r="A4" s="7">
        <v>3</v>
      </c>
      <c r="B4" s="8" t="s">
        <v>85</v>
      </c>
      <c r="C4" s="67" t="s">
        <v>1</v>
      </c>
      <c r="D4" s="7" t="s">
        <v>94</v>
      </c>
      <c r="E4" s="45">
        <f>NETWORKDAYS(Итого!$C$2,Отчёт!$C$2,Итого!$C$3:$C$5)</f>
        <v>10</v>
      </c>
      <c r="F4" s="46">
        <f t="shared" si="5"/>
        <v>0.33333333333333331</v>
      </c>
      <c r="G4" s="45">
        <v>3</v>
      </c>
      <c r="H4" s="47">
        <f t="shared" si="0"/>
        <v>1</v>
      </c>
      <c r="I4" s="48">
        <v>11</v>
      </c>
      <c r="J4" s="49">
        <f t="shared" si="1"/>
        <v>10</v>
      </c>
      <c r="K4" s="50">
        <v>144</v>
      </c>
      <c r="L4" s="51">
        <f t="shared" si="2"/>
        <v>1440</v>
      </c>
      <c r="M4" s="138">
        <v>43217</v>
      </c>
      <c r="N4" s="52">
        <f t="shared" si="6"/>
        <v>7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37">
        <v>1</v>
      </c>
      <c r="V4" s="35">
        <f t="shared" si="3"/>
        <v>7</v>
      </c>
      <c r="W4" s="36">
        <f t="shared" si="4"/>
        <v>1</v>
      </c>
      <c r="X4" s="128"/>
    </row>
    <row r="5" spans="1:24" ht="15" customHeight="1">
      <c r="A5" s="7">
        <v>5</v>
      </c>
      <c r="B5" s="8" t="s">
        <v>85</v>
      </c>
      <c r="C5" s="7" t="s">
        <v>95</v>
      </c>
      <c r="D5" s="7" t="s">
        <v>96</v>
      </c>
      <c r="E5" s="45">
        <f>NETWORKDAYS(Итого!$C$2,Отчёт!$C$2,Итого!$C$3:$C$5)</f>
        <v>10</v>
      </c>
      <c r="F5" s="46">
        <f t="shared" si="5"/>
        <v>0.33333333333333331</v>
      </c>
      <c r="G5" s="45">
        <v>3</v>
      </c>
      <c r="H5" s="47">
        <f t="shared" si="0"/>
        <v>1</v>
      </c>
      <c r="I5" s="48">
        <v>11</v>
      </c>
      <c r="J5" s="49">
        <f t="shared" si="1"/>
        <v>10</v>
      </c>
      <c r="K5" s="50">
        <v>144</v>
      </c>
      <c r="L5" s="51">
        <f t="shared" si="2"/>
        <v>1440</v>
      </c>
      <c r="M5" s="138">
        <v>43217</v>
      </c>
      <c r="N5" s="52">
        <f t="shared" si="6"/>
        <v>7</v>
      </c>
      <c r="O5" s="137">
        <v>1</v>
      </c>
      <c r="P5" s="137">
        <v>1</v>
      </c>
      <c r="Q5" s="137">
        <v>1</v>
      </c>
      <c r="R5" s="137">
        <v>1</v>
      </c>
      <c r="S5" s="137">
        <v>1</v>
      </c>
      <c r="T5" s="137">
        <v>1</v>
      </c>
      <c r="U5" s="137">
        <v>1</v>
      </c>
      <c r="V5" s="35">
        <f t="shared" si="3"/>
        <v>7</v>
      </c>
      <c r="W5" s="36">
        <f t="shared" si="4"/>
        <v>1</v>
      </c>
      <c r="X5" s="128"/>
    </row>
    <row r="6" spans="1:24" ht="15" customHeight="1">
      <c r="A6" s="7">
        <v>6</v>
      </c>
      <c r="B6" s="8" t="s">
        <v>85</v>
      </c>
      <c r="C6" s="7" t="s">
        <v>97</v>
      </c>
      <c r="D6" s="7" t="s">
        <v>98</v>
      </c>
      <c r="E6" s="45">
        <f>NETWORKDAYS(Итого!$C$2,Отчёт!$C$2,Итого!$C$3:$C$5)</f>
        <v>10</v>
      </c>
      <c r="F6" s="46">
        <f t="shared" si="5"/>
        <v>0.33333333333333331</v>
      </c>
      <c r="G6" s="45">
        <v>3</v>
      </c>
      <c r="H6" s="47">
        <f t="shared" si="0"/>
        <v>1</v>
      </c>
      <c r="I6" s="48">
        <v>11</v>
      </c>
      <c r="J6" s="49">
        <f t="shared" si="1"/>
        <v>10</v>
      </c>
      <c r="K6" s="50">
        <v>144</v>
      </c>
      <c r="L6" s="51">
        <f t="shared" si="2"/>
        <v>1440</v>
      </c>
      <c r="M6" s="138">
        <v>43216</v>
      </c>
      <c r="N6" s="52">
        <f t="shared" si="6"/>
        <v>6</v>
      </c>
      <c r="O6" s="137" t="s">
        <v>49</v>
      </c>
      <c r="P6" s="137">
        <v>1</v>
      </c>
      <c r="Q6" s="137">
        <v>1</v>
      </c>
      <c r="R6" s="137">
        <v>1</v>
      </c>
      <c r="S6" s="137">
        <v>1</v>
      </c>
      <c r="T6" s="137">
        <v>1</v>
      </c>
      <c r="U6" s="137">
        <v>1</v>
      </c>
      <c r="V6" s="35">
        <f t="shared" si="3"/>
        <v>6</v>
      </c>
      <c r="W6" s="36">
        <f t="shared" si="4"/>
        <v>1</v>
      </c>
      <c r="X6" s="128"/>
    </row>
    <row r="7" spans="1:24" ht="15" customHeight="1">
      <c r="A7" s="7">
        <v>7</v>
      </c>
      <c r="B7" s="8" t="s">
        <v>85</v>
      </c>
      <c r="C7" s="7" t="s">
        <v>99</v>
      </c>
      <c r="D7" s="7" t="s">
        <v>100</v>
      </c>
      <c r="E7" s="45">
        <f>NETWORKDAYS(Итого!$C$2,Отчёт!$C$2,Итого!$C$3:$C$5)</f>
        <v>10</v>
      </c>
      <c r="F7" s="46">
        <f t="shared" si="5"/>
        <v>0.33333333333333331</v>
      </c>
      <c r="G7" s="45">
        <v>3</v>
      </c>
      <c r="H7" s="47">
        <f t="shared" si="0"/>
        <v>1</v>
      </c>
      <c r="I7" s="48">
        <v>11</v>
      </c>
      <c r="J7" s="49">
        <f t="shared" si="1"/>
        <v>10</v>
      </c>
      <c r="K7" s="50">
        <v>144</v>
      </c>
      <c r="L7" s="51">
        <f t="shared" si="2"/>
        <v>1440</v>
      </c>
      <c r="M7" s="138">
        <v>43217</v>
      </c>
      <c r="N7" s="52">
        <f t="shared" si="6"/>
        <v>7</v>
      </c>
      <c r="O7" s="137">
        <v>1</v>
      </c>
      <c r="P7" s="137">
        <v>1</v>
      </c>
      <c r="Q7" s="137">
        <v>1</v>
      </c>
      <c r="R7" s="137">
        <v>1</v>
      </c>
      <c r="S7" s="137">
        <v>1</v>
      </c>
      <c r="T7" s="137">
        <v>1</v>
      </c>
      <c r="U7" s="137">
        <v>1</v>
      </c>
      <c r="V7" s="35">
        <f t="shared" si="3"/>
        <v>7</v>
      </c>
      <c r="W7" s="36">
        <f t="shared" si="4"/>
        <v>1</v>
      </c>
      <c r="X7" s="125" t="s">
        <v>101</v>
      </c>
    </row>
    <row r="8" spans="1:24" ht="12.75" customHeight="1">
      <c r="C8" s="19"/>
      <c r="D8" s="19"/>
      <c r="L8" s="64">
        <f>SUM(L2:L7)</f>
        <v>8640</v>
      </c>
    </row>
    <row r="9" spans="1:24" ht="12.75" customHeight="1">
      <c r="C9" s="19"/>
      <c r="D9" s="19"/>
      <c r="V9" s="39"/>
    </row>
    <row r="10" spans="1:24" ht="12.75" customHeight="1">
      <c r="C10" s="19"/>
      <c r="D10" s="19"/>
    </row>
    <row r="11" spans="1:24" ht="12.75" customHeight="1">
      <c r="C11" s="19"/>
      <c r="D11" s="19"/>
    </row>
    <row r="12" spans="1:24" ht="12.75" customHeight="1">
      <c r="C12" s="19"/>
      <c r="D12" s="19"/>
    </row>
    <row r="13" spans="1:24" ht="12.75" customHeight="1">
      <c r="C13" s="19"/>
      <c r="D13" s="19"/>
    </row>
    <row r="14" spans="1:24" ht="12.75" customHeight="1">
      <c r="C14" s="19"/>
      <c r="D14" s="19"/>
    </row>
    <row r="15" spans="1:24" ht="12.75" customHeight="1">
      <c r="C15" s="19"/>
      <c r="D15" s="19"/>
    </row>
    <row r="16" spans="1:24" ht="12.75" customHeight="1">
      <c r="C16" s="19"/>
      <c r="D16" s="19"/>
    </row>
    <row r="17" spans="3:4" ht="12.75" customHeight="1">
      <c r="C17" s="19"/>
      <c r="D17" s="19"/>
    </row>
    <row r="18" spans="3:4" ht="12.75" customHeight="1">
      <c r="C18" s="19"/>
      <c r="D18" s="19"/>
    </row>
    <row r="19" spans="3:4" ht="12.75" customHeight="1">
      <c r="C19" s="19"/>
      <c r="D19" s="19"/>
    </row>
    <row r="20" spans="3:4" ht="12.75" customHeight="1">
      <c r="C20" s="19"/>
      <c r="D20" s="19"/>
    </row>
  </sheetData>
  <autoFilter ref="A1:X7"/>
  <conditionalFormatting sqref="M1">
    <cfRule type="expression" dxfId="84" priority="3">
      <formula>AND(TODAY()-ROUNDDOWN(M1,0)&gt;=(WEEKDAY(TODAY())),TODAY()-ROUNDDOWN(M1,0)&lt;(WEEKDAY(TODAY())+7))</formula>
    </cfRule>
  </conditionalFormatting>
  <conditionalFormatting sqref="M2:M7">
    <cfRule type="cellIs" dxfId="83" priority="2" operator="lessThan">
      <formula>43011</formula>
    </cfRule>
  </conditionalFormatting>
  <conditionalFormatting sqref="O2:U7">
    <cfRule type="cellIs" dxfId="82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8"/>
  <sheetViews>
    <sheetView topLeftCell="G1" zoomScale="70" zoomScaleNormal="70" workbookViewId="0">
      <pane ySplit="1" topLeftCell="A2" activePane="bottomLeft" state="frozen"/>
      <selection pane="bottomLeft" activeCell="AB9" sqref="AB9"/>
    </sheetView>
  </sheetViews>
  <sheetFormatPr defaultColWidth="14.42578125" defaultRowHeight="15" customHeight="1"/>
  <cols>
    <col min="1" max="1" width="8" customWidth="1"/>
    <col min="2" max="2" width="20.5703125" customWidth="1"/>
    <col min="3" max="3" width="49.85546875" customWidth="1"/>
    <col min="4" max="10" width="8" customWidth="1"/>
    <col min="11" max="11" width="9.5703125" customWidth="1"/>
    <col min="12" max="12" width="11.7109375" bestFit="1" customWidth="1"/>
    <col min="13" max="13" width="11.140625" customWidth="1"/>
    <col min="14" max="14" width="9.7109375" customWidth="1"/>
    <col min="15" max="15" width="13" customWidth="1"/>
    <col min="16" max="16" width="11.7109375" customWidth="1"/>
    <col min="17" max="23" width="8" customWidth="1"/>
    <col min="24" max="25" width="17.28515625" customWidth="1"/>
    <col min="26" max="27" width="8" customWidth="1"/>
    <col min="28" max="28" width="64.5703125" customWidth="1"/>
  </cols>
  <sheetData>
    <row r="1" spans="1:28" ht="76.5" customHeight="1">
      <c r="A1" s="7" t="s">
        <v>19</v>
      </c>
      <c r="B1" s="7" t="s">
        <v>21</v>
      </c>
      <c r="C1" s="8" t="s">
        <v>22</v>
      </c>
      <c r="D1" s="53" t="s">
        <v>23</v>
      </c>
      <c r="E1" s="54" t="s">
        <v>24</v>
      </c>
      <c r="F1" s="53" t="s">
        <v>25</v>
      </c>
      <c r="G1" s="53" t="s">
        <v>26</v>
      </c>
      <c r="H1" s="54" t="s">
        <v>27</v>
      </c>
      <c r="I1" s="55" t="s">
        <v>28</v>
      </c>
      <c r="J1" s="53" t="s">
        <v>29</v>
      </c>
      <c r="K1" s="53" t="s">
        <v>30</v>
      </c>
      <c r="L1" s="68" t="s">
        <v>31</v>
      </c>
      <c r="M1" s="130" t="s">
        <v>32</v>
      </c>
      <c r="N1" s="28" t="s">
        <v>33</v>
      </c>
      <c r="O1" s="28" t="s">
        <v>34</v>
      </c>
      <c r="P1" s="28" t="s">
        <v>38</v>
      </c>
      <c r="Q1" s="28" t="s">
        <v>39</v>
      </c>
      <c r="R1" s="28" t="s">
        <v>40</v>
      </c>
      <c r="S1" s="28" t="s">
        <v>41</v>
      </c>
      <c r="T1" s="28" t="s">
        <v>42</v>
      </c>
      <c r="U1" s="28" t="s">
        <v>43</v>
      </c>
      <c r="V1" s="28" t="s">
        <v>44</v>
      </c>
      <c r="W1" s="28" t="s">
        <v>45</v>
      </c>
      <c r="X1" s="28" t="s">
        <v>439</v>
      </c>
      <c r="Y1" s="28" t="s">
        <v>440</v>
      </c>
      <c r="Z1" s="28" t="s">
        <v>46</v>
      </c>
      <c r="AA1" s="29" t="s">
        <v>5</v>
      </c>
      <c r="AB1" s="28" t="s">
        <v>47</v>
      </c>
    </row>
    <row r="2" spans="1:28" ht="15" customHeight="1">
      <c r="A2" s="57">
        <v>1</v>
      </c>
      <c r="B2" s="142" t="s">
        <v>272</v>
      </c>
      <c r="C2" s="142" t="s">
        <v>273</v>
      </c>
      <c r="D2" s="148">
        <f>NETWORKDAYS(Итого!$C$2,Отчёт!$C$2,Итого!$C$3)</f>
        <v>10</v>
      </c>
      <c r="E2" s="46">
        <v>0.5</v>
      </c>
      <c r="F2" s="45">
        <v>1</v>
      </c>
      <c r="G2" s="47">
        <f>F2*E2</f>
        <v>0.5</v>
      </c>
      <c r="H2" s="48">
        <v>7</v>
      </c>
      <c r="I2" s="49">
        <f t="shared" ref="I2:I3" si="0">D2*G2</f>
        <v>5</v>
      </c>
      <c r="J2" s="50">
        <v>144</v>
      </c>
      <c r="K2" s="51">
        <f t="shared" ref="K2:K14" si="1">I2*J2</f>
        <v>720</v>
      </c>
      <c r="L2" s="138">
        <v>43224</v>
      </c>
      <c r="M2" s="131">
        <f>12-COUNTIF(N2:Y2,"х")</f>
        <v>12</v>
      </c>
      <c r="N2" s="137">
        <v>1</v>
      </c>
      <c r="O2" s="137">
        <v>1</v>
      </c>
      <c r="P2" s="85">
        <v>1</v>
      </c>
      <c r="Q2" s="137">
        <v>1</v>
      </c>
      <c r="R2" s="137">
        <v>1</v>
      </c>
      <c r="S2" s="137">
        <v>1</v>
      </c>
      <c r="T2" s="137">
        <v>1</v>
      </c>
      <c r="U2" s="85">
        <v>0</v>
      </c>
      <c r="V2" s="85">
        <v>1</v>
      </c>
      <c r="W2" s="85">
        <v>1</v>
      </c>
      <c r="X2" s="85">
        <v>1</v>
      </c>
      <c r="Y2" s="85">
        <v>1</v>
      </c>
      <c r="Z2" s="33">
        <f t="shared" ref="Z2:Z22" si="2">COUNTIF(N2:Y2,"1")</f>
        <v>11</v>
      </c>
      <c r="AA2" s="34">
        <f t="shared" ref="AA2:AA22" si="3">Z2/M2</f>
        <v>0.91666666666666663</v>
      </c>
      <c r="AB2" s="132" t="s">
        <v>496</v>
      </c>
    </row>
    <row r="3" spans="1:28" ht="15" customHeight="1">
      <c r="A3" s="57">
        <v>2</v>
      </c>
      <c r="B3" s="142" t="s">
        <v>1</v>
      </c>
      <c r="C3" s="142" t="s">
        <v>102</v>
      </c>
      <c r="D3" s="148">
        <f>NETWORKDAYS(Итого!$C$2,Отчёт!$C$2,Итого!$C$3)</f>
        <v>10</v>
      </c>
      <c r="E3" s="46">
        <f>1/3</f>
        <v>0.33333333333333331</v>
      </c>
      <c r="F3" s="45">
        <v>2</v>
      </c>
      <c r="G3" s="47">
        <f t="shared" ref="G3:G22" si="4">F3*E3</f>
        <v>0.66666666666666663</v>
      </c>
      <c r="H3" s="48">
        <v>7</v>
      </c>
      <c r="I3" s="49">
        <f t="shared" si="0"/>
        <v>6.6666666666666661</v>
      </c>
      <c r="J3" s="50">
        <v>144</v>
      </c>
      <c r="K3" s="51">
        <f t="shared" si="1"/>
        <v>959.99999999999989</v>
      </c>
      <c r="L3" s="138">
        <v>43224</v>
      </c>
      <c r="M3" s="131">
        <f t="shared" ref="M3:M22" si="5">12-COUNTIF(N3:Y3,"х")</f>
        <v>11</v>
      </c>
      <c r="N3" s="137">
        <v>1</v>
      </c>
      <c r="O3" s="137">
        <v>1</v>
      </c>
      <c r="P3" s="85">
        <v>1</v>
      </c>
      <c r="Q3" s="137">
        <v>1</v>
      </c>
      <c r="R3" s="137">
        <v>1</v>
      </c>
      <c r="S3" s="137">
        <v>1</v>
      </c>
      <c r="T3" s="137">
        <v>1</v>
      </c>
      <c r="U3" s="85" t="s">
        <v>49</v>
      </c>
      <c r="V3" s="85">
        <v>1</v>
      </c>
      <c r="W3" s="85">
        <v>1</v>
      </c>
      <c r="X3" s="85">
        <v>1</v>
      </c>
      <c r="Y3" s="85">
        <v>1</v>
      </c>
      <c r="Z3" s="33">
        <f t="shared" si="2"/>
        <v>11</v>
      </c>
      <c r="AA3" s="36">
        <f t="shared" si="3"/>
        <v>1</v>
      </c>
      <c r="AB3" s="132"/>
    </row>
    <row r="4" spans="1:28" ht="15" customHeight="1">
      <c r="A4" s="57">
        <v>3</v>
      </c>
      <c r="B4" s="142" t="s">
        <v>103</v>
      </c>
      <c r="C4" s="142" t="s">
        <v>104</v>
      </c>
      <c r="D4" s="148">
        <f>NETWORKDAYS(Итого!$C$2,Отчёт!$C$2,Итого!$C$3)</f>
        <v>10</v>
      </c>
      <c r="E4" s="46">
        <v>0.5</v>
      </c>
      <c r="F4" s="45">
        <v>1</v>
      </c>
      <c r="G4" s="47">
        <f t="shared" si="4"/>
        <v>0.5</v>
      </c>
      <c r="H4" s="48">
        <v>7</v>
      </c>
      <c r="I4" s="49">
        <f>D4*G4</f>
        <v>5</v>
      </c>
      <c r="J4" s="50">
        <v>144</v>
      </c>
      <c r="K4" s="51">
        <f t="shared" si="1"/>
        <v>720</v>
      </c>
      <c r="L4" s="138">
        <v>43224</v>
      </c>
      <c r="M4" s="131">
        <f t="shared" si="5"/>
        <v>11</v>
      </c>
      <c r="N4" s="137">
        <v>1</v>
      </c>
      <c r="O4" s="137">
        <v>1</v>
      </c>
      <c r="P4" s="85">
        <v>1</v>
      </c>
      <c r="Q4" s="137">
        <v>0</v>
      </c>
      <c r="R4" s="137">
        <v>1</v>
      </c>
      <c r="S4" s="137">
        <v>1</v>
      </c>
      <c r="T4" s="137">
        <v>1</v>
      </c>
      <c r="U4" s="85" t="s">
        <v>49</v>
      </c>
      <c r="V4" s="85">
        <v>1</v>
      </c>
      <c r="W4" s="85">
        <v>1</v>
      </c>
      <c r="X4" s="85">
        <v>1</v>
      </c>
      <c r="Y4" s="85">
        <v>1</v>
      </c>
      <c r="Z4" s="33">
        <f t="shared" si="2"/>
        <v>10</v>
      </c>
      <c r="AA4" s="36">
        <f t="shared" si="3"/>
        <v>0.90909090909090906</v>
      </c>
      <c r="AB4" s="133" t="s">
        <v>449</v>
      </c>
    </row>
    <row r="5" spans="1:28" ht="15" customHeight="1">
      <c r="A5" s="57">
        <v>4</v>
      </c>
      <c r="B5" s="142" t="s">
        <v>1</v>
      </c>
      <c r="C5" s="142" t="s">
        <v>105</v>
      </c>
      <c r="D5" s="148">
        <f>NETWORKDAYS(Итого!$C$2,Отчёт!$C$2,Итого!$C$3)*3/5</f>
        <v>6</v>
      </c>
      <c r="E5" s="46">
        <v>0.5</v>
      </c>
      <c r="F5" s="45">
        <v>1</v>
      </c>
      <c r="G5" s="47">
        <f t="shared" si="4"/>
        <v>0.5</v>
      </c>
      <c r="H5" s="48">
        <v>7</v>
      </c>
      <c r="I5" s="49">
        <f t="shared" ref="I5:I14" si="6">D5*G5</f>
        <v>3</v>
      </c>
      <c r="J5" s="50">
        <v>144</v>
      </c>
      <c r="K5" s="51">
        <f t="shared" si="1"/>
        <v>432</v>
      </c>
      <c r="L5" s="138">
        <v>43223</v>
      </c>
      <c r="M5" s="131">
        <f t="shared" si="5"/>
        <v>12</v>
      </c>
      <c r="N5" s="137">
        <v>1</v>
      </c>
      <c r="O5" s="137">
        <v>1</v>
      </c>
      <c r="P5" s="85">
        <v>1</v>
      </c>
      <c r="Q5" s="137">
        <v>1</v>
      </c>
      <c r="R5" s="137">
        <v>1</v>
      </c>
      <c r="S5" s="137">
        <v>1</v>
      </c>
      <c r="T5" s="137">
        <v>1</v>
      </c>
      <c r="U5" s="85">
        <v>1</v>
      </c>
      <c r="V5" s="85">
        <v>1</v>
      </c>
      <c r="W5" s="85">
        <v>1</v>
      </c>
      <c r="X5" s="85">
        <v>1</v>
      </c>
      <c r="Y5" s="85">
        <v>1</v>
      </c>
      <c r="Z5" s="33">
        <f t="shared" si="2"/>
        <v>12</v>
      </c>
      <c r="AA5" s="36">
        <f t="shared" si="3"/>
        <v>1</v>
      </c>
      <c r="AB5" s="133" t="s">
        <v>454</v>
      </c>
    </row>
    <row r="6" spans="1:28" ht="15" customHeight="1">
      <c r="A6" s="57">
        <v>5</v>
      </c>
      <c r="B6" s="142" t="s">
        <v>1</v>
      </c>
      <c r="C6" s="142" t="s">
        <v>106</v>
      </c>
      <c r="D6" s="148">
        <f>NETWORKDAYS(Итого!$C$2,Отчёт!$C$2,Итого!$C$3)</f>
        <v>10</v>
      </c>
      <c r="E6" s="46">
        <f>1/3</f>
        <v>0.33333333333333331</v>
      </c>
      <c r="F6" s="45">
        <v>2</v>
      </c>
      <c r="G6" s="47">
        <f t="shared" si="4"/>
        <v>0.66666666666666663</v>
      </c>
      <c r="H6" s="48">
        <v>7</v>
      </c>
      <c r="I6" s="49">
        <f t="shared" si="6"/>
        <v>6.6666666666666661</v>
      </c>
      <c r="J6" s="50">
        <v>144</v>
      </c>
      <c r="K6" s="51">
        <f t="shared" si="1"/>
        <v>959.99999999999989</v>
      </c>
      <c r="L6" s="138">
        <v>43224</v>
      </c>
      <c r="M6" s="131">
        <f t="shared" si="5"/>
        <v>1</v>
      </c>
      <c r="N6" s="137" t="s">
        <v>49</v>
      </c>
      <c r="O6" s="137" t="s">
        <v>49</v>
      </c>
      <c r="P6" s="85">
        <v>1</v>
      </c>
      <c r="Q6" s="137" t="s">
        <v>49</v>
      </c>
      <c r="R6" s="137" t="s">
        <v>49</v>
      </c>
      <c r="S6" s="137" t="s">
        <v>49</v>
      </c>
      <c r="T6" s="137" t="s">
        <v>49</v>
      </c>
      <c r="U6" s="85" t="s">
        <v>49</v>
      </c>
      <c r="V6" s="85" t="s">
        <v>49</v>
      </c>
      <c r="W6" s="85" t="s">
        <v>49</v>
      </c>
      <c r="X6" s="85" t="s">
        <v>49</v>
      </c>
      <c r="Y6" s="85" t="s">
        <v>49</v>
      </c>
      <c r="Z6" s="33">
        <f t="shared" si="2"/>
        <v>1</v>
      </c>
      <c r="AA6" s="36">
        <f t="shared" si="3"/>
        <v>1</v>
      </c>
      <c r="AB6" s="133" t="s">
        <v>455</v>
      </c>
    </row>
    <row r="7" spans="1:28" ht="15" customHeight="1">
      <c r="A7" s="57">
        <v>6</v>
      </c>
      <c r="B7" s="142" t="s">
        <v>1</v>
      </c>
      <c r="C7" s="142" t="s">
        <v>107</v>
      </c>
      <c r="D7" s="148">
        <f>NETWORKDAYS(Итого!$C$2,Отчёт!$C$2,Итого!$C$3)</f>
        <v>10</v>
      </c>
      <c r="E7" s="46">
        <f>1/3</f>
        <v>0.33333333333333331</v>
      </c>
      <c r="F7" s="45">
        <v>2</v>
      </c>
      <c r="G7" s="47">
        <f t="shared" si="4"/>
        <v>0.66666666666666663</v>
      </c>
      <c r="H7" s="48">
        <v>7</v>
      </c>
      <c r="I7" s="49">
        <f t="shared" si="6"/>
        <v>6.6666666666666661</v>
      </c>
      <c r="J7" s="50">
        <v>144</v>
      </c>
      <c r="K7" s="51">
        <f t="shared" si="1"/>
        <v>959.99999999999989</v>
      </c>
      <c r="L7" s="138">
        <v>43223</v>
      </c>
      <c r="M7" s="131">
        <f t="shared" si="5"/>
        <v>11</v>
      </c>
      <c r="N7" s="137">
        <v>1</v>
      </c>
      <c r="O7" s="137">
        <v>1</v>
      </c>
      <c r="P7" s="85">
        <v>0</v>
      </c>
      <c r="Q7" s="137">
        <v>0</v>
      </c>
      <c r="R7" s="137">
        <v>1</v>
      </c>
      <c r="S7" s="137">
        <v>1</v>
      </c>
      <c r="T7" s="137">
        <v>1</v>
      </c>
      <c r="U7" s="85" t="s">
        <v>49</v>
      </c>
      <c r="V7" s="85">
        <v>1</v>
      </c>
      <c r="W7" s="85">
        <v>1</v>
      </c>
      <c r="X7" s="85">
        <v>1</v>
      </c>
      <c r="Y7" s="85">
        <v>1</v>
      </c>
      <c r="Z7" s="33">
        <f t="shared" si="2"/>
        <v>9</v>
      </c>
      <c r="AA7" s="36">
        <f t="shared" si="3"/>
        <v>0.81818181818181823</v>
      </c>
      <c r="AB7" s="133" t="s">
        <v>451</v>
      </c>
    </row>
    <row r="8" spans="1:28" ht="15" customHeight="1">
      <c r="A8" s="57">
        <v>7</v>
      </c>
      <c r="B8" s="142" t="s">
        <v>108</v>
      </c>
      <c r="C8" s="142" t="s">
        <v>109</v>
      </c>
      <c r="D8" s="148">
        <v>0</v>
      </c>
      <c r="E8" s="46">
        <v>0.5</v>
      </c>
      <c r="F8" s="45">
        <v>1</v>
      </c>
      <c r="G8" s="47">
        <f t="shared" si="4"/>
        <v>0.5</v>
      </c>
      <c r="H8" s="48">
        <v>7</v>
      </c>
      <c r="I8" s="49">
        <f t="shared" si="6"/>
        <v>0</v>
      </c>
      <c r="J8" s="50">
        <v>144</v>
      </c>
      <c r="K8" s="51">
        <f t="shared" si="1"/>
        <v>0</v>
      </c>
      <c r="L8" s="138">
        <v>43138</v>
      </c>
      <c r="M8" s="131">
        <f t="shared" si="5"/>
        <v>12</v>
      </c>
      <c r="N8" s="137">
        <v>0</v>
      </c>
      <c r="O8" s="137">
        <v>0</v>
      </c>
      <c r="P8" s="85">
        <v>0</v>
      </c>
      <c r="Q8" s="137">
        <v>0</v>
      </c>
      <c r="R8" s="137">
        <v>0</v>
      </c>
      <c r="S8" s="137">
        <v>0</v>
      </c>
      <c r="T8" s="137">
        <v>0</v>
      </c>
      <c r="U8" s="85">
        <v>0</v>
      </c>
      <c r="V8" s="85"/>
      <c r="W8" s="85"/>
      <c r="X8" s="85"/>
      <c r="Y8" s="85"/>
      <c r="Z8" s="33">
        <f t="shared" si="2"/>
        <v>0</v>
      </c>
      <c r="AA8" s="34">
        <f t="shared" si="3"/>
        <v>0</v>
      </c>
      <c r="AB8" s="127" t="s">
        <v>456</v>
      </c>
    </row>
    <row r="9" spans="1:28" ht="15" customHeight="1">
      <c r="A9" s="57">
        <v>8</v>
      </c>
      <c r="B9" s="142" t="s">
        <v>134</v>
      </c>
      <c r="C9" s="142" t="s">
        <v>274</v>
      </c>
      <c r="D9" s="148">
        <f>NETWORKDAYS(Итого!$C$2,Отчёт!$C$2,Итого!$C$3)</f>
        <v>10</v>
      </c>
      <c r="E9" s="46">
        <v>0.5</v>
      </c>
      <c r="F9" s="45">
        <v>1</v>
      </c>
      <c r="G9" s="47">
        <f t="shared" si="4"/>
        <v>0.5</v>
      </c>
      <c r="H9" s="48">
        <v>7</v>
      </c>
      <c r="I9" s="49">
        <f t="shared" si="6"/>
        <v>5</v>
      </c>
      <c r="J9" s="50">
        <v>144</v>
      </c>
      <c r="K9" s="51">
        <f t="shared" si="1"/>
        <v>720</v>
      </c>
      <c r="L9" s="138">
        <v>43224</v>
      </c>
      <c r="M9" s="131">
        <f t="shared" si="5"/>
        <v>12</v>
      </c>
      <c r="N9" s="137">
        <v>1</v>
      </c>
      <c r="O9" s="137">
        <v>1</v>
      </c>
      <c r="P9" s="85">
        <v>1</v>
      </c>
      <c r="Q9" s="137">
        <v>1</v>
      </c>
      <c r="R9" s="137">
        <v>1</v>
      </c>
      <c r="S9" s="137">
        <v>1</v>
      </c>
      <c r="T9" s="137">
        <v>1</v>
      </c>
      <c r="U9" s="85">
        <v>1</v>
      </c>
      <c r="V9" s="85">
        <v>1</v>
      </c>
      <c r="W9" s="85">
        <v>1</v>
      </c>
      <c r="X9" s="85">
        <v>1</v>
      </c>
      <c r="Y9" s="85">
        <v>1</v>
      </c>
      <c r="Z9" s="33">
        <f t="shared" si="2"/>
        <v>12</v>
      </c>
      <c r="AA9" s="36">
        <f t="shared" si="3"/>
        <v>1</v>
      </c>
      <c r="AB9" s="124"/>
    </row>
    <row r="10" spans="1:28" ht="15" customHeight="1">
      <c r="A10" s="57">
        <v>9</v>
      </c>
      <c r="B10" s="142" t="s">
        <v>97</v>
      </c>
      <c r="C10" s="142" t="s">
        <v>110</v>
      </c>
      <c r="D10" s="148">
        <f>NETWORKDAYS(Итого!$C$2,Отчёт!$C$2,Итого!$C$3)</f>
        <v>10</v>
      </c>
      <c r="E10" s="46">
        <v>0.5</v>
      </c>
      <c r="F10" s="45">
        <v>1</v>
      </c>
      <c r="G10" s="47">
        <f t="shared" si="4"/>
        <v>0.5</v>
      </c>
      <c r="H10" s="48">
        <v>7</v>
      </c>
      <c r="I10" s="49">
        <f t="shared" si="6"/>
        <v>5</v>
      </c>
      <c r="J10" s="50">
        <v>144</v>
      </c>
      <c r="K10" s="51">
        <f t="shared" si="1"/>
        <v>720</v>
      </c>
      <c r="L10" s="138">
        <v>43224</v>
      </c>
      <c r="M10" s="131">
        <f t="shared" si="5"/>
        <v>11</v>
      </c>
      <c r="N10" s="137">
        <v>1</v>
      </c>
      <c r="O10" s="137">
        <v>1</v>
      </c>
      <c r="P10" s="85">
        <v>0</v>
      </c>
      <c r="Q10" s="137">
        <v>1</v>
      </c>
      <c r="R10" s="137">
        <v>1</v>
      </c>
      <c r="S10" s="137">
        <v>1</v>
      </c>
      <c r="T10" s="137">
        <v>1</v>
      </c>
      <c r="U10" s="85" t="s">
        <v>49</v>
      </c>
      <c r="V10" s="85">
        <v>1</v>
      </c>
      <c r="W10" s="85">
        <v>1</v>
      </c>
      <c r="X10" s="85">
        <v>1</v>
      </c>
      <c r="Y10" s="85">
        <v>1</v>
      </c>
      <c r="Z10" s="33">
        <f t="shared" si="2"/>
        <v>10</v>
      </c>
      <c r="AA10" s="34">
        <f t="shared" si="3"/>
        <v>0.90909090909090906</v>
      </c>
      <c r="AB10" s="127" t="s">
        <v>457</v>
      </c>
    </row>
    <row r="11" spans="1:28" ht="15" customHeight="1">
      <c r="A11" s="57">
        <v>10</v>
      </c>
      <c r="B11" s="142" t="s">
        <v>1</v>
      </c>
      <c r="C11" s="142" t="s">
        <v>111</v>
      </c>
      <c r="D11" s="148">
        <f>NETWORKDAYS(Итого!$C$2,Отчёт!$C$2,Итого!$C$3)</f>
        <v>10</v>
      </c>
      <c r="E11" s="46">
        <f>1/3</f>
        <v>0.33333333333333331</v>
      </c>
      <c r="F11" s="45">
        <v>2</v>
      </c>
      <c r="G11" s="47">
        <f t="shared" si="4"/>
        <v>0.66666666666666663</v>
      </c>
      <c r="H11" s="48">
        <v>7</v>
      </c>
      <c r="I11" s="49">
        <f t="shared" si="6"/>
        <v>6.6666666666666661</v>
      </c>
      <c r="J11" s="50">
        <v>144</v>
      </c>
      <c r="K11" s="51">
        <f t="shared" si="1"/>
        <v>959.99999999999989</v>
      </c>
      <c r="L11" s="138">
        <v>43223</v>
      </c>
      <c r="M11" s="131">
        <f t="shared" si="5"/>
        <v>11</v>
      </c>
      <c r="N11" s="137">
        <v>1</v>
      </c>
      <c r="O11" s="137">
        <v>1</v>
      </c>
      <c r="P11" s="85">
        <v>1</v>
      </c>
      <c r="Q11" s="137">
        <v>1</v>
      </c>
      <c r="R11" s="137">
        <v>1</v>
      </c>
      <c r="S11" s="137">
        <v>0</v>
      </c>
      <c r="T11" s="137">
        <v>1</v>
      </c>
      <c r="U11" s="85" t="s">
        <v>49</v>
      </c>
      <c r="V11" s="85">
        <v>0</v>
      </c>
      <c r="W11" s="85">
        <v>1</v>
      </c>
      <c r="X11" s="85">
        <v>1</v>
      </c>
      <c r="Y11" s="85">
        <v>1</v>
      </c>
      <c r="Z11" s="33">
        <f t="shared" si="2"/>
        <v>9</v>
      </c>
      <c r="AA11" s="34">
        <f t="shared" si="3"/>
        <v>0.81818181818181823</v>
      </c>
      <c r="AB11" s="129" t="s">
        <v>458</v>
      </c>
    </row>
    <row r="12" spans="1:28" ht="15" customHeight="1">
      <c r="A12" s="57">
        <v>11</v>
      </c>
      <c r="B12" s="142" t="s">
        <v>92</v>
      </c>
      <c r="C12" s="142" t="s">
        <v>275</v>
      </c>
      <c r="D12" s="148">
        <f>NETWORKDAYS(Итого!$C$2,Отчёт!$C$2,Итого!$C$3)*3/5</f>
        <v>6</v>
      </c>
      <c r="E12" s="46">
        <v>0.5</v>
      </c>
      <c r="F12" s="45">
        <v>1</v>
      </c>
      <c r="G12" s="47">
        <f t="shared" si="4"/>
        <v>0.5</v>
      </c>
      <c r="H12" s="48">
        <v>7</v>
      </c>
      <c r="I12" s="49">
        <f t="shared" si="6"/>
        <v>3</v>
      </c>
      <c r="J12" s="50">
        <v>144</v>
      </c>
      <c r="K12" s="51">
        <f t="shared" si="1"/>
        <v>432</v>
      </c>
      <c r="L12" s="138">
        <v>43224</v>
      </c>
      <c r="M12" s="131">
        <f t="shared" si="5"/>
        <v>12</v>
      </c>
      <c r="N12" s="137">
        <v>1</v>
      </c>
      <c r="O12" s="137">
        <v>1</v>
      </c>
      <c r="P12" s="85">
        <v>1</v>
      </c>
      <c r="Q12" s="137">
        <v>0</v>
      </c>
      <c r="R12" s="137">
        <v>1</v>
      </c>
      <c r="S12" s="137">
        <v>1</v>
      </c>
      <c r="T12" s="137">
        <v>1</v>
      </c>
      <c r="U12" s="85">
        <v>1</v>
      </c>
      <c r="V12" s="85">
        <v>1</v>
      </c>
      <c r="W12" s="85">
        <v>1</v>
      </c>
      <c r="X12" s="85">
        <v>1</v>
      </c>
      <c r="Y12" s="85">
        <v>1</v>
      </c>
      <c r="Z12" s="33">
        <f t="shared" si="2"/>
        <v>11</v>
      </c>
      <c r="AA12" s="34">
        <f t="shared" si="3"/>
        <v>0.91666666666666663</v>
      </c>
      <c r="AB12" s="129" t="s">
        <v>457</v>
      </c>
    </row>
    <row r="13" spans="1:28" ht="15" customHeight="1">
      <c r="A13" s="57">
        <v>12</v>
      </c>
      <c r="B13" s="142" t="s">
        <v>276</v>
      </c>
      <c r="C13" s="142" t="s">
        <v>277</v>
      </c>
      <c r="D13" s="148">
        <f>NETWORKDAYS(Итого!$C$2,Отчёт!$C$2,Итого!$C$3)</f>
        <v>10</v>
      </c>
      <c r="E13" s="46">
        <v>0.5</v>
      </c>
      <c r="F13" s="45">
        <v>1</v>
      </c>
      <c r="G13" s="47">
        <f t="shared" si="4"/>
        <v>0.5</v>
      </c>
      <c r="H13" s="48">
        <v>7</v>
      </c>
      <c r="I13" s="49">
        <f t="shared" si="6"/>
        <v>5</v>
      </c>
      <c r="J13" s="50">
        <v>144</v>
      </c>
      <c r="K13" s="51">
        <f t="shared" si="1"/>
        <v>720</v>
      </c>
      <c r="L13" s="138">
        <v>43223</v>
      </c>
      <c r="M13" s="131">
        <f t="shared" si="5"/>
        <v>11</v>
      </c>
      <c r="N13" s="137">
        <v>1</v>
      </c>
      <c r="O13" s="137">
        <v>1</v>
      </c>
      <c r="P13" s="85">
        <v>1</v>
      </c>
      <c r="Q13" s="137">
        <v>0</v>
      </c>
      <c r="R13" s="137">
        <v>1</v>
      </c>
      <c r="S13" s="137">
        <v>1</v>
      </c>
      <c r="T13" s="137">
        <v>1</v>
      </c>
      <c r="U13" s="85" t="s">
        <v>49</v>
      </c>
      <c r="V13" s="85">
        <v>1</v>
      </c>
      <c r="W13" s="85">
        <v>1</v>
      </c>
      <c r="X13" s="85">
        <v>1</v>
      </c>
      <c r="Y13" s="85">
        <v>1</v>
      </c>
      <c r="Z13" s="33">
        <f t="shared" si="2"/>
        <v>10</v>
      </c>
      <c r="AA13" s="36">
        <f t="shared" si="3"/>
        <v>0.90909090909090906</v>
      </c>
      <c r="AB13" s="124" t="s">
        <v>449</v>
      </c>
    </row>
    <row r="14" spans="1:28" ht="15" customHeight="1">
      <c r="A14" s="57">
        <v>13</v>
      </c>
      <c r="B14" s="142" t="s">
        <v>1</v>
      </c>
      <c r="C14" s="142" t="s">
        <v>112</v>
      </c>
      <c r="D14" s="148">
        <f>NETWORKDAYS(Итого!$C$2,Отчёт!$C$2,Итого!$C$3)</f>
        <v>10</v>
      </c>
      <c r="E14" s="46">
        <f>1/3</f>
        <v>0.33333333333333331</v>
      </c>
      <c r="F14" s="45">
        <v>2</v>
      </c>
      <c r="G14" s="47">
        <f t="shared" si="4"/>
        <v>0.66666666666666663</v>
      </c>
      <c r="H14" s="48">
        <v>7</v>
      </c>
      <c r="I14" s="49">
        <f t="shared" si="6"/>
        <v>6.6666666666666661</v>
      </c>
      <c r="J14" s="50">
        <v>144</v>
      </c>
      <c r="K14" s="51">
        <f t="shared" si="1"/>
        <v>959.99999999999989</v>
      </c>
      <c r="L14" s="138">
        <v>43223</v>
      </c>
      <c r="M14" s="131">
        <f t="shared" si="5"/>
        <v>11</v>
      </c>
      <c r="N14" s="137">
        <v>1</v>
      </c>
      <c r="O14" s="137">
        <v>1</v>
      </c>
      <c r="P14" s="85">
        <v>1</v>
      </c>
      <c r="Q14" s="137">
        <v>0</v>
      </c>
      <c r="R14" s="137">
        <v>0</v>
      </c>
      <c r="S14" s="137">
        <v>0</v>
      </c>
      <c r="T14" s="137">
        <v>0</v>
      </c>
      <c r="U14" s="85" t="s">
        <v>49</v>
      </c>
      <c r="V14" s="85">
        <v>0</v>
      </c>
      <c r="W14" s="85">
        <v>0</v>
      </c>
      <c r="X14" s="85">
        <v>1</v>
      </c>
      <c r="Y14" s="85">
        <v>1</v>
      </c>
      <c r="Z14" s="33">
        <f t="shared" si="2"/>
        <v>5</v>
      </c>
      <c r="AA14" s="36">
        <f t="shared" si="3"/>
        <v>0.45454545454545453</v>
      </c>
      <c r="AB14" s="129" t="s">
        <v>453</v>
      </c>
    </row>
    <row r="15" spans="1:28" ht="15" customHeight="1">
      <c r="A15" s="57">
        <v>14</v>
      </c>
      <c r="B15" s="142" t="s">
        <v>144</v>
      </c>
      <c r="C15" s="142" t="s">
        <v>323</v>
      </c>
      <c r="D15" s="148">
        <f>NETWORKDAYS(Итого!$C$2,Отчёт!$C$2,Итого!$C$3)</f>
        <v>10</v>
      </c>
      <c r="E15" s="46">
        <v>0.5</v>
      </c>
      <c r="F15" s="45">
        <v>1</v>
      </c>
      <c r="G15" s="47">
        <f t="shared" si="4"/>
        <v>0.5</v>
      </c>
      <c r="H15" s="48">
        <v>7</v>
      </c>
      <c r="I15" s="49">
        <f t="shared" ref="I15:I21" si="7">D15*G15</f>
        <v>5</v>
      </c>
      <c r="J15" s="50">
        <v>144</v>
      </c>
      <c r="K15" s="51">
        <f t="shared" ref="K15:K21" si="8">I15*J15</f>
        <v>720</v>
      </c>
      <c r="L15" s="138">
        <v>43227</v>
      </c>
      <c r="M15" s="131">
        <f t="shared" si="5"/>
        <v>12</v>
      </c>
      <c r="N15" s="137">
        <v>1</v>
      </c>
      <c r="O15" s="137">
        <v>1</v>
      </c>
      <c r="P15" s="85">
        <v>1</v>
      </c>
      <c r="Q15" s="137">
        <v>0</v>
      </c>
      <c r="R15" s="137">
        <v>1</v>
      </c>
      <c r="S15" s="137">
        <v>1</v>
      </c>
      <c r="T15" s="137">
        <v>1</v>
      </c>
      <c r="U15" s="85">
        <v>1</v>
      </c>
      <c r="V15" s="85">
        <v>1</v>
      </c>
      <c r="W15" s="85">
        <v>1</v>
      </c>
      <c r="X15" s="85">
        <v>1</v>
      </c>
      <c r="Y15" s="85">
        <v>1</v>
      </c>
      <c r="Z15" s="33">
        <f t="shared" si="2"/>
        <v>11</v>
      </c>
      <c r="AA15" s="88">
        <f t="shared" si="3"/>
        <v>0.91666666666666663</v>
      </c>
      <c r="AB15" s="123" t="s">
        <v>458</v>
      </c>
    </row>
    <row r="16" spans="1:28" ht="15" customHeight="1">
      <c r="A16" s="57">
        <v>15</v>
      </c>
      <c r="B16" s="142" t="s">
        <v>113</v>
      </c>
      <c r="C16" s="142" t="s">
        <v>114</v>
      </c>
      <c r="D16" s="148">
        <f>NETWORKDAYS(Итого!$C$2,Отчёт!$C$2,Итого!$C$3)</f>
        <v>10</v>
      </c>
      <c r="E16" s="46">
        <f>1/3</f>
        <v>0.33333333333333331</v>
      </c>
      <c r="F16" s="45">
        <v>2</v>
      </c>
      <c r="G16" s="47">
        <f t="shared" si="4"/>
        <v>0.66666666666666663</v>
      </c>
      <c r="H16" s="48">
        <v>7</v>
      </c>
      <c r="I16" s="49">
        <f t="shared" si="7"/>
        <v>6.6666666666666661</v>
      </c>
      <c r="J16" s="50">
        <v>144</v>
      </c>
      <c r="K16" s="51">
        <f t="shared" si="8"/>
        <v>959.99999999999989</v>
      </c>
      <c r="L16" s="138">
        <v>43224</v>
      </c>
      <c r="M16" s="131">
        <f t="shared" si="5"/>
        <v>11</v>
      </c>
      <c r="N16" s="137">
        <v>1</v>
      </c>
      <c r="O16" s="137">
        <v>1</v>
      </c>
      <c r="P16" s="85">
        <v>1</v>
      </c>
      <c r="Q16" s="137">
        <v>0</v>
      </c>
      <c r="R16" s="137">
        <v>1</v>
      </c>
      <c r="S16" s="137">
        <v>1</v>
      </c>
      <c r="T16" s="137">
        <v>1</v>
      </c>
      <c r="U16" s="85" t="s">
        <v>49</v>
      </c>
      <c r="V16" s="85">
        <v>1</v>
      </c>
      <c r="W16" s="85">
        <v>1</v>
      </c>
      <c r="X16" s="85">
        <v>1</v>
      </c>
      <c r="Y16" s="85">
        <v>1</v>
      </c>
      <c r="Z16" s="33">
        <f t="shared" si="2"/>
        <v>10</v>
      </c>
      <c r="AA16" s="88">
        <f t="shared" si="3"/>
        <v>0.90909090909090906</v>
      </c>
      <c r="AB16" s="124" t="s">
        <v>458</v>
      </c>
    </row>
    <row r="17" spans="1:28" ht="15" customHeight="1">
      <c r="A17" s="57">
        <v>16</v>
      </c>
      <c r="B17" s="142" t="s">
        <v>278</v>
      </c>
      <c r="C17" s="142" t="s">
        <v>279</v>
      </c>
      <c r="D17" s="148">
        <f>NETWORKDAYS(Итого!$C$2,Отчёт!$C$2,Итого!$C$3)*3/5</f>
        <v>6</v>
      </c>
      <c r="E17" s="46">
        <v>0.5</v>
      </c>
      <c r="F17" s="45">
        <v>1</v>
      </c>
      <c r="G17" s="47">
        <f t="shared" si="4"/>
        <v>0.5</v>
      </c>
      <c r="H17" s="48">
        <v>7</v>
      </c>
      <c r="I17" s="49">
        <f t="shared" si="7"/>
        <v>3</v>
      </c>
      <c r="J17" s="50">
        <v>144</v>
      </c>
      <c r="K17" s="51">
        <f t="shared" si="8"/>
        <v>432</v>
      </c>
      <c r="L17" s="138">
        <v>43227</v>
      </c>
      <c r="M17" s="131">
        <f t="shared" si="5"/>
        <v>12</v>
      </c>
      <c r="N17" s="137">
        <v>1</v>
      </c>
      <c r="O17" s="137">
        <v>1</v>
      </c>
      <c r="P17" s="85">
        <v>0</v>
      </c>
      <c r="Q17" s="137">
        <v>1</v>
      </c>
      <c r="R17" s="137">
        <v>1</v>
      </c>
      <c r="S17" s="137">
        <v>1</v>
      </c>
      <c r="T17" s="137">
        <v>1</v>
      </c>
      <c r="U17" s="85">
        <v>0</v>
      </c>
      <c r="V17" s="85">
        <v>1</v>
      </c>
      <c r="W17" s="85">
        <v>0</v>
      </c>
      <c r="X17" s="85">
        <v>1</v>
      </c>
      <c r="Y17" s="85">
        <v>1</v>
      </c>
      <c r="Z17" s="33">
        <f t="shared" si="2"/>
        <v>9</v>
      </c>
      <c r="AA17" s="88">
        <f t="shared" si="3"/>
        <v>0.75</v>
      </c>
      <c r="AB17" s="124" t="s">
        <v>453</v>
      </c>
    </row>
    <row r="18" spans="1:28" ht="15" customHeight="1">
      <c r="A18" s="57">
        <v>17</v>
      </c>
      <c r="B18" s="142" t="s">
        <v>1</v>
      </c>
      <c r="C18" s="142" t="s">
        <v>117</v>
      </c>
      <c r="D18" s="148">
        <f>NETWORKDAYS(Итого!$C$2,Отчёт!$C$2,Итого!$C$3)</f>
        <v>10</v>
      </c>
      <c r="E18" s="46">
        <f>1/3</f>
        <v>0.33333333333333331</v>
      </c>
      <c r="F18" s="45">
        <v>2</v>
      </c>
      <c r="G18" s="47">
        <f t="shared" si="4"/>
        <v>0.66666666666666663</v>
      </c>
      <c r="H18" s="48">
        <v>7</v>
      </c>
      <c r="I18" s="49">
        <f t="shared" si="7"/>
        <v>6.6666666666666661</v>
      </c>
      <c r="J18" s="50">
        <v>144</v>
      </c>
      <c r="K18" s="51">
        <f t="shared" si="8"/>
        <v>959.99999999999989</v>
      </c>
      <c r="L18" s="138">
        <v>43223</v>
      </c>
      <c r="M18" s="131">
        <f t="shared" si="5"/>
        <v>11</v>
      </c>
      <c r="N18" s="137">
        <v>1</v>
      </c>
      <c r="O18" s="137">
        <v>1</v>
      </c>
      <c r="P18" s="85">
        <v>1</v>
      </c>
      <c r="Q18" s="137">
        <v>0</v>
      </c>
      <c r="R18" s="137">
        <v>1</v>
      </c>
      <c r="S18" s="137">
        <v>1</v>
      </c>
      <c r="T18" s="137">
        <v>1</v>
      </c>
      <c r="U18" s="85" t="s">
        <v>49</v>
      </c>
      <c r="V18" s="85">
        <v>1</v>
      </c>
      <c r="W18" s="85">
        <v>1</v>
      </c>
      <c r="X18" s="85">
        <v>1</v>
      </c>
      <c r="Y18" s="85">
        <v>1</v>
      </c>
      <c r="Z18" s="33">
        <f t="shared" si="2"/>
        <v>10</v>
      </c>
      <c r="AA18" s="88">
        <f t="shared" si="3"/>
        <v>0.90909090909090906</v>
      </c>
      <c r="AB18" s="124" t="s">
        <v>453</v>
      </c>
    </row>
    <row r="19" spans="1:28" ht="15" customHeight="1">
      <c r="A19" s="57">
        <v>18</v>
      </c>
      <c r="B19" s="142" t="s">
        <v>120</v>
      </c>
      <c r="C19" s="142" t="s">
        <v>121</v>
      </c>
      <c r="D19" s="148">
        <f>NETWORKDAYS(Итого!$C$2,Отчёт!$C$2,Итого!$C$3)</f>
        <v>10</v>
      </c>
      <c r="E19" s="46">
        <f>1/3</f>
        <v>0.33333333333333331</v>
      </c>
      <c r="F19" s="45">
        <v>2</v>
      </c>
      <c r="G19" s="47">
        <f t="shared" si="4"/>
        <v>0.66666666666666663</v>
      </c>
      <c r="H19" s="48">
        <v>7</v>
      </c>
      <c r="I19" s="49">
        <f t="shared" si="7"/>
        <v>6.6666666666666661</v>
      </c>
      <c r="J19" s="50">
        <v>144</v>
      </c>
      <c r="K19" s="51">
        <f t="shared" si="8"/>
        <v>959.99999999999989</v>
      </c>
      <c r="L19" s="138">
        <v>43223</v>
      </c>
      <c r="M19" s="131">
        <f t="shared" si="5"/>
        <v>11</v>
      </c>
      <c r="N19" s="137">
        <v>1</v>
      </c>
      <c r="O19" s="137">
        <v>1</v>
      </c>
      <c r="P19" s="85">
        <v>1</v>
      </c>
      <c r="Q19" s="137">
        <v>0</v>
      </c>
      <c r="R19" s="137">
        <v>1</v>
      </c>
      <c r="S19" s="137">
        <v>1</v>
      </c>
      <c r="T19" s="137">
        <v>1</v>
      </c>
      <c r="U19" s="85" t="s">
        <v>49</v>
      </c>
      <c r="V19" s="85">
        <v>1</v>
      </c>
      <c r="W19" s="85">
        <v>1</v>
      </c>
      <c r="X19" s="85">
        <v>1</v>
      </c>
      <c r="Y19" s="85">
        <v>1</v>
      </c>
      <c r="Z19" s="33">
        <f t="shared" si="2"/>
        <v>10</v>
      </c>
      <c r="AA19" s="88">
        <f t="shared" si="3"/>
        <v>0.90909090909090906</v>
      </c>
      <c r="AB19" s="124" t="s">
        <v>488</v>
      </c>
    </row>
    <row r="20" spans="1:28" ht="15" customHeight="1">
      <c r="A20" s="57">
        <v>19</v>
      </c>
      <c r="B20" s="142" t="s">
        <v>122</v>
      </c>
      <c r="C20" s="142" t="s">
        <v>123</v>
      </c>
      <c r="D20" s="148">
        <f>NETWORKDAYS(Итого!$C$2,Отчёт!$C$2,Итого!$C$3)</f>
        <v>10</v>
      </c>
      <c r="E20" s="46">
        <v>0.5</v>
      </c>
      <c r="F20" s="45">
        <v>1</v>
      </c>
      <c r="G20" s="47">
        <f t="shared" si="4"/>
        <v>0.5</v>
      </c>
      <c r="H20" s="48">
        <v>7</v>
      </c>
      <c r="I20" s="49">
        <f t="shared" si="7"/>
        <v>5</v>
      </c>
      <c r="J20" s="50">
        <v>144</v>
      </c>
      <c r="K20" s="51">
        <f t="shared" si="8"/>
        <v>720</v>
      </c>
      <c r="L20" s="138">
        <v>43223</v>
      </c>
      <c r="M20" s="131">
        <f t="shared" si="5"/>
        <v>11</v>
      </c>
      <c r="N20" s="137">
        <v>1</v>
      </c>
      <c r="O20" s="137">
        <v>1</v>
      </c>
      <c r="P20" s="85">
        <v>1</v>
      </c>
      <c r="Q20" s="137">
        <v>0</v>
      </c>
      <c r="R20" s="137">
        <v>1</v>
      </c>
      <c r="S20" s="137" t="s">
        <v>49</v>
      </c>
      <c r="T20" s="137">
        <v>1</v>
      </c>
      <c r="U20" s="85">
        <v>1</v>
      </c>
      <c r="V20" s="85">
        <v>1</v>
      </c>
      <c r="W20" s="85">
        <v>1</v>
      </c>
      <c r="X20" s="85">
        <v>1</v>
      </c>
      <c r="Y20" s="85">
        <v>1</v>
      </c>
      <c r="Z20" s="33">
        <f t="shared" si="2"/>
        <v>10</v>
      </c>
      <c r="AA20" s="88">
        <f t="shared" si="3"/>
        <v>0.90909090909090906</v>
      </c>
      <c r="AB20" s="124" t="s">
        <v>451</v>
      </c>
    </row>
    <row r="21" spans="1:28" ht="15" customHeight="1">
      <c r="A21" s="57">
        <v>20</v>
      </c>
      <c r="B21" s="142" t="s">
        <v>113</v>
      </c>
      <c r="C21" s="142" t="s">
        <v>280</v>
      </c>
      <c r="D21" s="148">
        <f>NETWORKDAYS(Итого!$C$2,Отчёт!$C$2,Итого!$C$3)</f>
        <v>10</v>
      </c>
      <c r="E21" s="46">
        <f>1/3</f>
        <v>0.33333333333333331</v>
      </c>
      <c r="F21" s="45">
        <v>2</v>
      </c>
      <c r="G21" s="47">
        <f t="shared" si="4"/>
        <v>0.66666666666666663</v>
      </c>
      <c r="H21" s="48">
        <v>7</v>
      </c>
      <c r="I21" s="49">
        <f t="shared" si="7"/>
        <v>6.6666666666666661</v>
      </c>
      <c r="J21" s="50">
        <v>144</v>
      </c>
      <c r="K21" s="51">
        <f t="shared" si="8"/>
        <v>959.99999999999989</v>
      </c>
      <c r="L21" s="138">
        <v>43224</v>
      </c>
      <c r="M21" s="131">
        <f t="shared" si="5"/>
        <v>11</v>
      </c>
      <c r="N21" s="137">
        <v>1</v>
      </c>
      <c r="O21" s="137">
        <v>1</v>
      </c>
      <c r="P21" s="85">
        <v>0</v>
      </c>
      <c r="Q21" s="137">
        <v>0</v>
      </c>
      <c r="R21" s="137">
        <v>1</v>
      </c>
      <c r="S21" s="137">
        <v>1</v>
      </c>
      <c r="T21" s="137">
        <v>1</v>
      </c>
      <c r="U21" s="85" t="s">
        <v>49</v>
      </c>
      <c r="V21" s="85">
        <v>1</v>
      </c>
      <c r="W21" s="85">
        <v>1</v>
      </c>
      <c r="X21" s="85">
        <v>1</v>
      </c>
      <c r="Y21" s="85">
        <v>1</v>
      </c>
      <c r="Z21" s="33">
        <f t="shared" si="2"/>
        <v>9</v>
      </c>
      <c r="AA21" s="88">
        <f t="shared" si="3"/>
        <v>0.81818181818181823</v>
      </c>
      <c r="AB21" s="124" t="s">
        <v>478</v>
      </c>
    </row>
    <row r="22" spans="1:28">
      <c r="A22" s="57">
        <v>21</v>
      </c>
      <c r="B22" s="142" t="s">
        <v>1</v>
      </c>
      <c r="C22" s="142" t="s">
        <v>366</v>
      </c>
      <c r="D22" s="148">
        <f>NETWORKDAYS(Итого!$C$2,Отчёт!$C$2,Итого!$C$3)</f>
        <v>10</v>
      </c>
      <c r="E22" s="46">
        <f>1/3</f>
        <v>0.33333333333333331</v>
      </c>
      <c r="F22" s="45">
        <v>2</v>
      </c>
      <c r="G22" s="47">
        <f t="shared" si="4"/>
        <v>0.66666666666666663</v>
      </c>
      <c r="H22" s="48">
        <v>7</v>
      </c>
      <c r="I22" s="49">
        <f t="shared" ref="I22" si="9">D22*G22</f>
        <v>6.6666666666666661</v>
      </c>
      <c r="J22" s="50">
        <v>144</v>
      </c>
      <c r="K22" s="51">
        <f t="shared" ref="K22" si="10">I22*J22</f>
        <v>959.99999999999989</v>
      </c>
      <c r="L22" s="138">
        <v>43227</v>
      </c>
      <c r="M22" s="131">
        <f t="shared" si="5"/>
        <v>11</v>
      </c>
      <c r="N22" s="137">
        <v>1</v>
      </c>
      <c r="O22" s="137">
        <v>1</v>
      </c>
      <c r="P22" s="85">
        <v>1</v>
      </c>
      <c r="Q22" s="137">
        <v>0</v>
      </c>
      <c r="R22" s="137">
        <v>1</v>
      </c>
      <c r="S22" s="137">
        <v>1</v>
      </c>
      <c r="T22" s="137">
        <v>1</v>
      </c>
      <c r="U22" s="85" t="s">
        <v>49</v>
      </c>
      <c r="V22" s="85">
        <v>1</v>
      </c>
      <c r="W22" s="85">
        <v>1</v>
      </c>
      <c r="X22" s="85">
        <v>1</v>
      </c>
      <c r="Y22" s="85">
        <v>1</v>
      </c>
      <c r="Z22" s="33">
        <f t="shared" si="2"/>
        <v>10</v>
      </c>
      <c r="AA22" s="88">
        <f t="shared" si="3"/>
        <v>0.90909090909090906</v>
      </c>
      <c r="AB22" s="124" t="s">
        <v>458</v>
      </c>
    </row>
    <row r="23" spans="1:28" ht="12.75" customHeight="1">
      <c r="B23" s="19"/>
      <c r="C23" s="19"/>
      <c r="K23" s="64">
        <f>SUM(K2:K22)</f>
        <v>15936</v>
      </c>
      <c r="L23" s="19"/>
      <c r="M23" s="19"/>
      <c r="N23" s="19"/>
      <c r="O23" s="19"/>
      <c r="P23" s="19"/>
      <c r="W23" s="38"/>
      <c r="X23" s="19"/>
      <c r="Y23" s="19"/>
      <c r="Z23" s="39"/>
    </row>
    <row r="24" spans="1:28" ht="12.75" customHeight="1">
      <c r="B24" s="19"/>
      <c r="C24" s="19"/>
      <c r="K24" s="19"/>
      <c r="L24" s="19"/>
      <c r="M24" s="19"/>
      <c r="N24" s="19"/>
      <c r="O24" s="19"/>
      <c r="P24" s="19"/>
      <c r="X24" s="19"/>
      <c r="Y24" s="19"/>
    </row>
    <row r="25" spans="1:28" ht="12.75" customHeight="1">
      <c r="B25" s="19"/>
      <c r="C25" s="19"/>
      <c r="K25" s="19"/>
      <c r="L25" s="19"/>
      <c r="M25" s="19"/>
      <c r="N25" s="19"/>
      <c r="O25" s="19"/>
      <c r="P25" s="19"/>
      <c r="X25" s="19"/>
      <c r="Y25" s="19"/>
    </row>
    <row r="26" spans="1:28" ht="12.75" customHeight="1">
      <c r="B26" s="19"/>
      <c r="C26" s="19"/>
      <c r="K26" s="19"/>
      <c r="L26" s="19"/>
      <c r="M26" s="19"/>
      <c r="N26" s="19"/>
      <c r="O26" s="19"/>
      <c r="P26" s="19"/>
      <c r="X26" s="19"/>
      <c r="Y26" s="19"/>
    </row>
    <row r="27" spans="1:28" ht="12.75" customHeight="1">
      <c r="B27" s="19"/>
      <c r="C27" s="19"/>
      <c r="K27" s="19"/>
      <c r="L27" s="19"/>
      <c r="M27" s="19"/>
      <c r="N27" s="19"/>
      <c r="O27" s="19"/>
      <c r="P27" s="19"/>
      <c r="X27" s="19"/>
      <c r="Y27" s="19"/>
    </row>
    <row r="28" spans="1:28" ht="12.75" customHeight="1">
      <c r="B28" s="19"/>
      <c r="C28" s="19"/>
      <c r="K28" s="19"/>
      <c r="L28" s="19"/>
      <c r="M28" s="19"/>
      <c r="N28" s="19"/>
      <c r="O28" s="19"/>
      <c r="P28" s="19"/>
      <c r="X28" s="19"/>
      <c r="Y28" s="19"/>
    </row>
  </sheetData>
  <autoFilter ref="A1:AB23"/>
  <conditionalFormatting sqref="W23">
    <cfRule type="cellIs" dxfId="81" priority="8" operator="equal">
      <formula>1</formula>
    </cfRule>
  </conditionalFormatting>
  <conditionalFormatting sqref="L2:L14">
    <cfRule type="cellIs" dxfId="80" priority="7" operator="lessThan">
      <formula>43011</formula>
    </cfRule>
  </conditionalFormatting>
  <conditionalFormatting sqref="U15:Y21 V22:Y22 N2:Y14 N15:T22">
    <cfRule type="cellIs" dxfId="79" priority="6" operator="equal">
      <formula>1</formula>
    </cfRule>
  </conditionalFormatting>
  <conditionalFormatting sqref="L15:L21">
    <cfRule type="cellIs" dxfId="78" priority="5" operator="lessThan">
      <formula>43011</formula>
    </cfRule>
  </conditionalFormatting>
  <conditionalFormatting sqref="U22">
    <cfRule type="cellIs" dxfId="77" priority="3" operator="equal">
      <formula>1</formula>
    </cfRule>
  </conditionalFormatting>
  <conditionalFormatting sqref="L22">
    <cfRule type="cellIs" dxfId="76" priority="2" operator="lessThan">
      <formula>43011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22"/>
  <sheetViews>
    <sheetView topLeftCell="F1" zoomScale="70" zoomScaleNormal="70" workbookViewId="0">
      <pane ySplit="1" topLeftCell="A2" activePane="bottomLeft" state="frozen"/>
      <selection pane="bottomLeft" activeCell="Y16" sqref="Y16"/>
    </sheetView>
  </sheetViews>
  <sheetFormatPr defaultColWidth="14.42578125" defaultRowHeight="15" customHeight="1"/>
  <cols>
    <col min="1" max="2" width="8" customWidth="1"/>
    <col min="3" max="3" width="15.42578125" customWidth="1"/>
    <col min="4" max="4" width="48.85546875" customWidth="1"/>
    <col min="5" max="12" width="8" customWidth="1"/>
    <col min="13" max="13" width="11.5703125" customWidth="1"/>
    <col min="14" max="28" width="8" customWidth="1"/>
    <col min="29" max="30" width="17.28515625" customWidth="1"/>
    <col min="31" max="32" width="8" customWidth="1"/>
    <col min="33" max="33" width="33.42578125" customWidth="1"/>
  </cols>
  <sheetData>
    <row r="1" spans="1:33" ht="76.5" customHeight="1">
      <c r="A1" s="7" t="s">
        <v>19</v>
      </c>
      <c r="B1" s="8" t="s">
        <v>20</v>
      </c>
      <c r="C1" s="7" t="s">
        <v>21</v>
      </c>
      <c r="D1" s="8" t="s">
        <v>22</v>
      </c>
      <c r="E1" s="53" t="s">
        <v>23</v>
      </c>
      <c r="F1" s="54" t="s">
        <v>24</v>
      </c>
      <c r="G1" s="53" t="s">
        <v>25</v>
      </c>
      <c r="H1" s="53" t="s">
        <v>26</v>
      </c>
      <c r="I1" s="54" t="s">
        <v>27</v>
      </c>
      <c r="J1" s="55" t="s">
        <v>28</v>
      </c>
      <c r="K1" s="53" t="s">
        <v>29</v>
      </c>
      <c r="L1" s="53" t="s">
        <v>30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35</v>
      </c>
      <c r="R1" s="28" t="s">
        <v>369</v>
      </c>
      <c r="S1" s="28" t="s">
        <v>441</v>
      </c>
      <c r="T1" s="28" t="s">
        <v>439</v>
      </c>
      <c r="U1" s="28" t="s">
        <v>440</v>
      </c>
      <c r="V1" s="28" t="s">
        <v>38</v>
      </c>
      <c r="W1" s="28" t="s">
        <v>39</v>
      </c>
      <c r="X1" s="28" t="s">
        <v>40</v>
      </c>
      <c r="Y1" s="28" t="s">
        <v>41</v>
      </c>
      <c r="Z1" s="28" t="s">
        <v>42</v>
      </c>
      <c r="AA1" s="28" t="s">
        <v>43</v>
      </c>
      <c r="AB1" s="28" t="s">
        <v>44</v>
      </c>
      <c r="AC1" s="28" t="s">
        <v>45</v>
      </c>
      <c r="AD1" s="28" t="s">
        <v>442</v>
      </c>
      <c r="AE1" s="28" t="s">
        <v>46</v>
      </c>
      <c r="AF1" s="29" t="s">
        <v>5</v>
      </c>
      <c r="AG1" s="28" t="s">
        <v>47</v>
      </c>
    </row>
    <row r="2" spans="1:33" ht="15" customHeight="1">
      <c r="A2" s="7">
        <v>1</v>
      </c>
      <c r="B2" s="7" t="s">
        <v>48</v>
      </c>
      <c r="C2" s="7" t="s">
        <v>1</v>
      </c>
      <c r="D2" s="7" t="s">
        <v>124</v>
      </c>
      <c r="E2" s="45">
        <f>NETWORKDAYS(Итого!$C$2,Отчёт!$C$2,Итого!$C$3:$C$5)</f>
        <v>10</v>
      </c>
      <c r="F2" s="46">
        <v>0.5</v>
      </c>
      <c r="G2" s="45">
        <v>1</v>
      </c>
      <c r="H2" s="47">
        <f t="shared" ref="H2:H19" si="0">F2*G2</f>
        <v>0.5</v>
      </c>
      <c r="I2" s="61">
        <v>6</v>
      </c>
      <c r="J2" s="49">
        <f t="shared" ref="J2:J19" si="1">E2*H2</f>
        <v>5</v>
      </c>
      <c r="K2" s="50">
        <v>144</v>
      </c>
      <c r="L2" s="51">
        <f t="shared" ref="L2:L19" si="2">J2*K2</f>
        <v>720</v>
      </c>
      <c r="M2" s="138">
        <v>43224</v>
      </c>
      <c r="N2" s="32">
        <f>16-COUNTIF(O2:AD2,"х")</f>
        <v>16</v>
      </c>
      <c r="O2" s="137">
        <v>1</v>
      </c>
      <c r="P2" s="137">
        <v>1</v>
      </c>
      <c r="Q2" s="137">
        <v>1</v>
      </c>
      <c r="R2" s="85">
        <v>1</v>
      </c>
      <c r="S2" s="85">
        <v>1</v>
      </c>
      <c r="T2" s="137">
        <v>1</v>
      </c>
      <c r="U2" s="137">
        <v>1</v>
      </c>
      <c r="V2" s="85">
        <v>1</v>
      </c>
      <c r="W2" s="137">
        <v>1</v>
      </c>
      <c r="X2" s="137">
        <v>1</v>
      </c>
      <c r="Y2" s="137">
        <v>1</v>
      </c>
      <c r="Z2" s="137">
        <v>1</v>
      </c>
      <c r="AA2" s="85">
        <v>1</v>
      </c>
      <c r="AB2" s="85">
        <v>1</v>
      </c>
      <c r="AC2" s="85">
        <v>1</v>
      </c>
      <c r="AD2" s="85">
        <v>1</v>
      </c>
      <c r="AE2" s="33">
        <f t="shared" ref="AE2:AE19" si="3">COUNTIF(O2:AD2,"1")</f>
        <v>16</v>
      </c>
      <c r="AF2" s="34">
        <f t="shared" ref="AF2:AF19" si="4">AE2/N2</f>
        <v>1</v>
      </c>
      <c r="AG2" s="156"/>
    </row>
    <row r="3" spans="1:33" ht="15" customHeight="1">
      <c r="A3" s="7">
        <v>2</v>
      </c>
      <c r="B3" s="7" t="s">
        <v>48</v>
      </c>
      <c r="C3" s="7" t="s">
        <v>1</v>
      </c>
      <c r="D3" s="7" t="s">
        <v>125</v>
      </c>
      <c r="E3" s="45">
        <f>NETWORKDAYS(Итого!$C$2,Отчёт!$C$2,Итого!$C$3:$C$5)</f>
        <v>10</v>
      </c>
      <c r="F3" s="46">
        <v>0.5</v>
      </c>
      <c r="G3" s="45">
        <v>1</v>
      </c>
      <c r="H3" s="47">
        <f t="shared" si="0"/>
        <v>0.5</v>
      </c>
      <c r="I3" s="61">
        <v>6</v>
      </c>
      <c r="J3" s="49">
        <f t="shared" si="1"/>
        <v>5</v>
      </c>
      <c r="K3" s="50">
        <v>144</v>
      </c>
      <c r="L3" s="51">
        <f t="shared" si="2"/>
        <v>720</v>
      </c>
      <c r="M3" s="138">
        <v>43224</v>
      </c>
      <c r="N3" s="32">
        <f t="shared" ref="N3:N19" si="5">16-COUNTIF(O3:AD3,"х")</f>
        <v>16</v>
      </c>
      <c r="O3" s="137">
        <v>1</v>
      </c>
      <c r="P3" s="137">
        <v>1</v>
      </c>
      <c r="Q3" s="137">
        <v>1</v>
      </c>
      <c r="R3" s="85">
        <v>1</v>
      </c>
      <c r="S3" s="85">
        <v>1</v>
      </c>
      <c r="T3" s="137">
        <v>1</v>
      </c>
      <c r="U3" s="137">
        <v>1</v>
      </c>
      <c r="V3" s="85">
        <v>1</v>
      </c>
      <c r="W3" s="137">
        <v>1</v>
      </c>
      <c r="X3" s="137">
        <v>1</v>
      </c>
      <c r="Y3" s="137">
        <v>1</v>
      </c>
      <c r="Z3" s="137">
        <v>1</v>
      </c>
      <c r="AA3" s="85">
        <v>1</v>
      </c>
      <c r="AB3" s="85">
        <v>1</v>
      </c>
      <c r="AC3" s="85">
        <v>1</v>
      </c>
      <c r="AD3" s="85">
        <v>1</v>
      </c>
      <c r="AE3" s="35">
        <f t="shared" si="3"/>
        <v>16</v>
      </c>
      <c r="AF3" s="36">
        <f t="shared" si="4"/>
        <v>1</v>
      </c>
      <c r="AG3" s="134"/>
    </row>
    <row r="4" spans="1:33" ht="15" customHeight="1">
      <c r="A4" s="7">
        <v>3</v>
      </c>
      <c r="B4" s="7" t="s">
        <v>48</v>
      </c>
      <c r="C4" s="7" t="s">
        <v>1</v>
      </c>
      <c r="D4" s="7" t="s">
        <v>126</v>
      </c>
      <c r="E4" s="45">
        <f>NETWORKDAYS(Итого!$C$2,Отчёт!$C$2,Итого!$C$3:$C$5)</f>
        <v>10</v>
      </c>
      <c r="F4" s="46">
        <v>0.5</v>
      </c>
      <c r="G4" s="45">
        <v>1</v>
      </c>
      <c r="H4" s="47">
        <f t="shared" si="0"/>
        <v>0.5</v>
      </c>
      <c r="I4" s="61">
        <v>6</v>
      </c>
      <c r="J4" s="49">
        <f t="shared" si="1"/>
        <v>5</v>
      </c>
      <c r="K4" s="50">
        <v>144</v>
      </c>
      <c r="L4" s="51">
        <f t="shared" si="2"/>
        <v>720</v>
      </c>
      <c r="M4" s="138">
        <v>43225</v>
      </c>
      <c r="N4" s="32">
        <f t="shared" si="5"/>
        <v>16</v>
      </c>
      <c r="O4" s="137">
        <v>0</v>
      </c>
      <c r="P4" s="137">
        <v>0</v>
      </c>
      <c r="Q4" s="137">
        <v>1</v>
      </c>
      <c r="R4" s="85">
        <v>1</v>
      </c>
      <c r="S4" s="85">
        <v>1</v>
      </c>
      <c r="T4" s="137">
        <v>1</v>
      </c>
      <c r="U4" s="137">
        <v>1</v>
      </c>
      <c r="V4" s="85">
        <v>1</v>
      </c>
      <c r="W4" s="137">
        <v>1</v>
      </c>
      <c r="X4" s="137">
        <v>0</v>
      </c>
      <c r="Y4" s="137">
        <v>1</v>
      </c>
      <c r="Z4" s="137">
        <v>1</v>
      </c>
      <c r="AA4" s="85">
        <v>1</v>
      </c>
      <c r="AB4" s="85">
        <v>1</v>
      </c>
      <c r="AC4" s="85">
        <v>1</v>
      </c>
      <c r="AD4" s="85">
        <v>0</v>
      </c>
      <c r="AE4" s="35">
        <f t="shared" si="3"/>
        <v>12</v>
      </c>
      <c r="AF4" s="36">
        <f t="shared" si="4"/>
        <v>0.75</v>
      </c>
      <c r="AG4" s="134" t="s">
        <v>459</v>
      </c>
    </row>
    <row r="5" spans="1:33" ht="15" customHeight="1">
      <c r="A5" s="7">
        <v>4</v>
      </c>
      <c r="B5" s="7" t="s">
        <v>48</v>
      </c>
      <c r="C5" s="7" t="s">
        <v>1</v>
      </c>
      <c r="D5" s="7" t="s">
        <v>127</v>
      </c>
      <c r="E5" s="45">
        <f>NETWORKDAYS(Итого!$C$2,Отчёт!$C$2,Итого!$C$3:$C$5)</f>
        <v>10</v>
      </c>
      <c r="F5" s="46">
        <v>0.5</v>
      </c>
      <c r="G5" s="45">
        <v>1</v>
      </c>
      <c r="H5" s="47">
        <f t="shared" si="0"/>
        <v>0.5</v>
      </c>
      <c r="I5" s="61">
        <v>6</v>
      </c>
      <c r="J5" s="49">
        <f t="shared" si="1"/>
        <v>5</v>
      </c>
      <c r="K5" s="50">
        <v>144</v>
      </c>
      <c r="L5" s="51">
        <f t="shared" si="2"/>
        <v>720</v>
      </c>
      <c r="M5" s="138">
        <v>43224</v>
      </c>
      <c r="N5" s="32">
        <f t="shared" si="5"/>
        <v>16</v>
      </c>
      <c r="O5" s="137">
        <v>1</v>
      </c>
      <c r="P5" s="137">
        <v>1</v>
      </c>
      <c r="Q5" s="137">
        <v>1</v>
      </c>
      <c r="R5" s="85">
        <v>1</v>
      </c>
      <c r="S5" s="85">
        <v>1</v>
      </c>
      <c r="T5" s="137">
        <v>1</v>
      </c>
      <c r="U5" s="137">
        <v>1</v>
      </c>
      <c r="V5" s="85">
        <v>1</v>
      </c>
      <c r="W5" s="137">
        <v>1</v>
      </c>
      <c r="X5" s="137">
        <v>1</v>
      </c>
      <c r="Y5" s="137">
        <v>1</v>
      </c>
      <c r="Z5" s="137">
        <v>1</v>
      </c>
      <c r="AA5" s="85">
        <v>1</v>
      </c>
      <c r="AB5" s="85">
        <v>1</v>
      </c>
      <c r="AC5" s="85">
        <v>1</v>
      </c>
      <c r="AD5" s="85">
        <v>0</v>
      </c>
      <c r="AE5" s="35">
        <f t="shared" si="3"/>
        <v>15</v>
      </c>
      <c r="AF5" s="36">
        <f t="shared" si="4"/>
        <v>0.9375</v>
      </c>
      <c r="AG5" s="28" t="s">
        <v>489</v>
      </c>
    </row>
    <row r="6" spans="1:33" ht="15" customHeight="1">
      <c r="A6" s="7">
        <v>5</v>
      </c>
      <c r="B6" s="7" t="s">
        <v>48</v>
      </c>
      <c r="C6" s="7" t="s">
        <v>1</v>
      </c>
      <c r="D6" s="7" t="s">
        <v>128</v>
      </c>
      <c r="E6" s="45">
        <f>NETWORKDAYS(Итого!$C$2,Отчёт!$C$2,Итого!$C$3:$C$5)</f>
        <v>10</v>
      </c>
      <c r="F6" s="46">
        <v>0.5</v>
      </c>
      <c r="G6" s="45">
        <v>1</v>
      </c>
      <c r="H6" s="47">
        <f t="shared" si="0"/>
        <v>0.5</v>
      </c>
      <c r="I6" s="61">
        <v>6</v>
      </c>
      <c r="J6" s="49">
        <f t="shared" si="1"/>
        <v>5</v>
      </c>
      <c r="K6" s="50">
        <v>144</v>
      </c>
      <c r="L6" s="51">
        <f t="shared" si="2"/>
        <v>720</v>
      </c>
      <c r="M6" s="138">
        <v>43226</v>
      </c>
      <c r="N6" s="32">
        <f t="shared" si="5"/>
        <v>16</v>
      </c>
      <c r="O6" s="137">
        <v>1</v>
      </c>
      <c r="P6" s="137">
        <v>1</v>
      </c>
      <c r="Q6" s="137">
        <v>1</v>
      </c>
      <c r="R6" s="85">
        <v>1</v>
      </c>
      <c r="S6" s="85">
        <v>1</v>
      </c>
      <c r="T6" s="137">
        <v>1</v>
      </c>
      <c r="U6" s="137">
        <v>1</v>
      </c>
      <c r="V6" s="85">
        <v>1</v>
      </c>
      <c r="W6" s="137">
        <v>0</v>
      </c>
      <c r="X6" s="137">
        <v>1</v>
      </c>
      <c r="Y6" s="137">
        <v>1</v>
      </c>
      <c r="Z6" s="137">
        <v>1</v>
      </c>
      <c r="AA6" s="85">
        <v>1</v>
      </c>
      <c r="AB6" s="85">
        <v>1</v>
      </c>
      <c r="AC6" s="85">
        <v>1</v>
      </c>
      <c r="AD6" s="85">
        <v>0</v>
      </c>
      <c r="AE6" s="35">
        <f t="shared" si="3"/>
        <v>14</v>
      </c>
      <c r="AF6" s="36">
        <f t="shared" si="4"/>
        <v>0.875</v>
      </c>
      <c r="AG6" s="28" t="s">
        <v>497</v>
      </c>
    </row>
    <row r="7" spans="1:33" ht="15" customHeight="1">
      <c r="A7" s="7">
        <v>6</v>
      </c>
      <c r="B7" s="7" t="s">
        <v>48</v>
      </c>
      <c r="C7" s="7" t="s">
        <v>1</v>
      </c>
      <c r="D7" s="7" t="s">
        <v>129</v>
      </c>
      <c r="E7" s="45">
        <f>NETWORKDAYS(Итого!$C$2,Отчёт!$C$2,Итого!$C$3:$C$5)</f>
        <v>10</v>
      </c>
      <c r="F7" s="46">
        <v>0.5</v>
      </c>
      <c r="G7" s="45">
        <v>1</v>
      </c>
      <c r="H7" s="47">
        <f t="shared" si="0"/>
        <v>0.5</v>
      </c>
      <c r="I7" s="61">
        <v>6</v>
      </c>
      <c r="J7" s="49">
        <f t="shared" si="1"/>
        <v>5</v>
      </c>
      <c r="K7" s="50">
        <v>144</v>
      </c>
      <c r="L7" s="51">
        <f t="shared" si="2"/>
        <v>720</v>
      </c>
      <c r="M7" s="138">
        <v>43224</v>
      </c>
      <c r="N7" s="32">
        <f t="shared" si="5"/>
        <v>16</v>
      </c>
      <c r="O7" s="137">
        <v>1</v>
      </c>
      <c r="P7" s="137">
        <v>1</v>
      </c>
      <c r="Q7" s="137">
        <v>1</v>
      </c>
      <c r="R7" s="85">
        <v>1</v>
      </c>
      <c r="S7" s="85">
        <v>1</v>
      </c>
      <c r="T7" s="137">
        <v>1</v>
      </c>
      <c r="U7" s="137">
        <v>1</v>
      </c>
      <c r="V7" s="85">
        <v>1</v>
      </c>
      <c r="W7" s="137">
        <v>1</v>
      </c>
      <c r="X7" s="137">
        <v>1</v>
      </c>
      <c r="Y7" s="137">
        <v>1</v>
      </c>
      <c r="Z7" s="137">
        <v>1</v>
      </c>
      <c r="AA7" s="85">
        <v>1</v>
      </c>
      <c r="AB7" s="85">
        <v>1</v>
      </c>
      <c r="AC7" s="85">
        <v>1</v>
      </c>
      <c r="AD7" s="85">
        <v>1</v>
      </c>
      <c r="AE7" s="35">
        <f t="shared" si="3"/>
        <v>16</v>
      </c>
      <c r="AF7" s="36">
        <f t="shared" si="4"/>
        <v>1</v>
      </c>
      <c r="AG7" s="28"/>
    </row>
    <row r="8" spans="1:33" ht="15" customHeight="1">
      <c r="A8" s="7">
        <v>7</v>
      </c>
      <c r="B8" s="7" t="s">
        <v>48</v>
      </c>
      <c r="C8" s="7" t="s">
        <v>1</v>
      </c>
      <c r="D8" s="7" t="s">
        <v>130</v>
      </c>
      <c r="E8" s="45">
        <f>NETWORKDAYS(Итого!$C$2,Отчёт!$C$2,Итого!$C$3:$C$5)</f>
        <v>10</v>
      </c>
      <c r="F8" s="46">
        <v>0.5</v>
      </c>
      <c r="G8" s="45">
        <v>1</v>
      </c>
      <c r="H8" s="47">
        <f t="shared" si="0"/>
        <v>0.5</v>
      </c>
      <c r="I8" s="61">
        <v>6</v>
      </c>
      <c r="J8" s="49">
        <f t="shared" si="1"/>
        <v>5</v>
      </c>
      <c r="K8" s="50">
        <v>144</v>
      </c>
      <c r="L8" s="51">
        <f t="shared" si="2"/>
        <v>720</v>
      </c>
      <c r="M8" s="138">
        <v>43224</v>
      </c>
      <c r="N8" s="32">
        <f t="shared" si="5"/>
        <v>16</v>
      </c>
      <c r="O8" s="137">
        <v>1</v>
      </c>
      <c r="P8" s="137">
        <v>1</v>
      </c>
      <c r="Q8" s="137">
        <v>1</v>
      </c>
      <c r="R8" s="85">
        <v>1</v>
      </c>
      <c r="S8" s="85">
        <v>1</v>
      </c>
      <c r="T8" s="137">
        <v>1</v>
      </c>
      <c r="U8" s="85">
        <v>1</v>
      </c>
      <c r="V8" s="85">
        <v>1</v>
      </c>
      <c r="W8" s="137">
        <v>1</v>
      </c>
      <c r="X8" s="137">
        <v>1</v>
      </c>
      <c r="Y8" s="137">
        <v>1</v>
      </c>
      <c r="Z8" s="137">
        <v>1</v>
      </c>
      <c r="AA8" s="85">
        <v>1</v>
      </c>
      <c r="AB8" s="85">
        <v>1</v>
      </c>
      <c r="AC8" s="85">
        <v>1</v>
      </c>
      <c r="AD8" s="85">
        <v>0</v>
      </c>
      <c r="AE8" s="35">
        <f t="shared" si="3"/>
        <v>15</v>
      </c>
      <c r="AF8" s="36">
        <f t="shared" si="4"/>
        <v>0.9375</v>
      </c>
      <c r="AG8" s="28" t="s">
        <v>482</v>
      </c>
    </row>
    <row r="9" spans="1:33" ht="15" customHeight="1">
      <c r="A9" s="7">
        <v>9</v>
      </c>
      <c r="B9" s="7" t="s">
        <v>48</v>
      </c>
      <c r="C9" s="7" t="s">
        <v>1</v>
      </c>
      <c r="D9" s="7" t="s">
        <v>132</v>
      </c>
      <c r="E9" s="45">
        <f>NETWORKDAYS(Итого!$C$2,Отчёт!$C$2,Итого!$C$3:$C$5)</f>
        <v>10</v>
      </c>
      <c r="F9" s="46">
        <v>0.5</v>
      </c>
      <c r="G9" s="45">
        <v>1</v>
      </c>
      <c r="H9" s="47">
        <f t="shared" si="0"/>
        <v>0.5</v>
      </c>
      <c r="I9" s="61">
        <v>6</v>
      </c>
      <c r="J9" s="49">
        <f t="shared" si="1"/>
        <v>5</v>
      </c>
      <c r="K9" s="50">
        <v>144</v>
      </c>
      <c r="L9" s="51">
        <f t="shared" si="2"/>
        <v>720</v>
      </c>
      <c r="M9" s="138">
        <v>43224</v>
      </c>
      <c r="N9" s="32">
        <f t="shared" si="5"/>
        <v>16</v>
      </c>
      <c r="O9" s="137">
        <v>1</v>
      </c>
      <c r="P9" s="137">
        <v>1</v>
      </c>
      <c r="Q9" s="137">
        <v>1</v>
      </c>
      <c r="R9" s="85">
        <v>1</v>
      </c>
      <c r="S9" s="85">
        <v>1</v>
      </c>
      <c r="T9" s="137">
        <v>1</v>
      </c>
      <c r="U9" s="85">
        <v>1</v>
      </c>
      <c r="V9" s="85">
        <v>0</v>
      </c>
      <c r="W9" s="137">
        <v>0</v>
      </c>
      <c r="X9" s="137">
        <v>1</v>
      </c>
      <c r="Y9" s="137">
        <v>1</v>
      </c>
      <c r="Z9" s="137">
        <v>1</v>
      </c>
      <c r="AA9" s="85">
        <v>1</v>
      </c>
      <c r="AB9" s="85">
        <v>1</v>
      </c>
      <c r="AC9" s="85">
        <v>1</v>
      </c>
      <c r="AD9" s="85">
        <v>0</v>
      </c>
      <c r="AE9" s="35">
        <f t="shared" si="3"/>
        <v>13</v>
      </c>
      <c r="AF9" s="36">
        <f t="shared" si="4"/>
        <v>0.8125</v>
      </c>
      <c r="AG9" s="28" t="s">
        <v>490</v>
      </c>
    </row>
    <row r="10" spans="1:33" ht="15" customHeight="1">
      <c r="A10" s="7">
        <v>10</v>
      </c>
      <c r="B10" s="7" t="s">
        <v>48</v>
      </c>
      <c r="C10" s="7" t="s">
        <v>1</v>
      </c>
      <c r="D10" s="7" t="s">
        <v>133</v>
      </c>
      <c r="E10" s="45">
        <f>NETWORKDAYS(Итого!$C$2,Отчёт!$C$2,Итого!$C$3:$C$5)</f>
        <v>10</v>
      </c>
      <c r="F10" s="46">
        <v>0.5</v>
      </c>
      <c r="G10" s="45">
        <v>1</v>
      </c>
      <c r="H10" s="47">
        <f t="shared" si="0"/>
        <v>0.5</v>
      </c>
      <c r="I10" s="61">
        <v>6</v>
      </c>
      <c r="J10" s="49">
        <f t="shared" si="1"/>
        <v>5</v>
      </c>
      <c r="K10" s="50">
        <v>144</v>
      </c>
      <c r="L10" s="51">
        <f t="shared" si="2"/>
        <v>720</v>
      </c>
      <c r="M10" s="138">
        <v>43224</v>
      </c>
      <c r="N10" s="32">
        <f t="shared" si="5"/>
        <v>16</v>
      </c>
      <c r="O10" s="137">
        <v>0</v>
      </c>
      <c r="P10" s="137">
        <v>1</v>
      </c>
      <c r="Q10" s="137">
        <v>1</v>
      </c>
      <c r="R10" s="85">
        <v>1</v>
      </c>
      <c r="S10" s="85">
        <v>1</v>
      </c>
      <c r="T10" s="137">
        <v>1</v>
      </c>
      <c r="U10" s="137">
        <v>1</v>
      </c>
      <c r="V10" s="85">
        <v>1</v>
      </c>
      <c r="W10" s="137">
        <v>1</v>
      </c>
      <c r="X10" s="137">
        <v>1</v>
      </c>
      <c r="Y10" s="137">
        <v>1</v>
      </c>
      <c r="Z10" s="137">
        <v>1</v>
      </c>
      <c r="AA10" s="85">
        <v>1</v>
      </c>
      <c r="AB10" s="85">
        <v>1</v>
      </c>
      <c r="AC10" s="85">
        <v>1</v>
      </c>
      <c r="AD10" s="85">
        <v>0</v>
      </c>
      <c r="AE10" s="35">
        <f t="shared" si="3"/>
        <v>14</v>
      </c>
      <c r="AF10" s="36">
        <f t="shared" si="4"/>
        <v>0.875</v>
      </c>
      <c r="AG10" s="28" t="s">
        <v>490</v>
      </c>
    </row>
    <row r="11" spans="1:33" ht="15" customHeight="1">
      <c r="A11" s="7">
        <v>12</v>
      </c>
      <c r="B11" s="7" t="s">
        <v>48</v>
      </c>
      <c r="C11" s="7" t="s">
        <v>135</v>
      </c>
      <c r="D11" s="7" t="s">
        <v>136</v>
      </c>
      <c r="E11" s="45">
        <f>NETWORKDAYS(Итого!$C$2,Отчёт!$C$2,Итого!$C$3:$C$5)</f>
        <v>10</v>
      </c>
      <c r="F11" s="46">
        <v>0.5</v>
      </c>
      <c r="G11" s="45">
        <v>1</v>
      </c>
      <c r="H11" s="47">
        <f t="shared" si="0"/>
        <v>0.5</v>
      </c>
      <c r="I11" s="61">
        <v>6</v>
      </c>
      <c r="J11" s="49">
        <f t="shared" si="1"/>
        <v>5</v>
      </c>
      <c r="K11" s="50">
        <v>144</v>
      </c>
      <c r="L11" s="51">
        <f t="shared" si="2"/>
        <v>720</v>
      </c>
      <c r="M11" s="138">
        <v>43223</v>
      </c>
      <c r="N11" s="32">
        <f t="shared" si="5"/>
        <v>16</v>
      </c>
      <c r="O11" s="137">
        <v>1</v>
      </c>
      <c r="P11" s="137">
        <v>1</v>
      </c>
      <c r="Q11" s="137">
        <v>1</v>
      </c>
      <c r="R11" s="85">
        <v>1</v>
      </c>
      <c r="S11" s="85">
        <v>1</v>
      </c>
      <c r="T11" s="137">
        <v>1</v>
      </c>
      <c r="U11" s="137">
        <v>1</v>
      </c>
      <c r="V11" s="85">
        <v>1</v>
      </c>
      <c r="W11" s="137">
        <v>0</v>
      </c>
      <c r="X11" s="137">
        <v>1</v>
      </c>
      <c r="Y11" s="137">
        <v>1</v>
      </c>
      <c r="Z11" s="137">
        <v>1</v>
      </c>
      <c r="AA11" s="85">
        <v>1</v>
      </c>
      <c r="AB11" s="85">
        <v>1</v>
      </c>
      <c r="AC11" s="85">
        <v>1</v>
      </c>
      <c r="AD11" s="85">
        <v>1</v>
      </c>
      <c r="AE11" s="35">
        <f t="shared" si="3"/>
        <v>15</v>
      </c>
      <c r="AF11" s="36">
        <f t="shared" si="4"/>
        <v>0.9375</v>
      </c>
      <c r="AG11" s="28" t="s">
        <v>467</v>
      </c>
    </row>
    <row r="12" spans="1:33" ht="15" customHeight="1">
      <c r="A12" s="7">
        <v>8</v>
      </c>
      <c r="B12" s="7" t="s">
        <v>48</v>
      </c>
      <c r="C12" s="7" t="s">
        <v>1</v>
      </c>
      <c r="D12" s="7" t="s">
        <v>137</v>
      </c>
      <c r="E12" s="45">
        <f>NETWORKDAYS(Итого!$C$2,Отчёт!$C$2,Итого!$C$3:$C$5)</f>
        <v>10</v>
      </c>
      <c r="F12" s="46">
        <v>0.5</v>
      </c>
      <c r="G12" s="45">
        <v>1</v>
      </c>
      <c r="H12" s="47">
        <f t="shared" si="0"/>
        <v>0.5</v>
      </c>
      <c r="I12" s="61">
        <v>6</v>
      </c>
      <c r="J12" s="49">
        <f t="shared" si="1"/>
        <v>5</v>
      </c>
      <c r="K12" s="50">
        <v>144</v>
      </c>
      <c r="L12" s="51">
        <f t="shared" si="2"/>
        <v>720</v>
      </c>
      <c r="M12" s="138">
        <v>43224</v>
      </c>
      <c r="N12" s="32">
        <f t="shared" si="5"/>
        <v>16</v>
      </c>
      <c r="O12" s="137">
        <v>1</v>
      </c>
      <c r="P12" s="137">
        <v>1</v>
      </c>
      <c r="Q12" s="137">
        <v>1</v>
      </c>
      <c r="R12" s="85">
        <v>1</v>
      </c>
      <c r="S12" s="85">
        <v>1</v>
      </c>
      <c r="T12" s="137">
        <v>1</v>
      </c>
      <c r="U12" s="137">
        <v>1</v>
      </c>
      <c r="V12" s="85">
        <v>1</v>
      </c>
      <c r="W12" s="137">
        <v>1</v>
      </c>
      <c r="X12" s="137">
        <v>1</v>
      </c>
      <c r="Y12" s="137">
        <v>1</v>
      </c>
      <c r="Z12" s="137">
        <v>1</v>
      </c>
      <c r="AA12" s="85">
        <v>1</v>
      </c>
      <c r="AB12" s="85">
        <v>0</v>
      </c>
      <c r="AC12" s="85">
        <v>0</v>
      </c>
      <c r="AD12" s="85">
        <v>1</v>
      </c>
      <c r="AE12" s="35">
        <f t="shared" si="3"/>
        <v>14</v>
      </c>
      <c r="AF12" s="36">
        <f t="shared" si="4"/>
        <v>0.875</v>
      </c>
      <c r="AG12" s="134" t="s">
        <v>498</v>
      </c>
    </row>
    <row r="13" spans="1:33" ht="15" customHeight="1">
      <c r="A13" s="7">
        <v>11</v>
      </c>
      <c r="B13" s="7" t="s">
        <v>48</v>
      </c>
      <c r="C13" s="7" t="s">
        <v>1</v>
      </c>
      <c r="D13" s="7" t="s">
        <v>138</v>
      </c>
      <c r="E13" s="45">
        <f>NETWORKDAYS(Итого!$C$2,Отчёт!$C$2,Итого!$C$3:$C$5)</f>
        <v>10</v>
      </c>
      <c r="F13" s="46">
        <v>0.5</v>
      </c>
      <c r="G13" s="45">
        <v>1</v>
      </c>
      <c r="H13" s="47">
        <f t="shared" si="0"/>
        <v>0.5</v>
      </c>
      <c r="I13" s="61">
        <v>6</v>
      </c>
      <c r="J13" s="49">
        <f t="shared" si="1"/>
        <v>5</v>
      </c>
      <c r="K13" s="50">
        <v>144</v>
      </c>
      <c r="L13" s="51">
        <f t="shared" si="2"/>
        <v>720</v>
      </c>
      <c r="M13" s="138">
        <v>43224</v>
      </c>
      <c r="N13" s="32">
        <f t="shared" si="5"/>
        <v>16</v>
      </c>
      <c r="O13" s="137">
        <v>1</v>
      </c>
      <c r="P13" s="137">
        <v>1</v>
      </c>
      <c r="Q13" s="137">
        <v>1</v>
      </c>
      <c r="R13" s="85">
        <v>1</v>
      </c>
      <c r="S13" s="85">
        <v>1</v>
      </c>
      <c r="T13" s="137">
        <v>1</v>
      </c>
      <c r="U13" s="85">
        <v>1</v>
      </c>
      <c r="V13" s="85">
        <v>1</v>
      </c>
      <c r="W13" s="137">
        <v>1</v>
      </c>
      <c r="X13" s="137">
        <v>1</v>
      </c>
      <c r="Y13" s="137">
        <v>1</v>
      </c>
      <c r="Z13" s="137">
        <v>1</v>
      </c>
      <c r="AA13" s="85">
        <v>1</v>
      </c>
      <c r="AB13" s="85">
        <v>1</v>
      </c>
      <c r="AC13" s="85">
        <v>1</v>
      </c>
      <c r="AD13" s="85">
        <v>0</v>
      </c>
      <c r="AE13" s="35">
        <f t="shared" si="3"/>
        <v>15</v>
      </c>
      <c r="AF13" s="36">
        <f t="shared" si="4"/>
        <v>0.9375</v>
      </c>
      <c r="AG13" s="231" t="s">
        <v>495</v>
      </c>
    </row>
    <row r="14" spans="1:33" ht="15" customHeight="1">
      <c r="A14" s="7">
        <v>13</v>
      </c>
      <c r="B14" s="7" t="s">
        <v>48</v>
      </c>
      <c r="C14" s="7" t="s">
        <v>140</v>
      </c>
      <c r="D14" s="7" t="s">
        <v>141</v>
      </c>
      <c r="E14" s="45">
        <f>NETWORKDAYS(Итого!$C$2,Отчёт!$C$2,Итого!$C$3:$C$5)</f>
        <v>10</v>
      </c>
      <c r="F14" s="46">
        <v>0.5</v>
      </c>
      <c r="G14" s="45">
        <v>1</v>
      </c>
      <c r="H14" s="47">
        <f t="shared" si="0"/>
        <v>0.5</v>
      </c>
      <c r="I14" s="61">
        <v>6</v>
      </c>
      <c r="J14" s="49">
        <f t="shared" si="1"/>
        <v>5</v>
      </c>
      <c r="K14" s="50">
        <v>144</v>
      </c>
      <c r="L14" s="51">
        <f t="shared" si="2"/>
        <v>720</v>
      </c>
      <c r="M14" s="138">
        <v>43224</v>
      </c>
      <c r="N14" s="32">
        <f t="shared" si="5"/>
        <v>16</v>
      </c>
      <c r="O14" s="137">
        <v>1</v>
      </c>
      <c r="P14" s="137">
        <v>1</v>
      </c>
      <c r="Q14" s="137">
        <v>1</v>
      </c>
      <c r="R14" s="85">
        <v>1</v>
      </c>
      <c r="S14" s="85">
        <v>1</v>
      </c>
      <c r="T14" s="137">
        <v>1</v>
      </c>
      <c r="U14" s="137">
        <v>1</v>
      </c>
      <c r="V14" s="85">
        <v>1</v>
      </c>
      <c r="W14" s="137">
        <v>1</v>
      </c>
      <c r="X14" s="137">
        <v>1</v>
      </c>
      <c r="Y14" s="137">
        <v>1</v>
      </c>
      <c r="Z14" s="137">
        <v>1</v>
      </c>
      <c r="AA14" s="85">
        <v>1</v>
      </c>
      <c r="AB14" s="85">
        <v>1</v>
      </c>
      <c r="AC14" s="85">
        <v>1</v>
      </c>
      <c r="AD14" s="85">
        <v>1</v>
      </c>
      <c r="AE14" s="35">
        <f t="shared" si="3"/>
        <v>16</v>
      </c>
      <c r="AF14" s="36">
        <f t="shared" si="4"/>
        <v>1</v>
      </c>
      <c r="AG14" s="28"/>
    </row>
    <row r="15" spans="1:33" ht="15" customHeight="1">
      <c r="A15" s="7">
        <v>14</v>
      </c>
      <c r="B15" s="7" t="s">
        <v>48</v>
      </c>
      <c r="C15" s="7" t="s">
        <v>142</v>
      </c>
      <c r="D15" s="7" t="s">
        <v>143</v>
      </c>
      <c r="E15" s="45">
        <f>NETWORKDAYS(Итого!$C$2,Отчёт!$C$2,Итого!$C$3:$C$5)</f>
        <v>10</v>
      </c>
      <c r="F15" s="46">
        <v>0.5</v>
      </c>
      <c r="G15" s="45">
        <v>1</v>
      </c>
      <c r="H15" s="47">
        <f t="shared" si="0"/>
        <v>0.5</v>
      </c>
      <c r="I15" s="61">
        <v>6</v>
      </c>
      <c r="J15" s="49">
        <f t="shared" si="1"/>
        <v>5</v>
      </c>
      <c r="K15" s="50">
        <v>144</v>
      </c>
      <c r="L15" s="51">
        <f t="shared" si="2"/>
        <v>720</v>
      </c>
      <c r="M15" s="138">
        <v>43224</v>
      </c>
      <c r="N15" s="32">
        <f t="shared" si="5"/>
        <v>16</v>
      </c>
      <c r="O15" s="137">
        <v>1</v>
      </c>
      <c r="P15" s="137">
        <v>1</v>
      </c>
      <c r="Q15" s="137">
        <v>1</v>
      </c>
      <c r="R15" s="85">
        <v>1</v>
      </c>
      <c r="S15" s="85">
        <v>1</v>
      </c>
      <c r="T15" s="137">
        <v>1</v>
      </c>
      <c r="U15" s="137">
        <v>1</v>
      </c>
      <c r="V15" s="85">
        <v>1</v>
      </c>
      <c r="W15" s="137">
        <v>1</v>
      </c>
      <c r="X15" s="137">
        <v>1</v>
      </c>
      <c r="Y15" s="137">
        <v>1</v>
      </c>
      <c r="Z15" s="137">
        <v>1</v>
      </c>
      <c r="AA15" s="85">
        <v>1</v>
      </c>
      <c r="AB15" s="85">
        <v>1</v>
      </c>
      <c r="AC15" s="85">
        <v>1</v>
      </c>
      <c r="AD15" s="85">
        <v>0</v>
      </c>
      <c r="AE15" s="35">
        <f t="shared" si="3"/>
        <v>15</v>
      </c>
      <c r="AF15" s="36">
        <f t="shared" si="4"/>
        <v>0.9375</v>
      </c>
      <c r="AG15" s="28" t="s">
        <v>499</v>
      </c>
    </row>
    <row r="16" spans="1:33" ht="15" customHeight="1">
      <c r="A16" s="7">
        <v>15</v>
      </c>
      <c r="B16" s="7" t="s">
        <v>48</v>
      </c>
      <c r="C16" s="7" t="s">
        <v>145</v>
      </c>
      <c r="D16" s="7" t="s">
        <v>146</v>
      </c>
      <c r="E16" s="45">
        <f>NETWORKDAYS(Итого!$C$2,Отчёт!$C$2,Итого!$C$3:$C$5)</f>
        <v>10</v>
      </c>
      <c r="F16" s="46">
        <v>0.5</v>
      </c>
      <c r="G16" s="45">
        <v>1</v>
      </c>
      <c r="H16" s="47">
        <f t="shared" si="0"/>
        <v>0.5</v>
      </c>
      <c r="I16" s="61">
        <v>6</v>
      </c>
      <c r="J16" s="49">
        <f t="shared" si="1"/>
        <v>5</v>
      </c>
      <c r="K16" s="50">
        <v>144</v>
      </c>
      <c r="L16" s="51">
        <f t="shared" si="2"/>
        <v>720</v>
      </c>
      <c r="M16" s="138">
        <v>43224</v>
      </c>
      <c r="N16" s="32">
        <f t="shared" si="5"/>
        <v>16</v>
      </c>
      <c r="O16" s="137">
        <v>1</v>
      </c>
      <c r="P16" s="137">
        <v>1</v>
      </c>
      <c r="Q16" s="137">
        <v>1</v>
      </c>
      <c r="R16" s="85">
        <v>1</v>
      </c>
      <c r="S16" s="85">
        <v>1</v>
      </c>
      <c r="T16" s="137">
        <v>1</v>
      </c>
      <c r="U16" s="137">
        <v>1</v>
      </c>
      <c r="V16" s="85">
        <v>1</v>
      </c>
      <c r="W16" s="137">
        <v>1</v>
      </c>
      <c r="X16" s="137">
        <v>1</v>
      </c>
      <c r="Y16" s="137">
        <v>1</v>
      </c>
      <c r="Z16" s="137">
        <v>1</v>
      </c>
      <c r="AA16" s="85">
        <v>1</v>
      </c>
      <c r="AB16" s="85">
        <v>1</v>
      </c>
      <c r="AC16" s="85">
        <v>1</v>
      </c>
      <c r="AD16" s="85">
        <v>1</v>
      </c>
      <c r="AE16" s="35">
        <f t="shared" si="3"/>
        <v>16</v>
      </c>
      <c r="AF16" s="36">
        <f t="shared" si="4"/>
        <v>1</v>
      </c>
      <c r="AG16" s="28"/>
    </row>
    <row r="17" spans="1:33" ht="15" customHeight="1">
      <c r="A17" s="7">
        <v>16</v>
      </c>
      <c r="B17" s="7" t="s">
        <v>48</v>
      </c>
      <c r="C17" s="7" t="s">
        <v>92</v>
      </c>
      <c r="D17" s="7" t="s">
        <v>148</v>
      </c>
      <c r="E17" s="45">
        <f>NETWORKDAYS(Итого!$C$2,Отчёт!$C$2,Итого!$C$3:$C$5)</f>
        <v>10</v>
      </c>
      <c r="F17" s="46">
        <v>0.5</v>
      </c>
      <c r="G17" s="45">
        <v>1</v>
      </c>
      <c r="H17" s="47">
        <f t="shared" si="0"/>
        <v>0.5</v>
      </c>
      <c r="I17" s="61">
        <v>6</v>
      </c>
      <c r="J17" s="49">
        <f t="shared" si="1"/>
        <v>5</v>
      </c>
      <c r="K17" s="50">
        <v>144</v>
      </c>
      <c r="L17" s="51">
        <f t="shared" si="2"/>
        <v>720</v>
      </c>
      <c r="M17" s="138">
        <v>43224</v>
      </c>
      <c r="N17" s="32">
        <f t="shared" si="5"/>
        <v>16</v>
      </c>
      <c r="O17" s="137">
        <v>1</v>
      </c>
      <c r="P17" s="137">
        <v>0</v>
      </c>
      <c r="Q17" s="137">
        <v>1</v>
      </c>
      <c r="R17" s="85">
        <v>1</v>
      </c>
      <c r="S17" s="85">
        <v>1</v>
      </c>
      <c r="T17" s="137">
        <v>1</v>
      </c>
      <c r="U17" s="137">
        <v>1</v>
      </c>
      <c r="V17" s="85">
        <v>1</v>
      </c>
      <c r="W17" s="137">
        <v>1</v>
      </c>
      <c r="X17" s="137">
        <v>1</v>
      </c>
      <c r="Y17" s="137">
        <v>1</v>
      </c>
      <c r="Z17" s="137">
        <v>1</v>
      </c>
      <c r="AA17" s="85">
        <v>1</v>
      </c>
      <c r="AB17" s="85">
        <v>0</v>
      </c>
      <c r="AC17" s="85">
        <v>0</v>
      </c>
      <c r="AD17" s="85">
        <v>0</v>
      </c>
      <c r="AE17" s="35">
        <f t="shared" si="3"/>
        <v>12</v>
      </c>
      <c r="AF17" s="36">
        <f t="shared" si="4"/>
        <v>0.75</v>
      </c>
      <c r="AG17" s="227" t="s">
        <v>428</v>
      </c>
    </row>
    <row r="18" spans="1:33" ht="15" customHeight="1">
      <c r="A18" s="7">
        <v>17</v>
      </c>
      <c r="B18" s="7" t="s">
        <v>48</v>
      </c>
      <c r="C18" s="7" t="s">
        <v>149</v>
      </c>
      <c r="D18" s="7" t="s">
        <v>150</v>
      </c>
      <c r="E18" s="45">
        <f>NETWORKDAYS(Итого!$C$2,Отчёт!$C$2,Итого!$C$3:$C$5)</f>
        <v>10</v>
      </c>
      <c r="F18" s="46">
        <v>0.5</v>
      </c>
      <c r="G18" s="45">
        <v>1</v>
      </c>
      <c r="H18" s="47">
        <f t="shared" si="0"/>
        <v>0.5</v>
      </c>
      <c r="I18" s="61">
        <v>6</v>
      </c>
      <c r="J18" s="49">
        <f t="shared" si="1"/>
        <v>5</v>
      </c>
      <c r="K18" s="50">
        <v>144</v>
      </c>
      <c r="L18" s="51">
        <f t="shared" si="2"/>
        <v>720</v>
      </c>
      <c r="M18" s="138">
        <v>43227</v>
      </c>
      <c r="N18" s="32">
        <f t="shared" si="5"/>
        <v>16</v>
      </c>
      <c r="O18" s="137">
        <v>1</v>
      </c>
      <c r="P18" s="137">
        <v>0</v>
      </c>
      <c r="Q18" s="137">
        <v>1</v>
      </c>
      <c r="R18" s="137">
        <v>1</v>
      </c>
      <c r="S18" s="85">
        <v>1</v>
      </c>
      <c r="T18" s="137">
        <v>1</v>
      </c>
      <c r="U18" s="137">
        <v>1</v>
      </c>
      <c r="V18" s="85">
        <v>1</v>
      </c>
      <c r="W18" s="137">
        <v>1</v>
      </c>
      <c r="X18" s="137">
        <v>1</v>
      </c>
      <c r="Y18" s="137">
        <v>1</v>
      </c>
      <c r="Z18" s="137">
        <v>1</v>
      </c>
      <c r="AA18" s="85">
        <v>1</v>
      </c>
      <c r="AB18" s="85">
        <v>1</v>
      </c>
      <c r="AC18" s="85">
        <v>1</v>
      </c>
      <c r="AD18" s="85">
        <v>0</v>
      </c>
      <c r="AE18" s="35">
        <f t="shared" si="3"/>
        <v>14</v>
      </c>
      <c r="AF18" s="36">
        <f t="shared" si="4"/>
        <v>0.875</v>
      </c>
      <c r="AG18" s="28" t="s">
        <v>495</v>
      </c>
    </row>
    <row r="19" spans="1:33" ht="15" customHeight="1">
      <c r="A19" s="7">
        <v>18</v>
      </c>
      <c r="B19" s="7" t="s">
        <v>48</v>
      </c>
      <c r="C19" s="7" t="s">
        <v>152</v>
      </c>
      <c r="D19" s="7" t="s">
        <v>153</v>
      </c>
      <c r="E19" s="45">
        <f>NETWORKDAYS(Итого!$C$2,Отчёт!$C$2,Итого!$C$3:$C$5)</f>
        <v>10</v>
      </c>
      <c r="F19" s="46">
        <v>0.5</v>
      </c>
      <c r="G19" s="45">
        <v>1</v>
      </c>
      <c r="H19" s="47">
        <f t="shared" si="0"/>
        <v>0.5</v>
      </c>
      <c r="I19" s="61">
        <v>6</v>
      </c>
      <c r="J19" s="49">
        <f t="shared" si="1"/>
        <v>5</v>
      </c>
      <c r="K19" s="50">
        <v>144</v>
      </c>
      <c r="L19" s="51">
        <f t="shared" si="2"/>
        <v>720</v>
      </c>
      <c r="M19" s="138">
        <v>43223</v>
      </c>
      <c r="N19" s="32">
        <f t="shared" si="5"/>
        <v>16</v>
      </c>
      <c r="O19" s="137">
        <v>1</v>
      </c>
      <c r="P19" s="137">
        <v>1</v>
      </c>
      <c r="Q19" s="137">
        <v>1</v>
      </c>
      <c r="R19" s="85">
        <v>1</v>
      </c>
      <c r="S19" s="85">
        <v>1</v>
      </c>
      <c r="T19" s="137">
        <v>1</v>
      </c>
      <c r="U19" s="137">
        <v>1</v>
      </c>
      <c r="V19" s="85">
        <v>1</v>
      </c>
      <c r="W19" s="137">
        <v>1</v>
      </c>
      <c r="X19" s="137">
        <v>1</v>
      </c>
      <c r="Y19" s="137">
        <v>1</v>
      </c>
      <c r="Z19" s="137">
        <v>1</v>
      </c>
      <c r="AA19" s="85">
        <v>1</v>
      </c>
      <c r="AB19" s="85">
        <v>1</v>
      </c>
      <c r="AC19" s="85">
        <v>1</v>
      </c>
      <c r="AD19" s="85">
        <v>1</v>
      </c>
      <c r="AE19" s="35">
        <f t="shared" si="3"/>
        <v>16</v>
      </c>
      <c r="AF19" s="36">
        <f t="shared" si="4"/>
        <v>1</v>
      </c>
      <c r="AG19" s="28"/>
    </row>
    <row r="20" spans="1:33" ht="12.75" customHeight="1">
      <c r="C20" s="19"/>
      <c r="D20" s="19"/>
      <c r="L20" s="64">
        <f>SUM(L2:L19)</f>
        <v>12960</v>
      </c>
      <c r="M20" s="66"/>
      <c r="AC20" s="19"/>
      <c r="AD20" s="19"/>
    </row>
    <row r="21" spans="1:33" ht="12.75" customHeight="1">
      <c r="C21" s="19"/>
      <c r="D21" s="19"/>
      <c r="AB21" s="38"/>
      <c r="AC21" s="19"/>
      <c r="AD21" s="19"/>
      <c r="AE21" s="39"/>
    </row>
    <row r="22" spans="1:33" ht="12.75" customHeight="1">
      <c r="C22" s="19"/>
      <c r="D22" s="19"/>
      <c r="AC22" s="19"/>
      <c r="AD22" s="19"/>
    </row>
  </sheetData>
  <autoFilter ref="B1:AG21"/>
  <conditionalFormatting sqref="D1">
    <cfRule type="expression" dxfId="75" priority="3">
      <formula>AND(COUNTIF($D$1,D1)&gt;1,NOT(ISBLANK(D1)))</formula>
    </cfRule>
  </conditionalFormatting>
  <conditionalFormatting sqref="M1">
    <cfRule type="expression" dxfId="74" priority="4">
      <formula>AND(TODAY()-ROUNDDOWN(M1,0)&gt;=(WEEKDAY(TODAY())),TODAY()-ROUNDDOWN(M1,0)&lt;(WEEKDAY(TODAY())+7))</formula>
    </cfRule>
  </conditionalFormatting>
  <conditionalFormatting sqref="AB21">
    <cfRule type="cellIs" dxfId="73" priority="5" operator="equal">
      <formula>1</formula>
    </cfRule>
  </conditionalFormatting>
  <conditionalFormatting sqref="M2:M19">
    <cfRule type="cellIs" dxfId="72" priority="2" operator="lessThan">
      <formula>43011</formula>
    </cfRule>
  </conditionalFormatting>
  <conditionalFormatting sqref="O2:AD19">
    <cfRule type="cellIs" dxfId="7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87"/>
  <sheetViews>
    <sheetView zoomScale="70" zoomScaleNormal="70" workbookViewId="0">
      <pane ySplit="1" topLeftCell="A14" activePane="bottomLeft" state="frozen"/>
      <selection pane="bottomLeft" activeCell="A24" sqref="A24:XFD24"/>
    </sheetView>
  </sheetViews>
  <sheetFormatPr defaultColWidth="14.42578125" defaultRowHeight="15" customHeight="1"/>
  <cols>
    <col min="1" max="1" width="8" customWidth="1"/>
    <col min="2" max="2" width="8.140625" customWidth="1"/>
    <col min="3" max="3" width="46.7109375" customWidth="1"/>
    <col min="4" max="10" width="8" customWidth="1"/>
    <col min="11" max="13" width="9.5703125" customWidth="1"/>
    <col min="14" max="22" width="8" customWidth="1"/>
    <col min="23" max="23" width="36.5703125" customWidth="1"/>
  </cols>
  <sheetData>
    <row r="1" spans="1:23" ht="76.5" customHeight="1">
      <c r="A1" s="57" t="s">
        <v>19</v>
      </c>
      <c r="B1" s="57" t="s">
        <v>21</v>
      </c>
      <c r="C1" s="58" t="s">
        <v>22</v>
      </c>
      <c r="D1" s="25" t="s">
        <v>23</v>
      </c>
      <c r="E1" s="26" t="s">
        <v>24</v>
      </c>
      <c r="F1" s="25" t="s">
        <v>25</v>
      </c>
      <c r="G1" s="25" t="s">
        <v>26</v>
      </c>
      <c r="H1" s="26" t="s">
        <v>27</v>
      </c>
      <c r="I1" s="27" t="s">
        <v>28</v>
      </c>
      <c r="J1" s="25" t="s">
        <v>29</v>
      </c>
      <c r="K1" s="25" t="s">
        <v>30</v>
      </c>
      <c r="L1" s="43" t="s">
        <v>131</v>
      </c>
      <c r="M1" s="43" t="s">
        <v>31</v>
      </c>
      <c r="N1" s="56" t="s">
        <v>32</v>
      </c>
      <c r="O1" s="28" t="s">
        <v>33</v>
      </c>
      <c r="P1" s="28" t="s">
        <v>34</v>
      </c>
      <c r="Q1" s="28" t="s">
        <v>40</v>
      </c>
      <c r="R1" s="28" t="s">
        <v>41</v>
      </c>
      <c r="S1" s="28" t="s">
        <v>42</v>
      </c>
      <c r="T1" s="28" t="s">
        <v>43</v>
      </c>
      <c r="U1" s="28" t="s">
        <v>46</v>
      </c>
      <c r="V1" s="29" t="s">
        <v>5</v>
      </c>
      <c r="W1" s="28" t="s">
        <v>430</v>
      </c>
    </row>
    <row r="2" spans="1:23" ht="15" customHeight="1">
      <c r="A2" s="57">
        <v>1</v>
      </c>
      <c r="B2" s="57" t="s">
        <v>1</v>
      </c>
      <c r="C2" s="57" t="s">
        <v>281</v>
      </c>
      <c r="D2" s="45">
        <f>NETWORKDAYS(Итого!$C$2,Отчёт!$C$2,Итого!$C$3)</f>
        <v>10</v>
      </c>
      <c r="E2" s="46">
        <v>0.5</v>
      </c>
      <c r="F2" s="45">
        <v>1</v>
      </c>
      <c r="G2" s="47">
        <f t="shared" ref="G2:G45" si="0">E2*F2</f>
        <v>0.5</v>
      </c>
      <c r="H2" s="61">
        <v>7</v>
      </c>
      <c r="I2" s="81">
        <f t="shared" ref="I2:I45" si="1">D2*G2</f>
        <v>5</v>
      </c>
      <c r="J2" s="50">
        <v>144</v>
      </c>
      <c r="K2" s="51">
        <f t="shared" ref="K2:K45" si="2">I2*J2</f>
        <v>720</v>
      </c>
      <c r="L2" s="51"/>
      <c r="M2" s="140">
        <v>43227</v>
      </c>
      <c r="N2" s="82">
        <f>6-COUNTIF(O2:T2,"х")</f>
        <v>6</v>
      </c>
      <c r="O2" s="137">
        <v>1</v>
      </c>
      <c r="P2" s="137">
        <v>1</v>
      </c>
      <c r="Q2" s="137">
        <v>1</v>
      </c>
      <c r="R2" s="137">
        <v>1</v>
      </c>
      <c r="S2" s="137">
        <v>1</v>
      </c>
      <c r="T2" s="137">
        <v>1</v>
      </c>
      <c r="U2" s="83">
        <f t="shared" ref="U2:U33" si="3">COUNTIF(O2:T2, "=1")</f>
        <v>6</v>
      </c>
      <c r="V2" s="84">
        <f t="shared" ref="V2:V33" si="4">U2/N2</f>
        <v>1</v>
      </c>
      <c r="W2" s="136"/>
    </row>
    <row r="3" spans="1:23" ht="15" customHeight="1">
      <c r="A3" s="57">
        <v>2</v>
      </c>
      <c r="B3" s="57" t="s">
        <v>1</v>
      </c>
      <c r="C3" s="57" t="s">
        <v>139</v>
      </c>
      <c r="D3" s="45">
        <f>NETWORKDAYS(Итого!$C$2,Отчёт!$C$2,Итого!$C$3)</f>
        <v>10</v>
      </c>
      <c r="E3" s="46">
        <v>0.5</v>
      </c>
      <c r="F3" s="45">
        <v>1</v>
      </c>
      <c r="G3" s="47">
        <f t="shared" si="0"/>
        <v>0.5</v>
      </c>
      <c r="H3" s="61">
        <v>7</v>
      </c>
      <c r="I3" s="81">
        <f t="shared" si="1"/>
        <v>5</v>
      </c>
      <c r="J3" s="50">
        <v>144</v>
      </c>
      <c r="K3" s="51">
        <f t="shared" si="2"/>
        <v>720</v>
      </c>
      <c r="L3" s="51"/>
      <c r="M3" s="140">
        <v>43223</v>
      </c>
      <c r="N3" s="82">
        <f t="shared" ref="N3:N66" si="5">6-COUNTIF(O3:T3,"х")</f>
        <v>6</v>
      </c>
      <c r="O3" s="137">
        <v>1</v>
      </c>
      <c r="P3" s="137">
        <v>1</v>
      </c>
      <c r="Q3" s="137">
        <v>1</v>
      </c>
      <c r="R3" s="137">
        <v>1</v>
      </c>
      <c r="S3" s="137">
        <v>1</v>
      </c>
      <c r="T3" s="137">
        <v>1</v>
      </c>
      <c r="U3" s="87">
        <f t="shared" si="3"/>
        <v>6</v>
      </c>
      <c r="V3" s="88">
        <f t="shared" si="4"/>
        <v>1</v>
      </c>
      <c r="W3" s="136"/>
    </row>
    <row r="4" spans="1:23" ht="15" customHeight="1">
      <c r="A4" s="57">
        <v>3</v>
      </c>
      <c r="B4" s="57" t="s">
        <v>1</v>
      </c>
      <c r="C4" s="57" t="s">
        <v>147</v>
      </c>
      <c r="D4" s="45">
        <f>NETWORKDAYS(Итого!$C$2,Отчёт!$C$2,Итого!$C$3)</f>
        <v>10</v>
      </c>
      <c r="E4" s="46">
        <v>0.5</v>
      </c>
      <c r="F4" s="45">
        <v>1</v>
      </c>
      <c r="G4" s="47">
        <f t="shared" si="0"/>
        <v>0.5</v>
      </c>
      <c r="H4" s="61">
        <v>7</v>
      </c>
      <c r="I4" s="81">
        <f t="shared" si="1"/>
        <v>5</v>
      </c>
      <c r="J4" s="50">
        <v>144</v>
      </c>
      <c r="K4" s="51">
        <f t="shared" si="2"/>
        <v>720</v>
      </c>
      <c r="L4" s="51"/>
      <c r="M4" s="140">
        <v>43221</v>
      </c>
      <c r="N4" s="82">
        <f t="shared" si="5"/>
        <v>6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87">
        <f t="shared" si="3"/>
        <v>6</v>
      </c>
      <c r="V4" s="88">
        <f t="shared" si="4"/>
        <v>1</v>
      </c>
      <c r="W4" s="136"/>
    </row>
    <row r="5" spans="1:23" ht="15" customHeight="1">
      <c r="A5" s="57">
        <v>4</v>
      </c>
      <c r="B5" s="57" t="s">
        <v>1</v>
      </c>
      <c r="C5" s="57" t="s">
        <v>151</v>
      </c>
      <c r="D5" s="45">
        <f>NETWORKDAYS(Итого!$C$2,Отчёт!$C$2,Итого!$C$3)</f>
        <v>10</v>
      </c>
      <c r="E5" s="46">
        <v>0.5</v>
      </c>
      <c r="F5" s="45">
        <v>1</v>
      </c>
      <c r="G5" s="47">
        <f t="shared" si="0"/>
        <v>0.5</v>
      </c>
      <c r="H5" s="61">
        <v>7</v>
      </c>
      <c r="I5" s="81">
        <f t="shared" si="1"/>
        <v>5</v>
      </c>
      <c r="J5" s="50">
        <v>144</v>
      </c>
      <c r="K5" s="51">
        <f t="shared" si="2"/>
        <v>720</v>
      </c>
      <c r="L5" s="51"/>
      <c r="M5" s="140">
        <v>43223</v>
      </c>
      <c r="N5" s="82">
        <f t="shared" si="5"/>
        <v>6</v>
      </c>
      <c r="O5" s="137">
        <v>1</v>
      </c>
      <c r="P5" s="137">
        <v>1</v>
      </c>
      <c r="Q5" s="137">
        <v>1</v>
      </c>
      <c r="R5" s="137">
        <v>1</v>
      </c>
      <c r="S5" s="137">
        <v>1</v>
      </c>
      <c r="T5" s="137">
        <v>1</v>
      </c>
      <c r="U5" s="87">
        <f t="shared" si="3"/>
        <v>6</v>
      </c>
      <c r="V5" s="88">
        <f t="shared" si="4"/>
        <v>1</v>
      </c>
      <c r="W5" s="135"/>
    </row>
    <row r="6" spans="1:23" ht="15" customHeight="1">
      <c r="A6" s="57">
        <v>5</v>
      </c>
      <c r="B6" s="57" t="s">
        <v>1</v>
      </c>
      <c r="C6" s="57" t="s">
        <v>154</v>
      </c>
      <c r="D6" s="45">
        <f>NETWORKDAYS(Итого!$C$2,Отчёт!$C$2,Итого!$C$3)</f>
        <v>10</v>
      </c>
      <c r="E6" s="46">
        <v>0.5</v>
      </c>
      <c r="F6" s="45">
        <v>1</v>
      </c>
      <c r="G6" s="47">
        <f t="shared" si="0"/>
        <v>0.5</v>
      </c>
      <c r="H6" s="61">
        <v>7</v>
      </c>
      <c r="I6" s="81">
        <f t="shared" si="1"/>
        <v>5</v>
      </c>
      <c r="J6" s="50">
        <v>144</v>
      </c>
      <c r="K6" s="51">
        <f t="shared" si="2"/>
        <v>720</v>
      </c>
      <c r="L6" s="51"/>
      <c r="M6" s="140">
        <v>43227</v>
      </c>
      <c r="N6" s="82">
        <f t="shared" si="5"/>
        <v>6</v>
      </c>
      <c r="O6" s="137">
        <v>1</v>
      </c>
      <c r="P6" s="137">
        <v>1</v>
      </c>
      <c r="Q6" s="137">
        <v>1</v>
      </c>
      <c r="R6" s="137">
        <v>1</v>
      </c>
      <c r="S6" s="137">
        <v>1</v>
      </c>
      <c r="T6" s="137">
        <v>0</v>
      </c>
      <c r="U6" s="87">
        <f t="shared" si="3"/>
        <v>5</v>
      </c>
      <c r="V6" s="88">
        <f t="shared" si="4"/>
        <v>0.83333333333333337</v>
      </c>
      <c r="W6" s="135" t="s">
        <v>333</v>
      </c>
    </row>
    <row r="7" spans="1:23" ht="15" customHeight="1">
      <c r="A7" s="57">
        <v>6</v>
      </c>
      <c r="B7" s="57" t="s">
        <v>155</v>
      </c>
      <c r="C7" s="57" t="s">
        <v>282</v>
      </c>
      <c r="D7" s="45">
        <f>NETWORKDAYS(Итого!$C$2,Отчёт!$C$2,Итого!$C$3)</f>
        <v>10</v>
      </c>
      <c r="E7" s="46">
        <v>0.5</v>
      </c>
      <c r="F7" s="45">
        <v>1</v>
      </c>
      <c r="G7" s="47">
        <f t="shared" si="0"/>
        <v>0.5</v>
      </c>
      <c r="H7" s="61">
        <v>7</v>
      </c>
      <c r="I7" s="81">
        <f t="shared" si="1"/>
        <v>5</v>
      </c>
      <c r="J7" s="50">
        <v>144</v>
      </c>
      <c r="K7" s="51">
        <f t="shared" si="2"/>
        <v>720</v>
      </c>
      <c r="L7" s="51"/>
      <c r="M7" s="140">
        <v>43224</v>
      </c>
      <c r="N7" s="82">
        <f t="shared" si="5"/>
        <v>6</v>
      </c>
      <c r="O7" s="137">
        <v>1</v>
      </c>
      <c r="P7" s="137">
        <v>1</v>
      </c>
      <c r="Q7" s="137">
        <v>1</v>
      </c>
      <c r="R7" s="137">
        <v>1</v>
      </c>
      <c r="S7" s="137">
        <v>1</v>
      </c>
      <c r="T7" s="137">
        <v>1</v>
      </c>
      <c r="U7" s="87">
        <f t="shared" si="3"/>
        <v>6</v>
      </c>
      <c r="V7" s="88">
        <f t="shared" si="4"/>
        <v>1</v>
      </c>
      <c r="W7" s="136"/>
    </row>
    <row r="8" spans="1:23" ht="15" customHeight="1">
      <c r="A8" s="57">
        <v>7</v>
      </c>
      <c r="B8" s="57" t="s">
        <v>156</v>
      </c>
      <c r="C8" s="57" t="s">
        <v>283</v>
      </c>
      <c r="D8" s="45">
        <f>NETWORKDAYS(Итого!$C$2,Отчёт!$C$2,Итого!$C$3)</f>
        <v>10</v>
      </c>
      <c r="E8" s="46">
        <v>0.5</v>
      </c>
      <c r="F8" s="45">
        <v>1</v>
      </c>
      <c r="G8" s="47">
        <f t="shared" si="0"/>
        <v>0.5</v>
      </c>
      <c r="H8" s="61">
        <v>7</v>
      </c>
      <c r="I8" s="81">
        <f t="shared" si="1"/>
        <v>5</v>
      </c>
      <c r="J8" s="50">
        <v>144</v>
      </c>
      <c r="K8" s="51">
        <f t="shared" si="2"/>
        <v>720</v>
      </c>
      <c r="L8" s="51"/>
      <c r="M8" s="140">
        <v>43227</v>
      </c>
      <c r="N8" s="82">
        <f t="shared" si="5"/>
        <v>6</v>
      </c>
      <c r="O8" s="137">
        <v>0</v>
      </c>
      <c r="P8" s="137">
        <v>1</v>
      </c>
      <c r="Q8" s="137">
        <v>1</v>
      </c>
      <c r="R8" s="137">
        <v>1</v>
      </c>
      <c r="S8" s="137">
        <v>1</v>
      </c>
      <c r="T8" s="137">
        <v>1</v>
      </c>
      <c r="U8" s="87">
        <f t="shared" si="3"/>
        <v>5</v>
      </c>
      <c r="V8" s="88">
        <f t="shared" si="4"/>
        <v>0.83333333333333337</v>
      </c>
      <c r="W8" s="136" t="s">
        <v>500</v>
      </c>
    </row>
    <row r="9" spans="1:23" ht="15" customHeight="1">
      <c r="A9" s="57">
        <v>8</v>
      </c>
      <c r="B9" s="57" t="s">
        <v>1</v>
      </c>
      <c r="C9" s="57" t="s">
        <v>157</v>
      </c>
      <c r="D9" s="45">
        <f>NETWORKDAYS(Итого!$C$2,Отчёт!$C$2,Итого!$C$3)</f>
        <v>10</v>
      </c>
      <c r="E9" s="46">
        <v>0.5</v>
      </c>
      <c r="F9" s="45">
        <v>1</v>
      </c>
      <c r="G9" s="47">
        <f t="shared" si="0"/>
        <v>0.5</v>
      </c>
      <c r="H9" s="61">
        <v>7</v>
      </c>
      <c r="I9" s="81">
        <f t="shared" si="1"/>
        <v>5</v>
      </c>
      <c r="J9" s="50">
        <v>144</v>
      </c>
      <c r="K9" s="51">
        <f t="shared" si="2"/>
        <v>720</v>
      </c>
      <c r="L9" s="51"/>
      <c r="M9" s="140">
        <v>43223</v>
      </c>
      <c r="N9" s="82">
        <f t="shared" si="5"/>
        <v>6</v>
      </c>
      <c r="O9" s="137">
        <v>1</v>
      </c>
      <c r="P9" s="137">
        <v>1</v>
      </c>
      <c r="Q9" s="137">
        <v>1</v>
      </c>
      <c r="R9" s="137">
        <v>1</v>
      </c>
      <c r="S9" s="137">
        <v>1</v>
      </c>
      <c r="T9" s="137">
        <v>0</v>
      </c>
      <c r="U9" s="87">
        <f t="shared" si="3"/>
        <v>5</v>
      </c>
      <c r="V9" s="88">
        <f t="shared" si="4"/>
        <v>0.83333333333333337</v>
      </c>
      <c r="W9" s="136" t="s">
        <v>487</v>
      </c>
    </row>
    <row r="10" spans="1:23" ht="15" customHeight="1">
      <c r="A10" s="57">
        <v>9</v>
      </c>
      <c r="B10" s="57" t="s">
        <v>1</v>
      </c>
      <c r="C10" s="57" t="s">
        <v>158</v>
      </c>
      <c r="D10" s="45">
        <f>NETWORKDAYS(Итого!$C$2,Отчёт!$C$2,Итого!$C$3)</f>
        <v>10</v>
      </c>
      <c r="E10" s="46">
        <v>0.5</v>
      </c>
      <c r="F10" s="45">
        <v>1</v>
      </c>
      <c r="G10" s="47">
        <f t="shared" si="0"/>
        <v>0.5</v>
      </c>
      <c r="H10" s="61">
        <v>7</v>
      </c>
      <c r="I10" s="81">
        <f t="shared" si="1"/>
        <v>5</v>
      </c>
      <c r="J10" s="50">
        <v>144</v>
      </c>
      <c r="K10" s="51">
        <f t="shared" si="2"/>
        <v>720</v>
      </c>
      <c r="L10" s="51"/>
      <c r="M10" s="140">
        <v>43227</v>
      </c>
      <c r="N10" s="82">
        <f t="shared" si="5"/>
        <v>6</v>
      </c>
      <c r="O10" s="137">
        <v>1</v>
      </c>
      <c r="P10" s="137">
        <v>1</v>
      </c>
      <c r="Q10" s="137">
        <v>1</v>
      </c>
      <c r="R10" s="137">
        <v>1</v>
      </c>
      <c r="S10" s="137">
        <v>1</v>
      </c>
      <c r="T10" s="137">
        <v>1</v>
      </c>
      <c r="U10" s="87">
        <f t="shared" si="3"/>
        <v>6</v>
      </c>
      <c r="V10" s="88">
        <f t="shared" si="4"/>
        <v>1</v>
      </c>
      <c r="W10" s="135"/>
    </row>
    <row r="11" spans="1:23" ht="15" customHeight="1">
      <c r="A11" s="57">
        <v>10</v>
      </c>
      <c r="B11" s="57" t="s">
        <v>1</v>
      </c>
      <c r="C11" s="57" t="s">
        <v>159</v>
      </c>
      <c r="D11" s="45">
        <f>NETWORKDAYS(Итого!$C$2,Отчёт!$C$2,Итого!$C$3)</f>
        <v>10</v>
      </c>
      <c r="E11" s="46">
        <v>0.5</v>
      </c>
      <c r="F11" s="45">
        <v>1</v>
      </c>
      <c r="G11" s="47">
        <f t="shared" si="0"/>
        <v>0.5</v>
      </c>
      <c r="H11" s="61">
        <v>7</v>
      </c>
      <c r="I11" s="81">
        <f t="shared" si="1"/>
        <v>5</v>
      </c>
      <c r="J11" s="50">
        <v>144</v>
      </c>
      <c r="K11" s="51">
        <f t="shared" si="2"/>
        <v>720</v>
      </c>
      <c r="L11" s="51"/>
      <c r="M11" s="140">
        <v>43224</v>
      </c>
      <c r="N11" s="82">
        <f t="shared" si="5"/>
        <v>6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87">
        <f t="shared" si="3"/>
        <v>6</v>
      </c>
      <c r="V11" s="88">
        <f t="shared" si="4"/>
        <v>1</v>
      </c>
      <c r="W11" s="125"/>
    </row>
    <row r="12" spans="1:23" ht="15" customHeight="1">
      <c r="A12" s="57">
        <v>11</v>
      </c>
      <c r="B12" s="57" t="s">
        <v>1</v>
      </c>
      <c r="C12" s="57" t="s">
        <v>160</v>
      </c>
      <c r="D12" s="45">
        <f>NETWORKDAYS(Итого!$C$2,Отчёт!$C$2,Итого!$C$3)</f>
        <v>10</v>
      </c>
      <c r="E12" s="46">
        <v>0.5</v>
      </c>
      <c r="F12" s="45">
        <v>1</v>
      </c>
      <c r="G12" s="47">
        <f t="shared" si="0"/>
        <v>0.5</v>
      </c>
      <c r="H12" s="61">
        <v>7</v>
      </c>
      <c r="I12" s="81">
        <f t="shared" si="1"/>
        <v>5</v>
      </c>
      <c r="J12" s="50">
        <v>144</v>
      </c>
      <c r="K12" s="51">
        <f t="shared" si="2"/>
        <v>720</v>
      </c>
      <c r="L12" s="51"/>
      <c r="M12" s="140">
        <v>43227</v>
      </c>
      <c r="N12" s="82">
        <f t="shared" si="5"/>
        <v>6</v>
      </c>
      <c r="O12" s="137">
        <v>1</v>
      </c>
      <c r="P12" s="137">
        <v>1</v>
      </c>
      <c r="Q12" s="137">
        <v>1</v>
      </c>
      <c r="R12" s="137">
        <v>0</v>
      </c>
      <c r="S12" s="137">
        <v>1</v>
      </c>
      <c r="T12" s="137">
        <v>0</v>
      </c>
      <c r="U12" s="87">
        <f t="shared" si="3"/>
        <v>4</v>
      </c>
      <c r="V12" s="88">
        <f t="shared" si="4"/>
        <v>0.66666666666666663</v>
      </c>
      <c r="W12" s="135" t="s">
        <v>478</v>
      </c>
    </row>
    <row r="13" spans="1:23" ht="15" customHeight="1">
      <c r="A13" s="57">
        <v>12</v>
      </c>
      <c r="B13" s="57" t="s">
        <v>1</v>
      </c>
      <c r="C13" s="57" t="s">
        <v>161</v>
      </c>
      <c r="D13" s="45">
        <f>NETWORKDAYS(Итого!$C$2,Отчёт!$C$2,Итого!$C$3)</f>
        <v>10</v>
      </c>
      <c r="E13" s="46">
        <v>0.5</v>
      </c>
      <c r="F13" s="45">
        <v>1</v>
      </c>
      <c r="G13" s="47">
        <f t="shared" si="0"/>
        <v>0.5</v>
      </c>
      <c r="H13" s="61">
        <v>7</v>
      </c>
      <c r="I13" s="81">
        <f t="shared" si="1"/>
        <v>5</v>
      </c>
      <c r="J13" s="50">
        <v>144</v>
      </c>
      <c r="K13" s="51">
        <f t="shared" si="2"/>
        <v>720</v>
      </c>
      <c r="L13" s="51"/>
      <c r="M13" s="140">
        <v>43224</v>
      </c>
      <c r="N13" s="82">
        <f t="shared" si="5"/>
        <v>6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1</v>
      </c>
      <c r="U13" s="87">
        <f t="shared" si="3"/>
        <v>6</v>
      </c>
      <c r="V13" s="88">
        <f t="shared" si="4"/>
        <v>1</v>
      </c>
      <c r="W13" s="136"/>
    </row>
    <row r="14" spans="1:23" ht="15" customHeight="1">
      <c r="A14" s="57">
        <v>13</v>
      </c>
      <c r="B14" s="57" t="s">
        <v>1</v>
      </c>
      <c r="C14" s="57" t="s">
        <v>162</v>
      </c>
      <c r="D14" s="45">
        <f>NETWORKDAYS(Итого!$C$2,Отчёт!$C$2,Итого!$C$3)</f>
        <v>10</v>
      </c>
      <c r="E14" s="46">
        <v>0.5</v>
      </c>
      <c r="F14" s="45">
        <v>1</v>
      </c>
      <c r="G14" s="47">
        <f t="shared" si="0"/>
        <v>0.5</v>
      </c>
      <c r="H14" s="61">
        <v>7</v>
      </c>
      <c r="I14" s="81">
        <f t="shared" si="1"/>
        <v>5</v>
      </c>
      <c r="J14" s="50">
        <v>144</v>
      </c>
      <c r="K14" s="51">
        <f t="shared" si="2"/>
        <v>720</v>
      </c>
      <c r="L14" s="51"/>
      <c r="M14" s="140">
        <v>43223</v>
      </c>
      <c r="N14" s="82">
        <f t="shared" si="5"/>
        <v>6</v>
      </c>
      <c r="O14" s="137">
        <v>1</v>
      </c>
      <c r="P14" s="137">
        <v>1</v>
      </c>
      <c r="Q14" s="137">
        <v>1</v>
      </c>
      <c r="R14" s="137">
        <v>1</v>
      </c>
      <c r="S14" s="137">
        <v>1</v>
      </c>
      <c r="T14" s="137">
        <v>1</v>
      </c>
      <c r="U14" s="87">
        <f t="shared" si="3"/>
        <v>6</v>
      </c>
      <c r="V14" s="88">
        <f t="shared" si="4"/>
        <v>1</v>
      </c>
      <c r="W14" s="136"/>
    </row>
    <row r="15" spans="1:23" ht="15" customHeight="1">
      <c r="A15" s="57">
        <v>14</v>
      </c>
      <c r="B15" s="57" t="s">
        <v>1</v>
      </c>
      <c r="C15" s="57" t="s">
        <v>163</v>
      </c>
      <c r="D15" s="45">
        <v>6</v>
      </c>
      <c r="E15" s="46">
        <v>0.5</v>
      </c>
      <c r="F15" s="45">
        <v>1</v>
      </c>
      <c r="G15" s="47">
        <f t="shared" si="0"/>
        <v>0.5</v>
      </c>
      <c r="H15" s="61">
        <v>7</v>
      </c>
      <c r="I15" s="81">
        <f t="shared" si="1"/>
        <v>3</v>
      </c>
      <c r="J15" s="50">
        <v>144</v>
      </c>
      <c r="K15" s="51">
        <f t="shared" si="2"/>
        <v>432</v>
      </c>
      <c r="L15" s="51"/>
      <c r="M15" s="140">
        <v>43171</v>
      </c>
      <c r="N15" s="82">
        <f t="shared" si="5"/>
        <v>6</v>
      </c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87">
        <f t="shared" si="3"/>
        <v>0</v>
      </c>
      <c r="V15" s="88">
        <f t="shared" si="4"/>
        <v>0</v>
      </c>
      <c r="W15" s="229" t="s">
        <v>444</v>
      </c>
    </row>
    <row r="16" spans="1:23" ht="15" customHeight="1">
      <c r="A16" s="57">
        <v>15</v>
      </c>
      <c r="B16" s="57" t="s">
        <v>1</v>
      </c>
      <c r="C16" s="57" t="s">
        <v>284</v>
      </c>
      <c r="D16" s="45">
        <f>NETWORKDAYS(Итого!$C$2,Отчёт!$C$2,Итого!$C$3)</f>
        <v>10</v>
      </c>
      <c r="E16" s="46">
        <v>0.5</v>
      </c>
      <c r="F16" s="45">
        <v>1</v>
      </c>
      <c r="G16" s="47">
        <f t="shared" si="0"/>
        <v>0.5</v>
      </c>
      <c r="H16" s="61">
        <v>7</v>
      </c>
      <c r="I16" s="81">
        <f t="shared" si="1"/>
        <v>5</v>
      </c>
      <c r="J16" s="50">
        <v>144</v>
      </c>
      <c r="K16" s="51">
        <f t="shared" si="2"/>
        <v>720</v>
      </c>
      <c r="L16" s="51"/>
      <c r="M16" s="140">
        <v>43227</v>
      </c>
      <c r="N16" s="82">
        <f t="shared" si="5"/>
        <v>6</v>
      </c>
      <c r="O16" s="137">
        <v>1</v>
      </c>
      <c r="P16" s="137">
        <v>1</v>
      </c>
      <c r="Q16" s="137">
        <v>1</v>
      </c>
      <c r="R16" s="137">
        <v>1</v>
      </c>
      <c r="S16" s="137">
        <v>1</v>
      </c>
      <c r="T16" s="137">
        <v>1</v>
      </c>
      <c r="U16" s="83">
        <f t="shared" si="3"/>
        <v>6</v>
      </c>
      <c r="V16" s="84">
        <f t="shared" si="4"/>
        <v>1</v>
      </c>
      <c r="W16" s="136"/>
    </row>
    <row r="17" spans="1:23" ht="15" customHeight="1">
      <c r="A17" s="57">
        <v>16</v>
      </c>
      <c r="B17" s="57" t="s">
        <v>1</v>
      </c>
      <c r="C17" s="57" t="s">
        <v>164</v>
      </c>
      <c r="D17" s="45">
        <f>NETWORKDAYS(Итого!$C$2,Отчёт!$C$2,Итого!$C$3)</f>
        <v>10</v>
      </c>
      <c r="E17" s="46">
        <v>0.5</v>
      </c>
      <c r="F17" s="45">
        <v>1</v>
      </c>
      <c r="G17" s="47">
        <f t="shared" si="0"/>
        <v>0.5</v>
      </c>
      <c r="H17" s="61">
        <v>7</v>
      </c>
      <c r="I17" s="81">
        <f t="shared" si="1"/>
        <v>5</v>
      </c>
      <c r="J17" s="50">
        <v>144</v>
      </c>
      <c r="K17" s="51">
        <f t="shared" si="2"/>
        <v>720</v>
      </c>
      <c r="L17" s="51"/>
      <c r="M17" s="140">
        <v>43227</v>
      </c>
      <c r="N17" s="82">
        <f t="shared" si="5"/>
        <v>6</v>
      </c>
      <c r="O17" s="137">
        <v>1</v>
      </c>
      <c r="P17" s="137">
        <v>1</v>
      </c>
      <c r="Q17" s="137">
        <v>1</v>
      </c>
      <c r="R17" s="137">
        <v>1</v>
      </c>
      <c r="S17" s="137">
        <v>1</v>
      </c>
      <c r="T17" s="137">
        <v>1</v>
      </c>
      <c r="U17" s="87">
        <f t="shared" si="3"/>
        <v>6</v>
      </c>
      <c r="V17" s="88">
        <f t="shared" si="4"/>
        <v>1</v>
      </c>
      <c r="W17" s="136"/>
    </row>
    <row r="18" spans="1:23" ht="15" customHeight="1">
      <c r="A18" s="57">
        <v>17</v>
      </c>
      <c r="B18" s="57" t="s">
        <v>172</v>
      </c>
      <c r="C18" s="57" t="s">
        <v>285</v>
      </c>
      <c r="D18" s="45">
        <f>NETWORKDAYS(Итого!$C$2,Отчёт!$C$2,Итого!$C$3)</f>
        <v>10</v>
      </c>
      <c r="E18" s="46">
        <v>0.5</v>
      </c>
      <c r="F18" s="45">
        <v>1</v>
      </c>
      <c r="G18" s="47">
        <f t="shared" si="0"/>
        <v>0.5</v>
      </c>
      <c r="H18" s="61">
        <v>7</v>
      </c>
      <c r="I18" s="81">
        <f t="shared" si="1"/>
        <v>5</v>
      </c>
      <c r="J18" s="50">
        <v>144</v>
      </c>
      <c r="K18" s="51">
        <f t="shared" si="2"/>
        <v>720</v>
      </c>
      <c r="L18" s="51"/>
      <c r="M18" s="140">
        <v>43227</v>
      </c>
      <c r="N18" s="82">
        <f t="shared" si="5"/>
        <v>6</v>
      </c>
      <c r="O18" s="137">
        <v>1</v>
      </c>
      <c r="P18" s="137">
        <v>1</v>
      </c>
      <c r="Q18" s="137">
        <v>1</v>
      </c>
      <c r="R18" s="137">
        <v>1</v>
      </c>
      <c r="S18" s="137">
        <v>1</v>
      </c>
      <c r="T18" s="137">
        <v>1</v>
      </c>
      <c r="U18" s="87">
        <f t="shared" si="3"/>
        <v>6</v>
      </c>
      <c r="V18" s="88">
        <f t="shared" si="4"/>
        <v>1</v>
      </c>
      <c r="W18" s="125"/>
    </row>
    <row r="19" spans="1:23" ht="15" customHeight="1">
      <c r="A19" s="57">
        <v>18</v>
      </c>
      <c r="B19" s="57" t="s">
        <v>1</v>
      </c>
      <c r="C19" s="57" t="s">
        <v>174</v>
      </c>
      <c r="D19" s="45">
        <f>NETWORKDAYS(Итого!$C$2,Отчёт!$C$2,Итого!$C$3)</f>
        <v>10</v>
      </c>
      <c r="E19" s="46">
        <v>0.5</v>
      </c>
      <c r="F19" s="45">
        <v>1</v>
      </c>
      <c r="G19" s="47">
        <f t="shared" si="0"/>
        <v>0.5</v>
      </c>
      <c r="H19" s="61">
        <v>7</v>
      </c>
      <c r="I19" s="81">
        <f t="shared" si="1"/>
        <v>5</v>
      </c>
      <c r="J19" s="50">
        <v>144</v>
      </c>
      <c r="K19" s="51">
        <f t="shared" si="2"/>
        <v>720</v>
      </c>
      <c r="L19" s="51"/>
      <c r="M19" s="140">
        <v>43223</v>
      </c>
      <c r="N19" s="82">
        <f t="shared" si="5"/>
        <v>6</v>
      </c>
      <c r="O19" s="137">
        <v>1</v>
      </c>
      <c r="P19" s="137">
        <v>1</v>
      </c>
      <c r="Q19" s="137">
        <v>0</v>
      </c>
      <c r="R19" s="137">
        <v>1</v>
      </c>
      <c r="S19" s="137">
        <v>1</v>
      </c>
      <c r="T19" s="137">
        <v>1</v>
      </c>
      <c r="U19" s="87">
        <f t="shared" si="3"/>
        <v>5</v>
      </c>
      <c r="V19" s="88">
        <f t="shared" si="4"/>
        <v>0.83333333333333337</v>
      </c>
      <c r="W19" s="136" t="s">
        <v>468</v>
      </c>
    </row>
    <row r="20" spans="1:23" ht="15" customHeight="1">
      <c r="A20" s="57">
        <v>19</v>
      </c>
      <c r="B20" s="57" t="s">
        <v>1</v>
      </c>
      <c r="C20" s="57" t="s">
        <v>175</v>
      </c>
      <c r="D20" s="45">
        <f>NETWORKDAYS(Итого!$C$2,Отчёт!$C$2,Итого!$C$3)</f>
        <v>10</v>
      </c>
      <c r="E20" s="46">
        <v>0.5</v>
      </c>
      <c r="F20" s="45">
        <v>1</v>
      </c>
      <c r="G20" s="47">
        <f t="shared" si="0"/>
        <v>0.5</v>
      </c>
      <c r="H20" s="61">
        <v>7</v>
      </c>
      <c r="I20" s="81">
        <f t="shared" si="1"/>
        <v>5</v>
      </c>
      <c r="J20" s="50">
        <v>144</v>
      </c>
      <c r="K20" s="51">
        <f t="shared" si="2"/>
        <v>720</v>
      </c>
      <c r="L20" s="51"/>
      <c r="M20" s="140">
        <v>43223</v>
      </c>
      <c r="N20" s="82">
        <f t="shared" si="5"/>
        <v>4</v>
      </c>
      <c r="O20" s="137">
        <v>1</v>
      </c>
      <c r="P20" s="137">
        <v>1</v>
      </c>
      <c r="Q20" s="137">
        <v>1</v>
      </c>
      <c r="R20" s="137">
        <v>1</v>
      </c>
      <c r="S20" s="137" t="s">
        <v>49</v>
      </c>
      <c r="T20" s="137" t="s">
        <v>49</v>
      </c>
      <c r="U20" s="87">
        <f t="shared" si="3"/>
        <v>4</v>
      </c>
      <c r="V20" s="88">
        <f t="shared" si="4"/>
        <v>1</v>
      </c>
      <c r="W20" s="135"/>
    </row>
    <row r="21" spans="1:23" ht="15" customHeight="1">
      <c r="A21" s="57">
        <v>20</v>
      </c>
      <c r="B21" s="57" t="s">
        <v>1</v>
      </c>
      <c r="C21" s="57" t="s">
        <v>176</v>
      </c>
      <c r="D21" s="45">
        <f>NETWORKDAYS(Итого!$C$2,Отчёт!$C$2,Итого!$C$3)</f>
        <v>10</v>
      </c>
      <c r="E21" s="46">
        <v>0.5</v>
      </c>
      <c r="F21" s="45">
        <v>1</v>
      </c>
      <c r="G21" s="47">
        <f t="shared" si="0"/>
        <v>0.5</v>
      </c>
      <c r="H21" s="61">
        <v>7</v>
      </c>
      <c r="I21" s="81">
        <f t="shared" si="1"/>
        <v>5</v>
      </c>
      <c r="J21" s="50">
        <v>144</v>
      </c>
      <c r="K21" s="51">
        <f t="shared" si="2"/>
        <v>720</v>
      </c>
      <c r="L21" s="51"/>
      <c r="M21" s="140">
        <v>43227</v>
      </c>
      <c r="N21" s="82">
        <f t="shared" si="5"/>
        <v>6</v>
      </c>
      <c r="O21" s="137">
        <v>1</v>
      </c>
      <c r="P21" s="137">
        <v>1</v>
      </c>
      <c r="Q21" s="137">
        <v>1</v>
      </c>
      <c r="R21" s="137">
        <v>1</v>
      </c>
      <c r="S21" s="137">
        <v>1</v>
      </c>
      <c r="T21" s="137">
        <v>0</v>
      </c>
      <c r="U21" s="87">
        <f t="shared" si="3"/>
        <v>5</v>
      </c>
      <c r="V21" s="88">
        <f t="shared" si="4"/>
        <v>0.83333333333333337</v>
      </c>
      <c r="W21" s="136" t="s">
        <v>469</v>
      </c>
    </row>
    <row r="22" spans="1:23" ht="15" customHeight="1">
      <c r="A22" s="57">
        <v>21</v>
      </c>
      <c r="B22" s="57" t="s">
        <v>1</v>
      </c>
      <c r="C22" s="57" t="s">
        <v>177</v>
      </c>
      <c r="D22" s="45">
        <f>NETWORKDAYS(Итого!$C$2,Отчёт!$C$2,Итого!$C$3)</f>
        <v>10</v>
      </c>
      <c r="E22" s="46">
        <v>0.5</v>
      </c>
      <c r="F22" s="45">
        <v>1</v>
      </c>
      <c r="G22" s="47">
        <f t="shared" si="0"/>
        <v>0.5</v>
      </c>
      <c r="H22" s="61">
        <v>7</v>
      </c>
      <c r="I22" s="81">
        <f t="shared" si="1"/>
        <v>5</v>
      </c>
      <c r="J22" s="50">
        <v>144</v>
      </c>
      <c r="K22" s="51">
        <f t="shared" si="2"/>
        <v>720</v>
      </c>
      <c r="L22" s="51"/>
      <c r="M22" s="140">
        <v>43227</v>
      </c>
      <c r="N22" s="82">
        <f t="shared" si="5"/>
        <v>6</v>
      </c>
      <c r="O22" s="137">
        <v>1</v>
      </c>
      <c r="P22" s="137">
        <v>1</v>
      </c>
      <c r="Q22" s="137">
        <v>1</v>
      </c>
      <c r="R22" s="137">
        <v>1</v>
      </c>
      <c r="S22" s="137">
        <v>1</v>
      </c>
      <c r="T22" s="137">
        <v>1</v>
      </c>
      <c r="U22" s="87">
        <f t="shared" si="3"/>
        <v>6</v>
      </c>
      <c r="V22" s="88">
        <f t="shared" si="4"/>
        <v>1</v>
      </c>
      <c r="W22" s="135"/>
    </row>
    <row r="23" spans="1:23" ht="15" customHeight="1">
      <c r="A23" s="57">
        <v>22</v>
      </c>
      <c r="B23" s="57" t="s">
        <v>1</v>
      </c>
      <c r="C23" s="57" t="s">
        <v>179</v>
      </c>
      <c r="D23" s="45">
        <f>NETWORKDAYS(Итого!$C$2,Отчёт!$C$2,Итого!$C$3)</f>
        <v>10</v>
      </c>
      <c r="E23" s="46">
        <v>0.5</v>
      </c>
      <c r="F23" s="45">
        <v>1</v>
      </c>
      <c r="G23" s="47">
        <f t="shared" si="0"/>
        <v>0.5</v>
      </c>
      <c r="H23" s="61">
        <v>7</v>
      </c>
      <c r="I23" s="81">
        <f t="shared" si="1"/>
        <v>5</v>
      </c>
      <c r="J23" s="50">
        <v>144</v>
      </c>
      <c r="K23" s="51">
        <f t="shared" si="2"/>
        <v>720</v>
      </c>
      <c r="L23" s="51"/>
      <c r="M23" s="140">
        <v>43227</v>
      </c>
      <c r="N23" s="82">
        <f t="shared" si="5"/>
        <v>6</v>
      </c>
      <c r="O23" s="137">
        <v>1</v>
      </c>
      <c r="P23" s="137">
        <v>1</v>
      </c>
      <c r="Q23" s="137">
        <v>1</v>
      </c>
      <c r="R23" s="137">
        <v>1</v>
      </c>
      <c r="S23" s="137">
        <v>1</v>
      </c>
      <c r="T23" s="137">
        <v>1</v>
      </c>
      <c r="U23" s="87">
        <f t="shared" si="3"/>
        <v>6</v>
      </c>
      <c r="V23" s="88">
        <f t="shared" si="4"/>
        <v>1</v>
      </c>
      <c r="W23" s="135"/>
    </row>
    <row r="24" spans="1:23" ht="15" customHeight="1">
      <c r="A24" s="57">
        <v>23</v>
      </c>
      <c r="B24" s="57" t="s">
        <v>1</v>
      </c>
      <c r="C24" s="57" t="s">
        <v>286</v>
      </c>
      <c r="D24" s="45">
        <f>NETWORKDAYS(Итого!$C$2,Отчёт!$C$2,Итого!$C$3)</f>
        <v>10</v>
      </c>
      <c r="E24" s="46">
        <v>0.5</v>
      </c>
      <c r="F24" s="45">
        <v>1</v>
      </c>
      <c r="G24" s="47">
        <f t="shared" si="0"/>
        <v>0.5</v>
      </c>
      <c r="H24" s="61">
        <v>7</v>
      </c>
      <c r="I24" s="81">
        <f t="shared" si="1"/>
        <v>5</v>
      </c>
      <c r="J24" s="50">
        <v>144</v>
      </c>
      <c r="K24" s="51">
        <f t="shared" si="2"/>
        <v>720</v>
      </c>
      <c r="L24" s="51"/>
      <c r="M24" s="140">
        <v>43223</v>
      </c>
      <c r="N24" s="82">
        <f t="shared" si="5"/>
        <v>6</v>
      </c>
      <c r="O24" s="137">
        <v>1</v>
      </c>
      <c r="P24" s="137">
        <v>1</v>
      </c>
      <c r="Q24" s="137">
        <v>1</v>
      </c>
      <c r="R24" s="137">
        <v>1</v>
      </c>
      <c r="S24" s="137">
        <v>1</v>
      </c>
      <c r="T24" s="137">
        <v>0</v>
      </c>
      <c r="U24" s="87">
        <f t="shared" si="3"/>
        <v>5</v>
      </c>
      <c r="V24" s="88">
        <f t="shared" si="4"/>
        <v>0.83333333333333337</v>
      </c>
      <c r="W24" s="135" t="s">
        <v>479</v>
      </c>
    </row>
    <row r="25" spans="1:23" ht="15" customHeight="1">
      <c r="A25" s="57">
        <v>24</v>
      </c>
      <c r="B25" s="57" t="s">
        <v>1</v>
      </c>
      <c r="C25" s="57" t="s">
        <v>287</v>
      </c>
      <c r="D25" s="45">
        <f>NETWORKDAYS(Итого!$C$2,Отчёт!$C$2,Итого!$C$3)</f>
        <v>10</v>
      </c>
      <c r="E25" s="46">
        <v>0.5</v>
      </c>
      <c r="F25" s="45">
        <v>1</v>
      </c>
      <c r="G25" s="47">
        <f t="shared" si="0"/>
        <v>0.5</v>
      </c>
      <c r="H25" s="61">
        <v>7</v>
      </c>
      <c r="I25" s="81">
        <f t="shared" si="1"/>
        <v>5</v>
      </c>
      <c r="J25" s="50">
        <v>144</v>
      </c>
      <c r="K25" s="51">
        <f t="shared" si="2"/>
        <v>720</v>
      </c>
      <c r="L25" s="51"/>
      <c r="M25" s="140">
        <v>43223</v>
      </c>
      <c r="N25" s="82">
        <f t="shared" si="5"/>
        <v>6</v>
      </c>
      <c r="O25" s="137">
        <v>1</v>
      </c>
      <c r="P25" s="137">
        <v>1</v>
      </c>
      <c r="Q25" s="137">
        <v>0</v>
      </c>
      <c r="R25" s="137">
        <v>0</v>
      </c>
      <c r="S25" s="137">
        <v>1</v>
      </c>
      <c r="T25" s="137">
        <v>1</v>
      </c>
      <c r="U25" s="87">
        <f t="shared" si="3"/>
        <v>4</v>
      </c>
      <c r="V25" s="88">
        <f t="shared" si="4"/>
        <v>0.66666666666666663</v>
      </c>
      <c r="W25" s="135" t="s">
        <v>488</v>
      </c>
    </row>
    <row r="26" spans="1:23" ht="15" customHeight="1">
      <c r="A26" s="57">
        <v>25</v>
      </c>
      <c r="B26" s="57" t="s">
        <v>1</v>
      </c>
      <c r="C26" s="57" t="s">
        <v>288</v>
      </c>
      <c r="D26" s="45">
        <f>NETWORKDAYS(Итого!$C$2,Отчёт!$C$2,Итого!$C$3)</f>
        <v>10</v>
      </c>
      <c r="E26" s="46">
        <v>0.5</v>
      </c>
      <c r="F26" s="45">
        <v>1</v>
      </c>
      <c r="G26" s="47">
        <f t="shared" si="0"/>
        <v>0.5</v>
      </c>
      <c r="H26" s="61">
        <v>7</v>
      </c>
      <c r="I26" s="81">
        <f t="shared" si="1"/>
        <v>5</v>
      </c>
      <c r="J26" s="50">
        <v>144</v>
      </c>
      <c r="K26" s="51">
        <f t="shared" si="2"/>
        <v>720</v>
      </c>
      <c r="L26" s="51"/>
      <c r="M26" s="140">
        <v>43223</v>
      </c>
      <c r="N26" s="82">
        <f t="shared" si="5"/>
        <v>5</v>
      </c>
      <c r="O26" s="137">
        <v>1</v>
      </c>
      <c r="P26" s="137">
        <v>1</v>
      </c>
      <c r="Q26" s="137">
        <v>1</v>
      </c>
      <c r="R26" s="137">
        <v>1</v>
      </c>
      <c r="S26" s="137">
        <v>1</v>
      </c>
      <c r="T26" s="137" t="s">
        <v>49</v>
      </c>
      <c r="U26" s="87">
        <f t="shared" si="3"/>
        <v>5</v>
      </c>
      <c r="V26" s="88">
        <f t="shared" si="4"/>
        <v>1</v>
      </c>
      <c r="W26" s="136"/>
    </row>
    <row r="27" spans="1:23" ht="15" customHeight="1">
      <c r="A27" s="57">
        <v>26</v>
      </c>
      <c r="B27" s="57" t="s">
        <v>1</v>
      </c>
      <c r="C27" s="57" t="s">
        <v>289</v>
      </c>
      <c r="D27" s="45">
        <f>NETWORKDAYS(Итого!$C$2,Отчёт!$C$2,Итого!$C$3)</f>
        <v>10</v>
      </c>
      <c r="E27" s="46">
        <v>0.5</v>
      </c>
      <c r="F27" s="45">
        <v>1</v>
      </c>
      <c r="G27" s="47">
        <f t="shared" si="0"/>
        <v>0.5</v>
      </c>
      <c r="H27" s="61">
        <v>7</v>
      </c>
      <c r="I27" s="81">
        <f t="shared" si="1"/>
        <v>5</v>
      </c>
      <c r="J27" s="50">
        <v>144</v>
      </c>
      <c r="K27" s="51">
        <f t="shared" si="2"/>
        <v>720</v>
      </c>
      <c r="L27" s="51"/>
      <c r="M27" s="140">
        <v>43223</v>
      </c>
      <c r="N27" s="82">
        <f t="shared" si="5"/>
        <v>6</v>
      </c>
      <c r="O27" s="137">
        <v>1</v>
      </c>
      <c r="P27" s="137">
        <v>1</v>
      </c>
      <c r="Q27" s="137">
        <v>1</v>
      </c>
      <c r="R27" s="137">
        <v>1</v>
      </c>
      <c r="S27" s="137">
        <v>1</v>
      </c>
      <c r="T27" s="137">
        <v>1</v>
      </c>
      <c r="U27" s="83">
        <f t="shared" si="3"/>
        <v>6</v>
      </c>
      <c r="V27" s="84">
        <f t="shared" si="4"/>
        <v>1</v>
      </c>
      <c r="W27" s="136"/>
    </row>
    <row r="28" spans="1:23" ht="12.75" customHeight="1">
      <c r="A28" s="57">
        <v>27</v>
      </c>
      <c r="B28" s="57" t="s">
        <v>1</v>
      </c>
      <c r="C28" s="57" t="s">
        <v>290</v>
      </c>
      <c r="D28" s="45">
        <f>NETWORKDAYS(Итого!$C$2,Отчёт!$C$2,Итого!$C$3)</f>
        <v>10</v>
      </c>
      <c r="E28" s="46">
        <v>0.5</v>
      </c>
      <c r="F28" s="45">
        <v>1</v>
      </c>
      <c r="G28" s="47">
        <f t="shared" si="0"/>
        <v>0.5</v>
      </c>
      <c r="H28" s="61">
        <v>7</v>
      </c>
      <c r="I28" s="81">
        <f t="shared" si="1"/>
        <v>5</v>
      </c>
      <c r="J28" s="50">
        <v>144</v>
      </c>
      <c r="K28" s="51">
        <f t="shared" si="2"/>
        <v>720</v>
      </c>
      <c r="L28" s="51"/>
      <c r="M28" s="140">
        <v>43227</v>
      </c>
      <c r="N28" s="82">
        <f t="shared" si="5"/>
        <v>6</v>
      </c>
      <c r="O28" s="137">
        <v>1</v>
      </c>
      <c r="P28" s="137">
        <v>1</v>
      </c>
      <c r="Q28" s="137">
        <v>1</v>
      </c>
      <c r="R28" s="137">
        <v>1</v>
      </c>
      <c r="S28" s="137">
        <v>1</v>
      </c>
      <c r="T28" s="137">
        <v>1</v>
      </c>
      <c r="U28" s="83">
        <f t="shared" si="3"/>
        <v>6</v>
      </c>
      <c r="V28" s="84">
        <f t="shared" si="4"/>
        <v>1</v>
      </c>
      <c r="W28" s="136"/>
    </row>
    <row r="29" spans="1:23" ht="12.75" customHeight="1">
      <c r="A29" s="57">
        <v>28</v>
      </c>
      <c r="B29" s="57" t="s">
        <v>1</v>
      </c>
      <c r="C29" s="57" t="s">
        <v>291</v>
      </c>
      <c r="D29" s="45">
        <f>NETWORKDAYS(Итого!$C$2,Отчёт!$C$2,Итого!$C$3)</f>
        <v>10</v>
      </c>
      <c r="E29" s="46">
        <v>0.5</v>
      </c>
      <c r="F29" s="45">
        <v>1</v>
      </c>
      <c r="G29" s="47">
        <f t="shared" si="0"/>
        <v>0.5</v>
      </c>
      <c r="H29" s="61">
        <v>7</v>
      </c>
      <c r="I29" s="81">
        <f t="shared" si="1"/>
        <v>5</v>
      </c>
      <c r="J29" s="50">
        <v>144</v>
      </c>
      <c r="K29" s="51">
        <f t="shared" si="2"/>
        <v>720</v>
      </c>
      <c r="L29" s="51"/>
      <c r="M29" s="140">
        <v>43227</v>
      </c>
      <c r="N29" s="82">
        <f t="shared" si="5"/>
        <v>6</v>
      </c>
      <c r="O29" s="137">
        <v>1</v>
      </c>
      <c r="P29" s="137">
        <v>1</v>
      </c>
      <c r="Q29" s="137">
        <v>1</v>
      </c>
      <c r="R29" s="137">
        <v>1</v>
      </c>
      <c r="S29" s="137">
        <v>1</v>
      </c>
      <c r="T29" s="137">
        <v>0</v>
      </c>
      <c r="U29" s="87">
        <f t="shared" si="3"/>
        <v>5</v>
      </c>
      <c r="V29" s="88">
        <f t="shared" si="4"/>
        <v>0.83333333333333337</v>
      </c>
      <c r="W29" s="135" t="s">
        <v>480</v>
      </c>
    </row>
    <row r="30" spans="1:23" ht="12.75" customHeight="1">
      <c r="A30" s="57">
        <v>29</v>
      </c>
      <c r="B30" s="57" t="s">
        <v>1</v>
      </c>
      <c r="C30" s="57" t="s">
        <v>292</v>
      </c>
      <c r="D30" s="45">
        <f>NETWORKDAYS(Итого!$C$2,Отчёт!$C$2,Итого!$C$3)</f>
        <v>10</v>
      </c>
      <c r="E30" s="46">
        <v>0.5</v>
      </c>
      <c r="F30" s="45">
        <v>1</v>
      </c>
      <c r="G30" s="47">
        <f t="shared" si="0"/>
        <v>0.5</v>
      </c>
      <c r="H30" s="61">
        <v>7</v>
      </c>
      <c r="I30" s="81">
        <f t="shared" si="1"/>
        <v>5</v>
      </c>
      <c r="J30" s="50">
        <v>144</v>
      </c>
      <c r="K30" s="51">
        <f t="shared" si="2"/>
        <v>720</v>
      </c>
      <c r="L30" s="51"/>
      <c r="M30" s="140">
        <v>43227</v>
      </c>
      <c r="N30" s="82">
        <f t="shared" si="5"/>
        <v>5</v>
      </c>
      <c r="O30" s="137">
        <v>1</v>
      </c>
      <c r="P30" s="137">
        <v>1</v>
      </c>
      <c r="Q30" s="137">
        <v>1</v>
      </c>
      <c r="R30" s="137">
        <v>1</v>
      </c>
      <c r="S30" s="137">
        <v>1</v>
      </c>
      <c r="T30" s="137" t="s">
        <v>49</v>
      </c>
      <c r="U30" s="83">
        <f t="shared" si="3"/>
        <v>5</v>
      </c>
      <c r="V30" s="84">
        <f t="shared" si="4"/>
        <v>1</v>
      </c>
      <c r="W30" s="136" t="s">
        <v>423</v>
      </c>
    </row>
    <row r="31" spans="1:23" ht="12.75" customHeight="1">
      <c r="A31" s="57">
        <v>30</v>
      </c>
      <c r="B31" s="57" t="s">
        <v>1</v>
      </c>
      <c r="C31" s="57" t="s">
        <v>293</v>
      </c>
      <c r="D31" s="45">
        <f>NETWORKDAYS(Итого!$C$2,Отчёт!$C$2,Итого!$C$3)</f>
        <v>10</v>
      </c>
      <c r="E31" s="46">
        <v>0.5</v>
      </c>
      <c r="F31" s="45">
        <v>1</v>
      </c>
      <c r="G31" s="47">
        <f t="shared" si="0"/>
        <v>0.5</v>
      </c>
      <c r="H31" s="61">
        <v>7</v>
      </c>
      <c r="I31" s="81">
        <f t="shared" si="1"/>
        <v>5</v>
      </c>
      <c r="J31" s="50">
        <v>144</v>
      </c>
      <c r="K31" s="51">
        <f t="shared" si="2"/>
        <v>720</v>
      </c>
      <c r="L31" s="51"/>
      <c r="M31" s="140">
        <v>43224</v>
      </c>
      <c r="N31" s="82">
        <f t="shared" si="5"/>
        <v>5</v>
      </c>
      <c r="O31" s="137">
        <v>1</v>
      </c>
      <c r="P31" s="137">
        <v>1</v>
      </c>
      <c r="Q31" s="137">
        <v>1</v>
      </c>
      <c r="R31" s="137">
        <v>1</v>
      </c>
      <c r="S31" s="137">
        <v>1</v>
      </c>
      <c r="T31" s="137" t="s">
        <v>49</v>
      </c>
      <c r="U31" s="83">
        <f t="shared" si="3"/>
        <v>5</v>
      </c>
      <c r="V31" s="84">
        <f t="shared" si="4"/>
        <v>1</v>
      </c>
      <c r="W31" s="135"/>
    </row>
    <row r="32" spans="1:23" ht="12.75" customHeight="1">
      <c r="A32" s="57">
        <v>31</v>
      </c>
      <c r="B32" s="57" t="s">
        <v>1</v>
      </c>
      <c r="C32" s="57" t="s">
        <v>181</v>
      </c>
      <c r="D32" s="45">
        <f>NETWORKDAYS(Итого!$C$2,Отчёт!$C$2,Итого!$C$3)</f>
        <v>10</v>
      </c>
      <c r="E32" s="46">
        <v>0.5</v>
      </c>
      <c r="F32" s="45">
        <v>1</v>
      </c>
      <c r="G32" s="47">
        <f t="shared" si="0"/>
        <v>0.5</v>
      </c>
      <c r="H32" s="61">
        <v>7</v>
      </c>
      <c r="I32" s="81">
        <f t="shared" si="1"/>
        <v>5</v>
      </c>
      <c r="J32" s="50">
        <v>144</v>
      </c>
      <c r="K32" s="51">
        <f t="shared" si="2"/>
        <v>720</v>
      </c>
      <c r="L32" s="51"/>
      <c r="M32" s="140">
        <v>43227</v>
      </c>
      <c r="N32" s="82">
        <f t="shared" si="5"/>
        <v>6</v>
      </c>
      <c r="O32" s="137">
        <v>0</v>
      </c>
      <c r="P32" s="137">
        <v>1</v>
      </c>
      <c r="Q32" s="137">
        <v>1</v>
      </c>
      <c r="R32" s="137">
        <v>1</v>
      </c>
      <c r="S32" s="137">
        <v>1</v>
      </c>
      <c r="T32" s="137">
        <v>1</v>
      </c>
      <c r="U32" s="87">
        <f t="shared" si="3"/>
        <v>5</v>
      </c>
      <c r="V32" s="88">
        <f t="shared" si="4"/>
        <v>0.83333333333333337</v>
      </c>
      <c r="W32" s="136" t="s">
        <v>495</v>
      </c>
    </row>
    <row r="33" spans="1:23" ht="12.75" customHeight="1">
      <c r="A33" s="57">
        <v>32</v>
      </c>
      <c r="B33" s="57" t="s">
        <v>1</v>
      </c>
      <c r="C33" s="57" t="s">
        <v>294</v>
      </c>
      <c r="D33" s="45">
        <f>NETWORKDAYS(Итого!$C$2,Отчёт!$C$2,Итого!$C$3)</f>
        <v>10</v>
      </c>
      <c r="E33" s="46">
        <v>0.5</v>
      </c>
      <c r="F33" s="45">
        <v>1</v>
      </c>
      <c r="G33" s="47">
        <f t="shared" si="0"/>
        <v>0.5</v>
      </c>
      <c r="H33" s="61">
        <v>7</v>
      </c>
      <c r="I33" s="81">
        <f t="shared" si="1"/>
        <v>5</v>
      </c>
      <c r="J33" s="50">
        <v>144</v>
      </c>
      <c r="K33" s="51">
        <f t="shared" si="2"/>
        <v>720</v>
      </c>
      <c r="L33" s="51"/>
      <c r="M33" s="140">
        <v>43227</v>
      </c>
      <c r="N33" s="82">
        <f t="shared" si="5"/>
        <v>6</v>
      </c>
      <c r="O33" s="137">
        <v>1</v>
      </c>
      <c r="P33" s="137">
        <v>1</v>
      </c>
      <c r="Q33" s="137">
        <v>1</v>
      </c>
      <c r="R33" s="137">
        <v>1</v>
      </c>
      <c r="S33" s="137">
        <v>1</v>
      </c>
      <c r="T33" s="137">
        <v>1</v>
      </c>
      <c r="U33" s="87">
        <f t="shared" si="3"/>
        <v>6</v>
      </c>
      <c r="V33" s="88">
        <f t="shared" si="4"/>
        <v>1</v>
      </c>
      <c r="W33" s="135"/>
    </row>
    <row r="34" spans="1:23" ht="12.75" customHeight="1">
      <c r="A34" s="57">
        <v>33</v>
      </c>
      <c r="B34" s="57" t="s">
        <v>1</v>
      </c>
      <c r="C34" s="57" t="s">
        <v>295</v>
      </c>
      <c r="D34" s="45">
        <f>NETWORKDAYS(Итого!$C$2,Отчёт!$C$2,Итого!$C$3)</f>
        <v>10</v>
      </c>
      <c r="E34" s="46">
        <v>0.5</v>
      </c>
      <c r="F34" s="45">
        <v>1</v>
      </c>
      <c r="G34" s="47">
        <f t="shared" si="0"/>
        <v>0.5</v>
      </c>
      <c r="H34" s="61">
        <v>7</v>
      </c>
      <c r="I34" s="81">
        <f t="shared" si="1"/>
        <v>5</v>
      </c>
      <c r="J34" s="50">
        <v>144</v>
      </c>
      <c r="K34" s="51">
        <f t="shared" si="2"/>
        <v>720</v>
      </c>
      <c r="L34" s="51"/>
      <c r="M34" s="140">
        <v>43223</v>
      </c>
      <c r="N34" s="82">
        <f t="shared" si="5"/>
        <v>5</v>
      </c>
      <c r="O34" s="137">
        <v>1</v>
      </c>
      <c r="P34" s="137">
        <v>1</v>
      </c>
      <c r="Q34" s="137">
        <v>1</v>
      </c>
      <c r="R34" s="137">
        <v>1</v>
      </c>
      <c r="S34" s="137">
        <v>1</v>
      </c>
      <c r="T34" s="137" t="s">
        <v>49</v>
      </c>
      <c r="U34" s="83">
        <f t="shared" ref="U34:U65" si="6">COUNTIF(O34:T34, "=1")</f>
        <v>5</v>
      </c>
      <c r="V34" s="84">
        <f t="shared" ref="V34:V65" si="7">U34/N34</f>
        <v>1</v>
      </c>
      <c r="W34" s="135"/>
    </row>
    <row r="35" spans="1:23" ht="12.75" customHeight="1">
      <c r="A35" s="57">
        <v>34</v>
      </c>
      <c r="B35" s="57" t="s">
        <v>1</v>
      </c>
      <c r="C35" s="57" t="s">
        <v>185</v>
      </c>
      <c r="D35" s="45">
        <f>NETWORKDAYS(Итого!$C$2,Отчёт!$C$2,Итого!$C$3)</f>
        <v>10</v>
      </c>
      <c r="E35" s="46">
        <v>0.5</v>
      </c>
      <c r="F35" s="45">
        <v>1</v>
      </c>
      <c r="G35" s="47">
        <f t="shared" si="0"/>
        <v>0.5</v>
      </c>
      <c r="H35" s="61">
        <v>7</v>
      </c>
      <c r="I35" s="81">
        <f t="shared" si="1"/>
        <v>5</v>
      </c>
      <c r="J35" s="50">
        <v>144</v>
      </c>
      <c r="K35" s="51">
        <f t="shared" si="2"/>
        <v>720</v>
      </c>
      <c r="L35" s="51"/>
      <c r="M35" s="140">
        <v>43224</v>
      </c>
      <c r="N35" s="82">
        <f t="shared" si="5"/>
        <v>6</v>
      </c>
      <c r="O35" s="137">
        <v>1</v>
      </c>
      <c r="P35" s="137">
        <v>1</v>
      </c>
      <c r="Q35" s="137">
        <v>1</v>
      </c>
      <c r="R35" s="137">
        <v>1</v>
      </c>
      <c r="S35" s="137">
        <v>1</v>
      </c>
      <c r="T35" s="137">
        <v>1</v>
      </c>
      <c r="U35" s="87">
        <f t="shared" si="6"/>
        <v>6</v>
      </c>
      <c r="V35" s="88">
        <f t="shared" si="7"/>
        <v>1</v>
      </c>
      <c r="W35" s="135"/>
    </row>
    <row r="36" spans="1:23" ht="12.75" customHeight="1">
      <c r="A36" s="57">
        <v>35</v>
      </c>
      <c r="B36" s="57" t="s">
        <v>1</v>
      </c>
      <c r="C36" s="57" t="s">
        <v>296</v>
      </c>
      <c r="D36" s="45">
        <f>NETWORKDAYS(Итого!$C$2,Отчёт!$C$2,Итого!$C$3)</f>
        <v>10</v>
      </c>
      <c r="E36" s="46">
        <v>0.5</v>
      </c>
      <c r="F36" s="45">
        <v>1</v>
      </c>
      <c r="G36" s="47">
        <f t="shared" si="0"/>
        <v>0.5</v>
      </c>
      <c r="H36" s="61">
        <v>7</v>
      </c>
      <c r="I36" s="81">
        <f t="shared" si="1"/>
        <v>5</v>
      </c>
      <c r="J36" s="50">
        <v>144</v>
      </c>
      <c r="K36" s="51">
        <f t="shared" si="2"/>
        <v>720</v>
      </c>
      <c r="L36" s="51"/>
      <c r="M36" s="140">
        <v>43224</v>
      </c>
      <c r="N36" s="82">
        <f t="shared" si="5"/>
        <v>5</v>
      </c>
      <c r="O36" s="137">
        <v>1</v>
      </c>
      <c r="P36" s="137">
        <v>1</v>
      </c>
      <c r="Q36" s="137">
        <v>1</v>
      </c>
      <c r="R36" s="137">
        <v>1</v>
      </c>
      <c r="S36" s="137">
        <v>1</v>
      </c>
      <c r="T36" s="137" t="s">
        <v>49</v>
      </c>
      <c r="U36" s="87">
        <f t="shared" si="6"/>
        <v>5</v>
      </c>
      <c r="V36" s="88">
        <f t="shared" si="7"/>
        <v>1</v>
      </c>
      <c r="W36" s="135"/>
    </row>
    <row r="37" spans="1:23" ht="12.75" customHeight="1">
      <c r="A37" s="57">
        <v>36</v>
      </c>
      <c r="B37" s="57" t="s">
        <v>1</v>
      </c>
      <c r="C37" s="57" t="s">
        <v>297</v>
      </c>
      <c r="D37" s="45">
        <f>NETWORKDAYS(Итого!$C$2,Отчёт!$C$2,Итого!$C$3)</f>
        <v>10</v>
      </c>
      <c r="E37" s="46">
        <v>0.5</v>
      </c>
      <c r="F37" s="45">
        <v>1</v>
      </c>
      <c r="G37" s="47">
        <f t="shared" si="0"/>
        <v>0.5</v>
      </c>
      <c r="H37" s="61">
        <v>7</v>
      </c>
      <c r="I37" s="81">
        <f t="shared" si="1"/>
        <v>5</v>
      </c>
      <c r="J37" s="50">
        <v>144</v>
      </c>
      <c r="K37" s="51">
        <f t="shared" si="2"/>
        <v>720</v>
      </c>
      <c r="L37" s="51"/>
      <c r="M37" s="140">
        <v>43223</v>
      </c>
      <c r="N37" s="82">
        <f t="shared" si="5"/>
        <v>6</v>
      </c>
      <c r="O37" s="137">
        <v>1</v>
      </c>
      <c r="P37" s="137">
        <v>1</v>
      </c>
      <c r="Q37" s="137">
        <v>1</v>
      </c>
      <c r="R37" s="137">
        <v>1</v>
      </c>
      <c r="S37" s="137">
        <v>1</v>
      </c>
      <c r="T37" s="137">
        <v>1</v>
      </c>
      <c r="U37" s="87">
        <f t="shared" si="6"/>
        <v>6</v>
      </c>
      <c r="V37" s="88">
        <f t="shared" si="7"/>
        <v>1</v>
      </c>
      <c r="W37" s="135"/>
    </row>
    <row r="38" spans="1:23" ht="12.75" customHeight="1">
      <c r="A38" s="57">
        <v>38</v>
      </c>
      <c r="B38" s="57" t="s">
        <v>1</v>
      </c>
      <c r="C38" s="57" t="s">
        <v>298</v>
      </c>
      <c r="D38" s="45">
        <f>NETWORKDAYS(Итого!$C$2,Отчёт!$C$2,Итого!$C$3)</f>
        <v>10</v>
      </c>
      <c r="E38" s="46">
        <v>0.5</v>
      </c>
      <c r="F38" s="45">
        <v>1</v>
      </c>
      <c r="G38" s="47">
        <f t="shared" si="0"/>
        <v>0.5</v>
      </c>
      <c r="H38" s="61">
        <v>7</v>
      </c>
      <c r="I38" s="81">
        <f t="shared" si="1"/>
        <v>5</v>
      </c>
      <c r="J38" s="50">
        <v>144</v>
      </c>
      <c r="K38" s="51">
        <f t="shared" si="2"/>
        <v>720</v>
      </c>
      <c r="L38" s="51"/>
      <c r="M38" s="140">
        <v>43224</v>
      </c>
      <c r="N38" s="82">
        <f t="shared" si="5"/>
        <v>5</v>
      </c>
      <c r="O38" s="137">
        <v>1</v>
      </c>
      <c r="P38" s="137">
        <v>1</v>
      </c>
      <c r="Q38" s="137">
        <v>1</v>
      </c>
      <c r="R38" s="137">
        <v>1</v>
      </c>
      <c r="S38" s="137">
        <v>1</v>
      </c>
      <c r="T38" s="137" t="s">
        <v>49</v>
      </c>
      <c r="U38" s="87">
        <f t="shared" si="6"/>
        <v>5</v>
      </c>
      <c r="V38" s="88">
        <f t="shared" si="7"/>
        <v>1</v>
      </c>
      <c r="W38" s="135"/>
    </row>
    <row r="39" spans="1:23" ht="12.75" customHeight="1">
      <c r="A39" s="57">
        <v>39</v>
      </c>
      <c r="B39" s="57" t="s">
        <v>1</v>
      </c>
      <c r="C39" s="57" t="s">
        <v>299</v>
      </c>
      <c r="D39" s="45">
        <f>NETWORKDAYS(Итого!$C$2,Отчёт!$C$2,Итого!$C$3)</f>
        <v>10</v>
      </c>
      <c r="E39" s="46">
        <v>0.5</v>
      </c>
      <c r="F39" s="45">
        <v>1</v>
      </c>
      <c r="G39" s="47">
        <f t="shared" si="0"/>
        <v>0.5</v>
      </c>
      <c r="H39" s="61">
        <v>7</v>
      </c>
      <c r="I39" s="81">
        <f t="shared" si="1"/>
        <v>5</v>
      </c>
      <c r="J39" s="50">
        <v>144</v>
      </c>
      <c r="K39" s="51">
        <f t="shared" si="2"/>
        <v>720</v>
      </c>
      <c r="L39" s="51"/>
      <c r="M39" s="140">
        <v>43223</v>
      </c>
      <c r="N39" s="82">
        <f t="shared" si="5"/>
        <v>6</v>
      </c>
      <c r="O39" s="137">
        <v>1</v>
      </c>
      <c r="P39" s="137">
        <v>1</v>
      </c>
      <c r="Q39" s="137">
        <v>1</v>
      </c>
      <c r="R39" s="137">
        <v>0</v>
      </c>
      <c r="S39" s="137">
        <v>1</v>
      </c>
      <c r="T39" s="137">
        <v>0</v>
      </c>
      <c r="U39" s="87">
        <f t="shared" si="6"/>
        <v>4</v>
      </c>
      <c r="V39" s="88">
        <f t="shared" si="7"/>
        <v>0.66666666666666663</v>
      </c>
      <c r="W39" s="135" t="s">
        <v>331</v>
      </c>
    </row>
    <row r="40" spans="1:23" ht="12.75" customHeight="1">
      <c r="A40" s="57">
        <v>40</v>
      </c>
      <c r="B40" s="57" t="s">
        <v>1</v>
      </c>
      <c r="C40" s="57" t="s">
        <v>300</v>
      </c>
      <c r="D40" s="45">
        <f>NETWORKDAYS(Итого!$C$2,Отчёт!$C$2,Итого!$C$3)</f>
        <v>10</v>
      </c>
      <c r="E40" s="46">
        <v>0.5</v>
      </c>
      <c r="F40" s="45">
        <v>1</v>
      </c>
      <c r="G40" s="47">
        <f t="shared" si="0"/>
        <v>0.5</v>
      </c>
      <c r="H40" s="61">
        <v>7</v>
      </c>
      <c r="I40" s="81">
        <f t="shared" si="1"/>
        <v>5</v>
      </c>
      <c r="J40" s="50">
        <v>144</v>
      </c>
      <c r="K40" s="51">
        <f t="shared" si="2"/>
        <v>720</v>
      </c>
      <c r="L40" s="51"/>
      <c r="M40" s="140">
        <v>43223</v>
      </c>
      <c r="N40" s="82">
        <f t="shared" si="5"/>
        <v>6</v>
      </c>
      <c r="O40" s="137">
        <v>1</v>
      </c>
      <c r="P40" s="137">
        <v>1</v>
      </c>
      <c r="Q40" s="137">
        <v>1</v>
      </c>
      <c r="R40" s="137">
        <v>1</v>
      </c>
      <c r="S40" s="137">
        <v>1</v>
      </c>
      <c r="T40" s="137">
        <v>1</v>
      </c>
      <c r="U40" s="83">
        <f t="shared" si="6"/>
        <v>6</v>
      </c>
      <c r="V40" s="84">
        <f t="shared" si="7"/>
        <v>1</v>
      </c>
      <c r="W40" s="136"/>
    </row>
    <row r="41" spans="1:23" ht="12.75" customHeight="1">
      <c r="A41" s="57">
        <v>41</v>
      </c>
      <c r="B41" s="57" t="s">
        <v>1</v>
      </c>
      <c r="C41" s="57" t="s">
        <v>301</v>
      </c>
      <c r="D41" s="45">
        <f>NETWORKDAYS(Итого!$C$2,Отчёт!$C$2,Итого!$C$3)</f>
        <v>10</v>
      </c>
      <c r="E41" s="46">
        <v>0.5</v>
      </c>
      <c r="F41" s="45">
        <v>1</v>
      </c>
      <c r="G41" s="47">
        <f t="shared" si="0"/>
        <v>0.5</v>
      </c>
      <c r="H41" s="61">
        <v>7</v>
      </c>
      <c r="I41" s="81">
        <f t="shared" si="1"/>
        <v>5</v>
      </c>
      <c r="J41" s="50">
        <v>144</v>
      </c>
      <c r="K41" s="51">
        <f t="shared" si="2"/>
        <v>720</v>
      </c>
      <c r="L41" s="51"/>
      <c r="M41" s="140">
        <v>43223</v>
      </c>
      <c r="N41" s="82">
        <f t="shared" si="5"/>
        <v>5</v>
      </c>
      <c r="O41" s="137">
        <v>1</v>
      </c>
      <c r="P41" s="137">
        <v>1</v>
      </c>
      <c r="Q41" s="137">
        <v>1</v>
      </c>
      <c r="R41" s="137">
        <v>1</v>
      </c>
      <c r="S41" s="137">
        <v>1</v>
      </c>
      <c r="T41" s="137" t="s">
        <v>49</v>
      </c>
      <c r="U41" s="87">
        <f t="shared" si="6"/>
        <v>5</v>
      </c>
      <c r="V41" s="88">
        <f t="shared" si="7"/>
        <v>1</v>
      </c>
      <c r="W41" s="135" t="s">
        <v>445</v>
      </c>
    </row>
    <row r="42" spans="1:23" ht="12.75" customHeight="1">
      <c r="A42" s="57">
        <v>42</v>
      </c>
      <c r="B42" s="57" t="s">
        <v>1</v>
      </c>
      <c r="C42" s="57" t="s">
        <v>302</v>
      </c>
      <c r="D42" s="45">
        <f>NETWORKDAYS(Итого!$C$2,Отчёт!$C$2,Итого!$C$3)</f>
        <v>10</v>
      </c>
      <c r="E42" s="46">
        <v>0.5</v>
      </c>
      <c r="F42" s="45">
        <v>1</v>
      </c>
      <c r="G42" s="47">
        <f t="shared" si="0"/>
        <v>0.5</v>
      </c>
      <c r="H42" s="61">
        <v>7</v>
      </c>
      <c r="I42" s="81">
        <f t="shared" si="1"/>
        <v>5</v>
      </c>
      <c r="J42" s="50">
        <v>144</v>
      </c>
      <c r="K42" s="51">
        <f t="shared" si="2"/>
        <v>720</v>
      </c>
      <c r="L42" s="51"/>
      <c r="M42" s="140">
        <v>43227</v>
      </c>
      <c r="N42" s="82">
        <f t="shared" si="5"/>
        <v>6</v>
      </c>
      <c r="O42" s="137">
        <v>1</v>
      </c>
      <c r="P42" s="137">
        <v>1</v>
      </c>
      <c r="Q42" s="137">
        <v>1</v>
      </c>
      <c r="R42" s="137">
        <v>1</v>
      </c>
      <c r="S42" s="137">
        <v>1</v>
      </c>
      <c r="T42" s="137">
        <v>1</v>
      </c>
      <c r="U42" s="87">
        <f t="shared" si="6"/>
        <v>6</v>
      </c>
      <c r="V42" s="88">
        <f t="shared" si="7"/>
        <v>1</v>
      </c>
      <c r="W42" s="135"/>
    </row>
    <row r="43" spans="1:23" ht="12.75" customHeight="1">
      <c r="A43" s="57">
        <v>43</v>
      </c>
      <c r="B43" s="57" t="s">
        <v>1</v>
      </c>
      <c r="C43" s="57" t="s">
        <v>303</v>
      </c>
      <c r="D43" s="45">
        <f>NETWORKDAYS(Итого!$C$2,Отчёт!$C$2,Итого!$C$3)</f>
        <v>10</v>
      </c>
      <c r="E43" s="46">
        <v>0.5</v>
      </c>
      <c r="F43" s="45">
        <v>1</v>
      </c>
      <c r="G43" s="47">
        <f t="shared" si="0"/>
        <v>0.5</v>
      </c>
      <c r="H43" s="61">
        <v>7</v>
      </c>
      <c r="I43" s="81">
        <f t="shared" si="1"/>
        <v>5</v>
      </c>
      <c r="J43" s="50">
        <v>144</v>
      </c>
      <c r="K43" s="51">
        <f t="shared" si="2"/>
        <v>720</v>
      </c>
      <c r="L43" s="51"/>
      <c r="M43" s="140">
        <v>43224</v>
      </c>
      <c r="N43" s="82">
        <f t="shared" si="5"/>
        <v>6</v>
      </c>
      <c r="O43" s="137">
        <v>1</v>
      </c>
      <c r="P43" s="137">
        <v>1</v>
      </c>
      <c r="Q43" s="137">
        <v>1</v>
      </c>
      <c r="R43" s="137">
        <v>1</v>
      </c>
      <c r="S43" s="137">
        <v>1</v>
      </c>
      <c r="T43" s="137">
        <v>1</v>
      </c>
      <c r="U43" s="83">
        <f t="shared" si="6"/>
        <v>6</v>
      </c>
      <c r="V43" s="84">
        <f t="shared" si="7"/>
        <v>1</v>
      </c>
      <c r="W43" s="135"/>
    </row>
    <row r="44" spans="1:23" ht="12.75" customHeight="1">
      <c r="A44" s="57">
        <v>44</v>
      </c>
      <c r="B44" s="57" t="s">
        <v>1</v>
      </c>
      <c r="C44" s="57" t="s">
        <v>304</v>
      </c>
      <c r="D44" s="45">
        <f>NETWORKDAYS(Итого!$C$2,Отчёт!$C$2,Итого!$C$3)</f>
        <v>10</v>
      </c>
      <c r="E44" s="46">
        <v>0.5</v>
      </c>
      <c r="F44" s="45">
        <v>1</v>
      </c>
      <c r="G44" s="47">
        <f t="shared" si="0"/>
        <v>0.5</v>
      </c>
      <c r="H44" s="61">
        <v>7</v>
      </c>
      <c r="I44" s="81">
        <f t="shared" si="1"/>
        <v>5</v>
      </c>
      <c r="J44" s="50">
        <v>144</v>
      </c>
      <c r="K44" s="51">
        <f t="shared" si="2"/>
        <v>720</v>
      </c>
      <c r="L44" s="51"/>
      <c r="M44" s="140">
        <v>43223</v>
      </c>
      <c r="N44" s="82">
        <f t="shared" si="5"/>
        <v>6</v>
      </c>
      <c r="O44" s="137">
        <v>1</v>
      </c>
      <c r="P44" s="137">
        <v>1</v>
      </c>
      <c r="Q44" s="137">
        <v>1</v>
      </c>
      <c r="R44" s="137">
        <v>1</v>
      </c>
      <c r="S44" s="137">
        <v>1</v>
      </c>
      <c r="T44" s="137">
        <v>1</v>
      </c>
      <c r="U44" s="87">
        <f t="shared" si="6"/>
        <v>6</v>
      </c>
      <c r="V44" s="88">
        <f t="shared" si="7"/>
        <v>1</v>
      </c>
      <c r="W44" s="135"/>
    </row>
    <row r="45" spans="1:23" ht="12.75" customHeight="1">
      <c r="A45" s="57">
        <v>45</v>
      </c>
      <c r="B45" s="57" t="s">
        <v>1</v>
      </c>
      <c r="C45" s="107" t="s">
        <v>305</v>
      </c>
      <c r="D45" s="45">
        <f>NETWORKDAYS(Итого!$C$2,Отчёт!$C$2,Итого!$C$3)</f>
        <v>10</v>
      </c>
      <c r="E45" s="46">
        <v>0.5</v>
      </c>
      <c r="F45" s="45">
        <v>1</v>
      </c>
      <c r="G45" s="47">
        <f t="shared" si="0"/>
        <v>0.5</v>
      </c>
      <c r="H45" s="61">
        <v>7</v>
      </c>
      <c r="I45" s="81">
        <f t="shared" si="1"/>
        <v>5</v>
      </c>
      <c r="J45" s="50">
        <v>144</v>
      </c>
      <c r="K45" s="51">
        <f t="shared" si="2"/>
        <v>720</v>
      </c>
      <c r="L45" s="51"/>
      <c r="M45" s="141">
        <v>43223</v>
      </c>
      <c r="N45" s="82">
        <f t="shared" si="5"/>
        <v>6</v>
      </c>
      <c r="O45" s="137">
        <v>1</v>
      </c>
      <c r="P45" s="137">
        <v>1</v>
      </c>
      <c r="Q45" s="137">
        <v>1</v>
      </c>
      <c r="R45" s="137">
        <v>0</v>
      </c>
      <c r="S45" s="137">
        <v>1</v>
      </c>
      <c r="T45" s="137">
        <v>0</v>
      </c>
      <c r="U45" s="83">
        <f t="shared" si="6"/>
        <v>4</v>
      </c>
      <c r="V45" s="84">
        <f t="shared" si="7"/>
        <v>0.66666666666666663</v>
      </c>
      <c r="W45" s="136" t="s">
        <v>468</v>
      </c>
    </row>
    <row r="46" spans="1:23" ht="12.75" customHeight="1">
      <c r="A46" s="57">
        <v>46</v>
      </c>
      <c r="B46" t="s">
        <v>1</v>
      </c>
      <c r="C46" t="s">
        <v>306</v>
      </c>
      <c r="D46" s="45">
        <f>NETWORKDAYS(Итого!$C$2,Отчёт!$C$2,Итого!$C$3)</f>
        <v>10</v>
      </c>
      <c r="E46" s="46">
        <v>0.5</v>
      </c>
      <c r="F46" s="45">
        <v>1</v>
      </c>
      <c r="G46" s="47">
        <f t="shared" ref="G46:G78" si="8">E46*F46</f>
        <v>0.5</v>
      </c>
      <c r="H46" s="61">
        <v>7</v>
      </c>
      <c r="I46" s="81">
        <f t="shared" ref="I46:I78" si="9">D46*G46</f>
        <v>5</v>
      </c>
      <c r="J46" s="50">
        <v>144</v>
      </c>
      <c r="K46" s="51">
        <f t="shared" ref="K46:K78" si="10">I46*J46</f>
        <v>720</v>
      </c>
      <c r="L46" s="51"/>
      <c r="M46" s="141">
        <v>43227</v>
      </c>
      <c r="N46" s="82">
        <f t="shared" si="5"/>
        <v>6</v>
      </c>
      <c r="O46" s="137">
        <v>1</v>
      </c>
      <c r="P46" s="137">
        <v>1</v>
      </c>
      <c r="Q46" s="137">
        <v>1</v>
      </c>
      <c r="R46" s="137">
        <v>1</v>
      </c>
      <c r="S46" s="137">
        <v>1</v>
      </c>
      <c r="T46" s="137">
        <v>1</v>
      </c>
      <c r="U46" s="83">
        <f t="shared" si="6"/>
        <v>6</v>
      </c>
      <c r="V46" s="84">
        <f t="shared" si="7"/>
        <v>1</v>
      </c>
      <c r="W46" s="136"/>
    </row>
    <row r="47" spans="1:23" ht="12.75" customHeight="1">
      <c r="A47" s="57">
        <v>47</v>
      </c>
      <c r="B47" t="s">
        <v>1</v>
      </c>
      <c r="C47" t="s">
        <v>307</v>
      </c>
      <c r="D47" s="45">
        <f>NETWORKDAYS(Итого!$C$2,Отчёт!$C$2,Итого!$C$3)</f>
        <v>10</v>
      </c>
      <c r="E47" s="46">
        <v>0.5</v>
      </c>
      <c r="F47" s="45">
        <v>1</v>
      </c>
      <c r="G47" s="47">
        <f t="shared" si="8"/>
        <v>0.5</v>
      </c>
      <c r="H47" s="61">
        <v>7</v>
      </c>
      <c r="I47" s="81">
        <f t="shared" si="9"/>
        <v>5</v>
      </c>
      <c r="J47" s="50">
        <v>144</v>
      </c>
      <c r="K47" s="51">
        <f t="shared" si="10"/>
        <v>720</v>
      </c>
      <c r="L47" s="51"/>
      <c r="M47" s="141">
        <v>43227</v>
      </c>
      <c r="N47" s="82">
        <f t="shared" si="5"/>
        <v>6</v>
      </c>
      <c r="O47" s="137">
        <v>1</v>
      </c>
      <c r="P47" s="137">
        <v>1</v>
      </c>
      <c r="Q47" s="137">
        <v>1</v>
      </c>
      <c r="R47" s="137">
        <v>1</v>
      </c>
      <c r="S47" s="137">
        <v>1</v>
      </c>
      <c r="T47" s="137">
        <v>1</v>
      </c>
      <c r="U47" s="83">
        <f t="shared" si="6"/>
        <v>6</v>
      </c>
      <c r="V47" s="84">
        <f t="shared" si="7"/>
        <v>1</v>
      </c>
      <c r="W47" s="136"/>
    </row>
    <row r="48" spans="1:23" ht="12.75" customHeight="1">
      <c r="A48" s="117">
        <v>48</v>
      </c>
      <c r="B48" s="151" t="s">
        <v>1</v>
      </c>
      <c r="C48" s="151" t="s">
        <v>308</v>
      </c>
      <c r="D48" s="45">
        <f>NETWORKDAYS(Итого!$C$2,Отчёт!$C$2,Итого!$C$3)</f>
        <v>10</v>
      </c>
      <c r="E48" s="46">
        <v>0.5</v>
      </c>
      <c r="F48" s="45">
        <v>1</v>
      </c>
      <c r="G48" s="47">
        <f t="shared" si="8"/>
        <v>0.5</v>
      </c>
      <c r="H48" s="61">
        <v>7</v>
      </c>
      <c r="I48" s="81">
        <f t="shared" si="9"/>
        <v>5</v>
      </c>
      <c r="J48" s="50">
        <v>144</v>
      </c>
      <c r="K48" s="51">
        <f t="shared" si="10"/>
        <v>720</v>
      </c>
      <c r="L48" s="51"/>
      <c r="M48" s="141">
        <v>43224</v>
      </c>
      <c r="N48" s="82">
        <f t="shared" si="5"/>
        <v>5</v>
      </c>
      <c r="O48" s="137">
        <v>1</v>
      </c>
      <c r="P48" s="137">
        <v>1</v>
      </c>
      <c r="Q48" s="137">
        <v>1</v>
      </c>
      <c r="R48" s="137">
        <v>1</v>
      </c>
      <c r="S48" s="137">
        <v>1</v>
      </c>
      <c r="T48" s="137" t="s">
        <v>49</v>
      </c>
      <c r="U48" s="83">
        <f t="shared" si="6"/>
        <v>5</v>
      </c>
      <c r="V48" s="84">
        <f t="shared" si="7"/>
        <v>1</v>
      </c>
      <c r="W48" s="136"/>
    </row>
    <row r="49" spans="1:23" ht="12.75" customHeight="1">
      <c r="A49" s="117">
        <v>49</v>
      </c>
      <c r="B49" s="151" t="s">
        <v>1</v>
      </c>
      <c r="C49" s="151" t="s">
        <v>309</v>
      </c>
      <c r="D49" s="45">
        <f>NETWORKDAYS(Итого!$C$2,Отчёт!$C$2,Итого!$C$3)</f>
        <v>10</v>
      </c>
      <c r="E49" s="46">
        <v>0.5</v>
      </c>
      <c r="F49" s="45">
        <v>1</v>
      </c>
      <c r="G49" s="47">
        <f t="shared" si="8"/>
        <v>0.5</v>
      </c>
      <c r="H49" s="61">
        <v>7</v>
      </c>
      <c r="I49" s="81">
        <f t="shared" si="9"/>
        <v>5</v>
      </c>
      <c r="J49" s="50">
        <v>144</v>
      </c>
      <c r="K49" s="51">
        <f t="shared" si="10"/>
        <v>720</v>
      </c>
      <c r="L49" s="51"/>
      <c r="M49" s="141">
        <v>43227</v>
      </c>
      <c r="N49" s="82">
        <f t="shared" si="5"/>
        <v>5</v>
      </c>
      <c r="O49" s="137">
        <v>1</v>
      </c>
      <c r="P49" s="137">
        <v>1</v>
      </c>
      <c r="Q49" s="137">
        <v>1</v>
      </c>
      <c r="R49" s="137">
        <v>1</v>
      </c>
      <c r="S49" s="137">
        <v>1</v>
      </c>
      <c r="T49" s="137" t="s">
        <v>49</v>
      </c>
      <c r="U49" s="83">
        <f t="shared" si="6"/>
        <v>5</v>
      </c>
      <c r="V49" s="84">
        <f t="shared" si="7"/>
        <v>1</v>
      </c>
      <c r="W49" s="136"/>
    </row>
    <row r="50" spans="1:23" ht="12.75" customHeight="1">
      <c r="A50" s="117">
        <v>50</v>
      </c>
      <c r="B50" s="151" t="s">
        <v>1</v>
      </c>
      <c r="C50" s="151" t="s">
        <v>310</v>
      </c>
      <c r="D50" s="45">
        <f>NETWORKDAYS(Итого!$C$2,Отчёт!$C$2,Итого!$C$3)</f>
        <v>10</v>
      </c>
      <c r="E50" s="46">
        <v>0.5</v>
      </c>
      <c r="F50" s="45">
        <v>1</v>
      </c>
      <c r="G50" s="47">
        <f t="shared" si="8"/>
        <v>0.5</v>
      </c>
      <c r="H50" s="61">
        <v>7</v>
      </c>
      <c r="I50" s="81">
        <f t="shared" si="9"/>
        <v>5</v>
      </c>
      <c r="J50" s="50">
        <v>144</v>
      </c>
      <c r="K50" s="51">
        <f t="shared" si="10"/>
        <v>720</v>
      </c>
      <c r="L50" s="51"/>
      <c r="M50" s="141">
        <v>43223</v>
      </c>
      <c r="N50" s="82">
        <f t="shared" si="5"/>
        <v>5</v>
      </c>
      <c r="O50" s="137">
        <v>1</v>
      </c>
      <c r="P50" s="137">
        <v>1</v>
      </c>
      <c r="Q50" s="137">
        <v>1</v>
      </c>
      <c r="R50" s="137">
        <v>1</v>
      </c>
      <c r="S50" s="137">
        <v>1</v>
      </c>
      <c r="T50" s="137" t="s">
        <v>49</v>
      </c>
      <c r="U50" s="83">
        <f t="shared" si="6"/>
        <v>5</v>
      </c>
      <c r="V50" s="84">
        <f t="shared" si="7"/>
        <v>1</v>
      </c>
      <c r="W50" s="135" t="s">
        <v>446</v>
      </c>
    </row>
    <row r="51" spans="1:23" ht="12.75" customHeight="1">
      <c r="A51" s="117">
        <v>51</v>
      </c>
      <c r="B51" s="151" t="s">
        <v>1</v>
      </c>
      <c r="C51" s="151" t="s">
        <v>311</v>
      </c>
      <c r="D51" s="45">
        <f>NETWORKDAYS(Итого!$C$2,Отчёт!$C$2,Итого!$C$3)</f>
        <v>10</v>
      </c>
      <c r="E51" s="46">
        <v>0.5</v>
      </c>
      <c r="F51" s="45">
        <v>1</v>
      </c>
      <c r="G51" s="47">
        <f t="shared" si="8"/>
        <v>0.5</v>
      </c>
      <c r="H51" s="61">
        <v>7</v>
      </c>
      <c r="I51" s="81">
        <f t="shared" si="9"/>
        <v>5</v>
      </c>
      <c r="J51" s="50">
        <v>144</v>
      </c>
      <c r="K51" s="51">
        <f t="shared" si="10"/>
        <v>720</v>
      </c>
      <c r="L51" s="51"/>
      <c r="M51" s="141">
        <v>43224</v>
      </c>
      <c r="N51" s="82">
        <f t="shared" si="5"/>
        <v>6</v>
      </c>
      <c r="O51" s="137">
        <v>1</v>
      </c>
      <c r="P51" s="137">
        <v>1</v>
      </c>
      <c r="Q51" s="137">
        <v>1</v>
      </c>
      <c r="R51" s="137">
        <v>1</v>
      </c>
      <c r="S51" s="137">
        <v>0</v>
      </c>
      <c r="T51" s="137">
        <v>0</v>
      </c>
      <c r="U51" s="83">
        <f t="shared" si="6"/>
        <v>4</v>
      </c>
      <c r="V51" s="84">
        <f t="shared" si="7"/>
        <v>0.66666666666666663</v>
      </c>
      <c r="W51" s="136" t="s">
        <v>447</v>
      </c>
    </row>
    <row r="52" spans="1:23" ht="12.75" customHeight="1">
      <c r="A52" s="117">
        <v>52</v>
      </c>
      <c r="B52" s="151" t="s">
        <v>1</v>
      </c>
      <c r="C52" s="151" t="s">
        <v>312</v>
      </c>
      <c r="D52" s="45">
        <f>NETWORKDAYS(Итого!$C$2,Отчёт!$C$2,Итого!$C$3)</f>
        <v>10</v>
      </c>
      <c r="E52" s="46">
        <v>0.5</v>
      </c>
      <c r="F52" s="45">
        <v>1</v>
      </c>
      <c r="G52" s="47">
        <f t="shared" si="8"/>
        <v>0.5</v>
      </c>
      <c r="H52" s="61">
        <v>7</v>
      </c>
      <c r="I52" s="81">
        <f t="shared" si="9"/>
        <v>5</v>
      </c>
      <c r="J52" s="50">
        <v>144</v>
      </c>
      <c r="K52" s="51">
        <f t="shared" si="10"/>
        <v>720</v>
      </c>
      <c r="L52" s="51"/>
      <c r="M52" s="141">
        <v>43223</v>
      </c>
      <c r="N52" s="82">
        <f t="shared" si="5"/>
        <v>6</v>
      </c>
      <c r="O52" s="137">
        <v>1</v>
      </c>
      <c r="P52" s="137">
        <v>1</v>
      </c>
      <c r="Q52" s="137">
        <v>1</v>
      </c>
      <c r="R52" s="137">
        <v>1</v>
      </c>
      <c r="S52" s="137">
        <v>1</v>
      </c>
      <c r="T52" s="137">
        <v>1</v>
      </c>
      <c r="U52" s="83">
        <f t="shared" si="6"/>
        <v>6</v>
      </c>
      <c r="V52" s="84">
        <f t="shared" si="7"/>
        <v>1</v>
      </c>
      <c r="W52" s="136"/>
    </row>
    <row r="53" spans="1:23" ht="12.75" customHeight="1">
      <c r="A53" s="117">
        <v>53</v>
      </c>
      <c r="B53" s="151" t="s">
        <v>1</v>
      </c>
      <c r="C53" s="151" t="s">
        <v>313</v>
      </c>
      <c r="D53" s="45">
        <f>NETWORKDAYS(Итого!$C$2,Отчёт!$C$2,Итого!$C$3)</f>
        <v>10</v>
      </c>
      <c r="E53" s="46">
        <v>0.5</v>
      </c>
      <c r="F53" s="45">
        <v>1</v>
      </c>
      <c r="G53" s="47">
        <f t="shared" si="8"/>
        <v>0.5</v>
      </c>
      <c r="H53" s="61">
        <v>7</v>
      </c>
      <c r="I53" s="81">
        <f t="shared" si="9"/>
        <v>5</v>
      </c>
      <c r="J53" s="50">
        <v>144</v>
      </c>
      <c r="K53" s="51">
        <f t="shared" si="10"/>
        <v>720</v>
      </c>
      <c r="L53" s="51"/>
      <c r="M53" s="141">
        <v>43227</v>
      </c>
      <c r="N53" s="82">
        <f t="shared" si="5"/>
        <v>5</v>
      </c>
      <c r="O53" s="137">
        <v>1</v>
      </c>
      <c r="P53" s="137">
        <v>1</v>
      </c>
      <c r="Q53" s="137">
        <v>1</v>
      </c>
      <c r="R53" s="137">
        <v>1</v>
      </c>
      <c r="S53" s="137">
        <v>1</v>
      </c>
      <c r="T53" s="137" t="s">
        <v>49</v>
      </c>
      <c r="U53" s="83">
        <f t="shared" si="6"/>
        <v>5</v>
      </c>
      <c r="V53" s="84">
        <f t="shared" si="7"/>
        <v>1</v>
      </c>
      <c r="W53" s="135"/>
    </row>
    <row r="54" spans="1:23" ht="12.75" customHeight="1">
      <c r="A54" s="117">
        <v>54</v>
      </c>
      <c r="B54" s="151" t="s">
        <v>1</v>
      </c>
      <c r="C54" s="151" t="s">
        <v>187</v>
      </c>
      <c r="D54" s="45">
        <f>NETWORKDAYS(Итого!$C$2,Отчёт!$C$2,Итого!$C$3)</f>
        <v>10</v>
      </c>
      <c r="E54" s="46">
        <v>0.5</v>
      </c>
      <c r="F54" s="45">
        <v>1</v>
      </c>
      <c r="G54" s="47">
        <f t="shared" si="8"/>
        <v>0.5</v>
      </c>
      <c r="H54" s="61">
        <v>7</v>
      </c>
      <c r="I54" s="81">
        <f t="shared" si="9"/>
        <v>5</v>
      </c>
      <c r="J54" s="50">
        <v>144</v>
      </c>
      <c r="K54" s="51">
        <f t="shared" si="10"/>
        <v>720</v>
      </c>
      <c r="L54" s="51"/>
      <c r="M54" s="141">
        <v>43227</v>
      </c>
      <c r="N54" s="82">
        <f t="shared" si="5"/>
        <v>6</v>
      </c>
      <c r="O54" s="137">
        <v>1</v>
      </c>
      <c r="P54" s="137">
        <v>1</v>
      </c>
      <c r="Q54" s="137">
        <v>1</v>
      </c>
      <c r="R54" s="137">
        <v>1</v>
      </c>
      <c r="S54" s="137">
        <v>1</v>
      </c>
      <c r="T54" s="137">
        <v>1</v>
      </c>
      <c r="U54" s="83">
        <f t="shared" si="6"/>
        <v>6</v>
      </c>
      <c r="V54" s="84">
        <f t="shared" si="7"/>
        <v>1</v>
      </c>
      <c r="W54" s="136"/>
    </row>
    <row r="55" spans="1:23" ht="12.75" customHeight="1">
      <c r="A55" s="117">
        <v>55</v>
      </c>
      <c r="B55" s="151" t="s">
        <v>1</v>
      </c>
      <c r="C55" s="151" t="s">
        <v>189</v>
      </c>
      <c r="D55" s="45">
        <f>NETWORKDAYS(Итого!$C$2,Отчёт!$C$2,Итого!$C$3)</f>
        <v>10</v>
      </c>
      <c r="E55" s="46">
        <v>0.5</v>
      </c>
      <c r="F55" s="45">
        <v>1</v>
      </c>
      <c r="G55" s="47">
        <f t="shared" si="8"/>
        <v>0.5</v>
      </c>
      <c r="H55" s="61">
        <v>7</v>
      </c>
      <c r="I55" s="81">
        <f t="shared" si="9"/>
        <v>5</v>
      </c>
      <c r="J55" s="50">
        <v>144</v>
      </c>
      <c r="K55" s="51">
        <f t="shared" si="10"/>
        <v>720</v>
      </c>
      <c r="L55" s="51"/>
      <c r="M55" s="141">
        <v>43227</v>
      </c>
      <c r="N55" s="82">
        <f t="shared" si="5"/>
        <v>6</v>
      </c>
      <c r="O55" s="137">
        <v>1</v>
      </c>
      <c r="P55" s="137">
        <v>1</v>
      </c>
      <c r="Q55" s="137">
        <v>1</v>
      </c>
      <c r="R55" s="137">
        <v>1</v>
      </c>
      <c r="S55" s="137">
        <v>1</v>
      </c>
      <c r="T55" s="137">
        <v>1</v>
      </c>
      <c r="U55" s="83">
        <f t="shared" si="6"/>
        <v>6</v>
      </c>
      <c r="V55" s="84">
        <f t="shared" si="7"/>
        <v>1</v>
      </c>
      <c r="W55" s="136"/>
    </row>
    <row r="56" spans="1:23" ht="12.75" customHeight="1">
      <c r="A56" s="117">
        <v>56</v>
      </c>
      <c r="B56" s="151" t="s">
        <v>1</v>
      </c>
      <c r="C56" s="151" t="s">
        <v>314</v>
      </c>
      <c r="D56" s="45">
        <f>NETWORKDAYS(Итого!$C$2,Отчёт!$C$2,Итого!$C$3)</f>
        <v>10</v>
      </c>
      <c r="E56" s="46">
        <v>0.5</v>
      </c>
      <c r="F56" s="45">
        <v>1</v>
      </c>
      <c r="G56" s="47">
        <f t="shared" si="8"/>
        <v>0.5</v>
      </c>
      <c r="H56" s="61">
        <v>7</v>
      </c>
      <c r="I56" s="81">
        <f t="shared" si="9"/>
        <v>5</v>
      </c>
      <c r="J56" s="50">
        <v>144</v>
      </c>
      <c r="K56" s="51">
        <f t="shared" si="10"/>
        <v>720</v>
      </c>
      <c r="L56" s="51"/>
      <c r="M56" s="141">
        <v>43227</v>
      </c>
      <c r="N56" s="82">
        <f t="shared" si="5"/>
        <v>6</v>
      </c>
      <c r="O56" s="137">
        <v>1</v>
      </c>
      <c r="P56" s="137">
        <v>1</v>
      </c>
      <c r="Q56" s="137">
        <v>1</v>
      </c>
      <c r="R56" s="137">
        <v>1</v>
      </c>
      <c r="S56" s="137">
        <v>1</v>
      </c>
      <c r="T56" s="137">
        <v>0</v>
      </c>
      <c r="U56" s="83">
        <f t="shared" si="6"/>
        <v>5</v>
      </c>
      <c r="V56" s="84">
        <f t="shared" si="7"/>
        <v>0.83333333333333337</v>
      </c>
      <c r="W56" s="135" t="s">
        <v>472</v>
      </c>
    </row>
    <row r="57" spans="1:23" ht="12.75" customHeight="1">
      <c r="A57" s="117">
        <v>57</v>
      </c>
      <c r="B57" s="151" t="s">
        <v>1</v>
      </c>
      <c r="C57" s="151" t="s">
        <v>192</v>
      </c>
      <c r="D57" s="45">
        <f>NETWORKDAYS(Итого!$C$2,Отчёт!$C$2,Итого!$C$3)</f>
        <v>10</v>
      </c>
      <c r="E57" s="46">
        <v>0.5</v>
      </c>
      <c r="F57" s="45">
        <v>1</v>
      </c>
      <c r="G57" s="47">
        <f t="shared" si="8"/>
        <v>0.5</v>
      </c>
      <c r="H57" s="61">
        <v>7</v>
      </c>
      <c r="I57" s="81">
        <f t="shared" si="9"/>
        <v>5</v>
      </c>
      <c r="J57" s="50">
        <v>144</v>
      </c>
      <c r="K57" s="51">
        <f t="shared" si="10"/>
        <v>720</v>
      </c>
      <c r="L57" s="51"/>
      <c r="M57" s="141">
        <v>43223</v>
      </c>
      <c r="N57" s="82">
        <f t="shared" si="5"/>
        <v>6</v>
      </c>
      <c r="O57" s="137">
        <v>1</v>
      </c>
      <c r="P57" s="137">
        <v>1</v>
      </c>
      <c r="Q57" s="137">
        <v>1</v>
      </c>
      <c r="R57" s="137">
        <v>1</v>
      </c>
      <c r="S57" s="137">
        <v>1</v>
      </c>
      <c r="T57" s="137">
        <v>1</v>
      </c>
      <c r="U57" s="83">
        <f t="shared" si="6"/>
        <v>6</v>
      </c>
      <c r="V57" s="84">
        <f t="shared" si="7"/>
        <v>1</v>
      </c>
      <c r="W57" s="135"/>
    </row>
    <row r="58" spans="1:23" ht="12.75" customHeight="1">
      <c r="A58" s="117">
        <v>58</v>
      </c>
      <c r="B58" s="151" t="s">
        <v>315</v>
      </c>
      <c r="C58" s="151" t="s">
        <v>316</v>
      </c>
      <c r="D58" s="45">
        <f>NETWORKDAYS(Итого!$C$2,Отчёт!$C$2,Итого!$C$3)</f>
        <v>10</v>
      </c>
      <c r="E58" s="46">
        <v>0.5</v>
      </c>
      <c r="F58" s="45">
        <v>1</v>
      </c>
      <c r="G58" s="47">
        <f t="shared" si="8"/>
        <v>0.5</v>
      </c>
      <c r="H58" s="61">
        <v>7</v>
      </c>
      <c r="I58" s="81">
        <f t="shared" si="9"/>
        <v>5</v>
      </c>
      <c r="J58" s="50">
        <v>144</v>
      </c>
      <c r="K58" s="51">
        <f t="shared" si="10"/>
        <v>720</v>
      </c>
      <c r="L58" s="51"/>
      <c r="M58" s="141">
        <v>43223</v>
      </c>
      <c r="N58" s="82">
        <f t="shared" si="5"/>
        <v>6</v>
      </c>
      <c r="O58" s="137">
        <v>1</v>
      </c>
      <c r="P58" s="137">
        <v>0</v>
      </c>
      <c r="Q58" s="137">
        <v>1</v>
      </c>
      <c r="R58" s="137">
        <v>1</v>
      </c>
      <c r="S58" s="137">
        <v>1</v>
      </c>
      <c r="T58" s="137">
        <v>1</v>
      </c>
      <c r="U58" s="83">
        <f t="shared" si="6"/>
        <v>5</v>
      </c>
      <c r="V58" s="84">
        <f t="shared" si="7"/>
        <v>0.83333333333333337</v>
      </c>
      <c r="W58" s="136" t="s">
        <v>488</v>
      </c>
    </row>
    <row r="59" spans="1:23" ht="12.75" customHeight="1">
      <c r="A59" s="117">
        <v>59</v>
      </c>
      <c r="B59" s="151" t="s">
        <v>317</v>
      </c>
      <c r="C59" s="151" t="s">
        <v>318</v>
      </c>
      <c r="D59" s="45">
        <f>NETWORKDAYS(Итого!$C$2,Отчёт!$C$2,Итого!$C$3)</f>
        <v>10</v>
      </c>
      <c r="E59" s="46">
        <v>0.5</v>
      </c>
      <c r="F59" s="45">
        <v>1</v>
      </c>
      <c r="G59" s="47">
        <f t="shared" si="8"/>
        <v>0.5</v>
      </c>
      <c r="H59" s="61">
        <v>7</v>
      </c>
      <c r="I59" s="81">
        <f t="shared" si="9"/>
        <v>5</v>
      </c>
      <c r="J59" s="50">
        <v>144</v>
      </c>
      <c r="K59" s="51">
        <f t="shared" si="10"/>
        <v>720</v>
      </c>
      <c r="L59" s="51"/>
      <c r="M59" s="141">
        <v>43224</v>
      </c>
      <c r="N59" s="82">
        <f t="shared" si="5"/>
        <v>6</v>
      </c>
      <c r="O59" s="137">
        <v>1</v>
      </c>
      <c r="P59" s="137">
        <v>1</v>
      </c>
      <c r="Q59" s="137">
        <v>1</v>
      </c>
      <c r="R59" s="137">
        <v>1</v>
      </c>
      <c r="S59" s="137">
        <v>1</v>
      </c>
      <c r="T59" s="137">
        <v>1</v>
      </c>
      <c r="U59" s="83">
        <f t="shared" si="6"/>
        <v>6</v>
      </c>
      <c r="V59" s="84">
        <f t="shared" si="7"/>
        <v>1</v>
      </c>
      <c r="W59" s="135"/>
    </row>
    <row r="60" spans="1:23" ht="12.75" customHeight="1">
      <c r="A60" s="117">
        <v>60</v>
      </c>
      <c r="B60" s="151" t="s">
        <v>1</v>
      </c>
      <c r="C60" s="151" t="s">
        <v>195</v>
      </c>
      <c r="D60" s="45">
        <f>NETWORKDAYS(Итого!$C$2,Отчёт!$C$2,Итого!$C$3)</f>
        <v>10</v>
      </c>
      <c r="E60" s="46">
        <v>0.5</v>
      </c>
      <c r="F60" s="45">
        <v>1</v>
      </c>
      <c r="G60" s="47">
        <f t="shared" si="8"/>
        <v>0.5</v>
      </c>
      <c r="H60" s="61">
        <v>7</v>
      </c>
      <c r="I60" s="81">
        <f t="shared" si="9"/>
        <v>5</v>
      </c>
      <c r="J60" s="50">
        <v>144</v>
      </c>
      <c r="K60" s="51">
        <f t="shared" si="10"/>
        <v>720</v>
      </c>
      <c r="L60" s="51"/>
      <c r="M60" s="141">
        <v>43224</v>
      </c>
      <c r="N60" s="82">
        <f t="shared" si="5"/>
        <v>6</v>
      </c>
      <c r="O60" s="137">
        <v>1</v>
      </c>
      <c r="P60" s="137">
        <v>1</v>
      </c>
      <c r="Q60" s="137">
        <v>1</v>
      </c>
      <c r="R60" s="137">
        <v>1</v>
      </c>
      <c r="S60" s="137">
        <v>1</v>
      </c>
      <c r="T60" s="137">
        <v>0</v>
      </c>
      <c r="U60" s="83">
        <f t="shared" si="6"/>
        <v>5</v>
      </c>
      <c r="V60" s="84">
        <f t="shared" si="7"/>
        <v>0.83333333333333337</v>
      </c>
      <c r="W60" s="136" t="s">
        <v>414</v>
      </c>
    </row>
    <row r="61" spans="1:23" ht="12.75" customHeight="1">
      <c r="A61" s="117">
        <v>61</v>
      </c>
      <c r="B61" s="151" t="s">
        <v>172</v>
      </c>
      <c r="C61" s="151" t="s">
        <v>197</v>
      </c>
      <c r="D61" s="45">
        <f>NETWORKDAYS(Итого!$C$2,Отчёт!$C$2,Итого!$C$3)</f>
        <v>10</v>
      </c>
      <c r="E61" s="46">
        <v>0.5</v>
      </c>
      <c r="F61" s="45">
        <v>1</v>
      </c>
      <c r="G61" s="47">
        <f t="shared" si="8"/>
        <v>0.5</v>
      </c>
      <c r="H61" s="61">
        <v>7</v>
      </c>
      <c r="I61" s="81">
        <f t="shared" si="9"/>
        <v>5</v>
      </c>
      <c r="J61" s="50">
        <v>144</v>
      </c>
      <c r="K61" s="51">
        <f t="shared" si="10"/>
        <v>720</v>
      </c>
      <c r="L61" s="51"/>
      <c r="M61" s="141">
        <v>43227</v>
      </c>
      <c r="N61" s="82">
        <f t="shared" si="5"/>
        <v>6</v>
      </c>
      <c r="O61" s="137">
        <v>1</v>
      </c>
      <c r="P61" s="137">
        <v>1</v>
      </c>
      <c r="Q61" s="137">
        <v>1</v>
      </c>
      <c r="R61" s="137">
        <v>1</v>
      </c>
      <c r="S61" s="137">
        <v>1</v>
      </c>
      <c r="T61" s="137">
        <v>1</v>
      </c>
      <c r="U61" s="83">
        <f t="shared" si="6"/>
        <v>6</v>
      </c>
      <c r="V61" s="84">
        <f t="shared" si="7"/>
        <v>1</v>
      </c>
      <c r="W61" s="136" t="s">
        <v>416</v>
      </c>
    </row>
    <row r="62" spans="1:23" ht="12.75" customHeight="1">
      <c r="A62" s="117">
        <v>62</v>
      </c>
      <c r="B62" s="151" t="s">
        <v>200</v>
      </c>
      <c r="C62" s="151" t="s">
        <v>201</v>
      </c>
      <c r="D62" s="45">
        <f>NETWORKDAYS(Итого!$C$2,Отчёт!$C$2,Итого!$C$3)</f>
        <v>10</v>
      </c>
      <c r="E62" s="46">
        <v>0.5</v>
      </c>
      <c r="F62" s="45">
        <v>1</v>
      </c>
      <c r="G62" s="47">
        <f t="shared" si="8"/>
        <v>0.5</v>
      </c>
      <c r="H62" s="61">
        <v>7</v>
      </c>
      <c r="I62" s="81">
        <f t="shared" si="9"/>
        <v>5</v>
      </c>
      <c r="J62" s="50">
        <v>144</v>
      </c>
      <c r="K62" s="51">
        <f t="shared" si="10"/>
        <v>720</v>
      </c>
      <c r="L62" s="51"/>
      <c r="M62" s="141">
        <v>43227</v>
      </c>
      <c r="N62" s="82">
        <f t="shared" si="5"/>
        <v>6</v>
      </c>
      <c r="O62" s="137">
        <v>1</v>
      </c>
      <c r="P62" s="137">
        <v>1</v>
      </c>
      <c r="Q62" s="137">
        <v>1</v>
      </c>
      <c r="R62" s="137">
        <v>1</v>
      </c>
      <c r="S62" s="137">
        <v>1</v>
      </c>
      <c r="T62" s="137">
        <v>0</v>
      </c>
      <c r="U62" s="83">
        <f t="shared" si="6"/>
        <v>5</v>
      </c>
      <c r="V62" s="84">
        <f t="shared" si="7"/>
        <v>0.83333333333333337</v>
      </c>
      <c r="W62" s="136" t="s">
        <v>443</v>
      </c>
    </row>
    <row r="63" spans="1:23" ht="12.75" customHeight="1">
      <c r="A63" s="117">
        <v>63</v>
      </c>
      <c r="B63" s="151" t="s">
        <v>1</v>
      </c>
      <c r="C63" s="151" t="s">
        <v>205</v>
      </c>
      <c r="D63" s="45">
        <f>NETWORKDAYS(Итого!$C$2,Отчёт!$C$2,Итого!$C$3)</f>
        <v>10</v>
      </c>
      <c r="E63" s="46">
        <v>0.5</v>
      </c>
      <c r="F63" s="45">
        <v>1</v>
      </c>
      <c r="G63" s="47">
        <f t="shared" si="8"/>
        <v>0.5</v>
      </c>
      <c r="H63" s="61">
        <v>7</v>
      </c>
      <c r="I63" s="81">
        <f t="shared" si="9"/>
        <v>5</v>
      </c>
      <c r="J63" s="50">
        <v>144</v>
      </c>
      <c r="K63" s="51">
        <f t="shared" si="10"/>
        <v>720</v>
      </c>
      <c r="L63" s="51"/>
      <c r="M63" s="141">
        <v>43224</v>
      </c>
      <c r="N63" s="82">
        <f t="shared" si="5"/>
        <v>6</v>
      </c>
      <c r="O63" s="137">
        <v>1</v>
      </c>
      <c r="P63" s="137">
        <v>1</v>
      </c>
      <c r="Q63" s="137">
        <v>1</v>
      </c>
      <c r="R63" s="137">
        <v>1</v>
      </c>
      <c r="S63" s="137">
        <v>1</v>
      </c>
      <c r="T63" s="137">
        <v>1</v>
      </c>
      <c r="U63" s="83">
        <f t="shared" si="6"/>
        <v>6</v>
      </c>
      <c r="V63" s="84">
        <f t="shared" si="7"/>
        <v>1</v>
      </c>
      <c r="W63" s="135"/>
    </row>
    <row r="64" spans="1:23" ht="12.75" customHeight="1">
      <c r="A64" s="117">
        <v>64</v>
      </c>
      <c r="B64" s="151" t="s">
        <v>1</v>
      </c>
      <c r="C64" s="151" t="s">
        <v>208</v>
      </c>
      <c r="D64" s="45">
        <f>NETWORKDAYS(Итого!$C$2,Отчёт!$C$2,Итого!$C$3)</f>
        <v>10</v>
      </c>
      <c r="E64" s="46">
        <v>0.5</v>
      </c>
      <c r="F64" s="45">
        <v>1</v>
      </c>
      <c r="G64" s="47">
        <f t="shared" si="8"/>
        <v>0.5</v>
      </c>
      <c r="H64" s="61">
        <v>7</v>
      </c>
      <c r="I64" s="81">
        <f t="shared" si="9"/>
        <v>5</v>
      </c>
      <c r="J64" s="50">
        <v>144</v>
      </c>
      <c r="K64" s="51">
        <f t="shared" si="10"/>
        <v>720</v>
      </c>
      <c r="L64" s="51"/>
      <c r="M64" s="141">
        <v>43224</v>
      </c>
      <c r="N64" s="82">
        <f t="shared" si="5"/>
        <v>6</v>
      </c>
      <c r="O64" s="137">
        <v>1</v>
      </c>
      <c r="P64" s="137">
        <v>1</v>
      </c>
      <c r="Q64" s="137">
        <v>1</v>
      </c>
      <c r="R64" s="137">
        <v>1</v>
      </c>
      <c r="S64" s="137">
        <v>1</v>
      </c>
      <c r="T64" s="137">
        <v>1</v>
      </c>
      <c r="U64" s="83">
        <f t="shared" si="6"/>
        <v>6</v>
      </c>
      <c r="V64" s="84">
        <f t="shared" si="7"/>
        <v>1</v>
      </c>
      <c r="W64" s="136"/>
    </row>
    <row r="65" spans="1:23" ht="12.75" customHeight="1">
      <c r="A65" s="117">
        <v>65</v>
      </c>
      <c r="B65" s="151" t="s">
        <v>1</v>
      </c>
      <c r="C65" s="151" t="s">
        <v>210</v>
      </c>
      <c r="D65" s="45">
        <f>NETWORKDAYS(Итого!$C$2,Отчёт!$C$2,Итого!$C$3)</f>
        <v>10</v>
      </c>
      <c r="E65" s="46">
        <v>0.5</v>
      </c>
      <c r="F65" s="45">
        <v>1</v>
      </c>
      <c r="G65" s="47">
        <f t="shared" si="8"/>
        <v>0.5</v>
      </c>
      <c r="H65" s="61">
        <v>7</v>
      </c>
      <c r="I65" s="81">
        <f t="shared" si="9"/>
        <v>5</v>
      </c>
      <c r="J65" s="50">
        <v>144</v>
      </c>
      <c r="K65" s="51">
        <f t="shared" si="10"/>
        <v>720</v>
      </c>
      <c r="L65" s="51"/>
      <c r="M65" s="141">
        <v>43223</v>
      </c>
      <c r="N65" s="82">
        <f t="shared" si="5"/>
        <v>5</v>
      </c>
      <c r="O65" s="137">
        <v>1</v>
      </c>
      <c r="P65" s="137">
        <v>1</v>
      </c>
      <c r="Q65" s="137">
        <v>0</v>
      </c>
      <c r="R65" s="137">
        <v>1</v>
      </c>
      <c r="S65" s="137">
        <v>1</v>
      </c>
      <c r="T65" s="137" t="s">
        <v>49</v>
      </c>
      <c r="U65" s="83">
        <f t="shared" si="6"/>
        <v>4</v>
      </c>
      <c r="V65" s="84">
        <f t="shared" si="7"/>
        <v>0.8</v>
      </c>
      <c r="W65" s="135" t="s">
        <v>501</v>
      </c>
    </row>
    <row r="66" spans="1:23" ht="12.75" customHeight="1">
      <c r="A66" s="117">
        <v>66</v>
      </c>
      <c r="B66" s="151" t="s">
        <v>1</v>
      </c>
      <c r="C66" s="151" t="s">
        <v>214</v>
      </c>
      <c r="D66" s="45">
        <f>NETWORKDAYS(Итого!$C$2,Отчёт!$C$2,Итого!$C$3)</f>
        <v>10</v>
      </c>
      <c r="E66" s="46">
        <v>0.5</v>
      </c>
      <c r="F66" s="45">
        <v>1</v>
      </c>
      <c r="G66" s="47">
        <f t="shared" si="8"/>
        <v>0.5</v>
      </c>
      <c r="H66" s="61">
        <v>7</v>
      </c>
      <c r="I66" s="81">
        <f t="shared" si="9"/>
        <v>5</v>
      </c>
      <c r="J66" s="50">
        <v>144</v>
      </c>
      <c r="K66" s="51">
        <f t="shared" si="10"/>
        <v>720</v>
      </c>
      <c r="L66" s="51"/>
      <c r="M66" s="141">
        <v>43223</v>
      </c>
      <c r="N66" s="82">
        <f t="shared" si="5"/>
        <v>6</v>
      </c>
      <c r="O66" s="137">
        <v>1</v>
      </c>
      <c r="P66" s="137">
        <v>1</v>
      </c>
      <c r="Q66" s="137">
        <v>1</v>
      </c>
      <c r="R66" s="137">
        <v>1</v>
      </c>
      <c r="S66" s="137">
        <v>1</v>
      </c>
      <c r="T66" s="137">
        <v>1</v>
      </c>
      <c r="U66" s="83">
        <f t="shared" ref="U66:U79" si="11">COUNTIF(O66:T66, "=1")</f>
        <v>6</v>
      </c>
      <c r="V66" s="84">
        <f t="shared" ref="V66:V79" si="12">U66/N66</f>
        <v>1</v>
      </c>
      <c r="W66" s="135"/>
    </row>
    <row r="67" spans="1:23" ht="12.75" customHeight="1">
      <c r="A67" s="117">
        <v>67</v>
      </c>
      <c r="B67" s="151" t="s">
        <v>1</v>
      </c>
      <c r="C67" s="151" t="s">
        <v>218</v>
      </c>
      <c r="D67" s="45">
        <f>NETWORKDAYS(Итого!$C$2,Отчёт!$C$2,Итого!$C$3)</f>
        <v>10</v>
      </c>
      <c r="E67" s="46">
        <v>0.5</v>
      </c>
      <c r="F67" s="45">
        <v>1</v>
      </c>
      <c r="G67" s="47">
        <f t="shared" si="8"/>
        <v>0.5</v>
      </c>
      <c r="H67" s="61">
        <v>7</v>
      </c>
      <c r="I67" s="81">
        <f t="shared" si="9"/>
        <v>5</v>
      </c>
      <c r="J67" s="50">
        <v>144</v>
      </c>
      <c r="K67" s="51">
        <f t="shared" si="10"/>
        <v>720</v>
      </c>
      <c r="L67" s="51"/>
      <c r="M67" s="141">
        <v>43223</v>
      </c>
      <c r="N67" s="82">
        <f t="shared" ref="N67:N79" si="13">6-COUNTIF(O67:T67,"х")</f>
        <v>6</v>
      </c>
      <c r="O67" s="137">
        <v>1</v>
      </c>
      <c r="P67" s="137">
        <v>1</v>
      </c>
      <c r="Q67" s="137">
        <v>1</v>
      </c>
      <c r="R67" s="137">
        <v>1</v>
      </c>
      <c r="S67" s="137">
        <v>1</v>
      </c>
      <c r="T67" s="137">
        <v>1</v>
      </c>
      <c r="U67" s="83">
        <f t="shared" si="11"/>
        <v>6</v>
      </c>
      <c r="V67" s="84">
        <f t="shared" si="12"/>
        <v>1</v>
      </c>
      <c r="W67" s="135"/>
    </row>
    <row r="68" spans="1:23" ht="12.75" customHeight="1">
      <c r="A68" s="117">
        <v>68</v>
      </c>
      <c r="B68" s="151" t="s">
        <v>1</v>
      </c>
      <c r="C68" s="151" t="s">
        <v>222</v>
      </c>
      <c r="D68" s="45">
        <f>NETWORKDAYS(Итого!$C$2,Отчёт!$C$2,Итого!$C$3)</f>
        <v>10</v>
      </c>
      <c r="E68" s="46">
        <v>0.5</v>
      </c>
      <c r="F68" s="45">
        <v>1</v>
      </c>
      <c r="G68" s="47">
        <f t="shared" si="8"/>
        <v>0.5</v>
      </c>
      <c r="H68" s="61">
        <v>7</v>
      </c>
      <c r="I68" s="81">
        <f t="shared" si="9"/>
        <v>5</v>
      </c>
      <c r="J68" s="50">
        <v>144</v>
      </c>
      <c r="K68" s="51">
        <f t="shared" si="10"/>
        <v>720</v>
      </c>
      <c r="L68" s="51"/>
      <c r="M68" s="141">
        <v>43227</v>
      </c>
      <c r="N68" s="82">
        <f t="shared" si="13"/>
        <v>6</v>
      </c>
      <c r="O68" s="137">
        <v>1</v>
      </c>
      <c r="P68" s="137">
        <v>1</v>
      </c>
      <c r="Q68" s="137">
        <v>1</v>
      </c>
      <c r="R68" s="137">
        <v>1</v>
      </c>
      <c r="S68" s="137">
        <v>1</v>
      </c>
      <c r="T68" s="137">
        <v>1</v>
      </c>
      <c r="U68" s="83">
        <f t="shared" si="11"/>
        <v>6</v>
      </c>
      <c r="V68" s="84">
        <f t="shared" si="12"/>
        <v>1</v>
      </c>
      <c r="W68" s="136"/>
    </row>
    <row r="69" spans="1:23" ht="12.75" customHeight="1">
      <c r="A69" s="117">
        <v>69</v>
      </c>
      <c r="B69" s="151" t="s">
        <v>1</v>
      </c>
      <c r="C69" s="151" t="s">
        <v>226</v>
      </c>
      <c r="D69" s="45">
        <f>NETWORKDAYS(Итого!$C$2,Отчёт!$C$2,Итого!$C$3)</f>
        <v>10</v>
      </c>
      <c r="E69" s="46">
        <v>0.5</v>
      </c>
      <c r="F69" s="45">
        <v>1</v>
      </c>
      <c r="G69" s="47">
        <f t="shared" si="8"/>
        <v>0.5</v>
      </c>
      <c r="H69" s="61">
        <v>7</v>
      </c>
      <c r="I69" s="81">
        <f t="shared" si="9"/>
        <v>5</v>
      </c>
      <c r="J69" s="50">
        <v>144</v>
      </c>
      <c r="K69" s="51">
        <f t="shared" si="10"/>
        <v>720</v>
      </c>
      <c r="L69" s="51"/>
      <c r="M69" s="141">
        <v>43223</v>
      </c>
      <c r="N69" s="82">
        <f t="shared" si="13"/>
        <v>5</v>
      </c>
      <c r="O69" s="137">
        <v>1</v>
      </c>
      <c r="P69" s="137">
        <v>1</v>
      </c>
      <c r="Q69" s="137">
        <v>1</v>
      </c>
      <c r="R69" s="137">
        <v>1</v>
      </c>
      <c r="S69" s="137">
        <v>1</v>
      </c>
      <c r="T69" s="137" t="s">
        <v>49</v>
      </c>
      <c r="U69" s="83">
        <f t="shared" si="11"/>
        <v>5</v>
      </c>
      <c r="V69" s="84">
        <f t="shared" si="12"/>
        <v>1</v>
      </c>
      <c r="W69" s="136" t="s">
        <v>491</v>
      </c>
    </row>
    <row r="70" spans="1:23" ht="12.75" customHeight="1">
      <c r="A70" s="117">
        <v>70</v>
      </c>
      <c r="B70" s="151" t="s">
        <v>1</v>
      </c>
      <c r="C70" s="151" t="s">
        <v>319</v>
      </c>
      <c r="D70" s="45">
        <f>NETWORKDAYS(Итого!$C$2,Отчёт!$C$2,Итого!$C$3)</f>
        <v>10</v>
      </c>
      <c r="E70" s="46">
        <v>0.5</v>
      </c>
      <c r="F70" s="45">
        <v>1</v>
      </c>
      <c r="G70" s="47">
        <f t="shared" si="8"/>
        <v>0.5</v>
      </c>
      <c r="H70" s="61">
        <v>7</v>
      </c>
      <c r="I70" s="81">
        <f t="shared" si="9"/>
        <v>5</v>
      </c>
      <c r="J70" s="50">
        <v>144</v>
      </c>
      <c r="K70" s="51">
        <f t="shared" si="10"/>
        <v>720</v>
      </c>
      <c r="L70" s="51"/>
      <c r="M70" s="141">
        <v>43227</v>
      </c>
      <c r="N70" s="82">
        <f t="shared" si="13"/>
        <v>6</v>
      </c>
      <c r="O70" s="137">
        <v>1</v>
      </c>
      <c r="P70" s="137">
        <v>1</v>
      </c>
      <c r="Q70" s="137">
        <v>1</v>
      </c>
      <c r="R70" s="137">
        <v>1</v>
      </c>
      <c r="S70" s="137">
        <v>1</v>
      </c>
      <c r="T70" s="137">
        <v>1</v>
      </c>
      <c r="U70" s="83">
        <f t="shared" si="11"/>
        <v>6</v>
      </c>
      <c r="V70" s="84">
        <f t="shared" si="12"/>
        <v>1</v>
      </c>
      <c r="W70" s="135"/>
    </row>
    <row r="71" spans="1:23" ht="12.75" customHeight="1">
      <c r="A71" s="117">
        <v>71</v>
      </c>
      <c r="B71" s="151" t="s">
        <v>1</v>
      </c>
      <c r="C71" s="151" t="s">
        <v>227</v>
      </c>
      <c r="D71" s="45">
        <f>NETWORKDAYS(Итого!$C$2,Отчёт!$C$2,Итого!$C$3)</f>
        <v>10</v>
      </c>
      <c r="E71" s="46">
        <v>0.5</v>
      </c>
      <c r="F71" s="45">
        <v>1</v>
      </c>
      <c r="G71" s="47">
        <f t="shared" si="8"/>
        <v>0.5</v>
      </c>
      <c r="H71" s="61">
        <v>7</v>
      </c>
      <c r="I71" s="81">
        <f t="shared" si="9"/>
        <v>5</v>
      </c>
      <c r="J71" s="50">
        <v>144</v>
      </c>
      <c r="K71" s="51">
        <f t="shared" si="10"/>
        <v>720</v>
      </c>
      <c r="L71" s="51"/>
      <c r="M71" s="141">
        <v>43227</v>
      </c>
      <c r="N71" s="82">
        <f t="shared" si="13"/>
        <v>6</v>
      </c>
      <c r="O71" s="137">
        <v>1</v>
      </c>
      <c r="P71" s="137">
        <v>1</v>
      </c>
      <c r="Q71" s="137">
        <v>1</v>
      </c>
      <c r="R71" s="137">
        <v>1</v>
      </c>
      <c r="S71" s="137">
        <v>1</v>
      </c>
      <c r="T71" s="137">
        <v>0</v>
      </c>
      <c r="U71" s="83">
        <f t="shared" si="11"/>
        <v>5</v>
      </c>
      <c r="V71" s="84">
        <f t="shared" si="12"/>
        <v>0.83333333333333337</v>
      </c>
      <c r="W71" s="135" t="s">
        <v>332</v>
      </c>
    </row>
    <row r="72" spans="1:23" ht="12.75" customHeight="1">
      <c r="A72" s="117">
        <v>72</v>
      </c>
      <c r="B72" s="151" t="s">
        <v>1</v>
      </c>
      <c r="C72" s="151" t="s">
        <v>231</v>
      </c>
      <c r="D72" s="45">
        <f>NETWORKDAYS(Итого!$C$2,Отчёт!$C$2,Итого!$C$3)</f>
        <v>10</v>
      </c>
      <c r="E72" s="46">
        <v>0.5</v>
      </c>
      <c r="F72" s="45">
        <v>1</v>
      </c>
      <c r="G72" s="47">
        <f t="shared" si="8"/>
        <v>0.5</v>
      </c>
      <c r="H72" s="61">
        <v>7</v>
      </c>
      <c r="I72" s="81">
        <f t="shared" si="9"/>
        <v>5</v>
      </c>
      <c r="J72" s="50">
        <v>144</v>
      </c>
      <c r="K72" s="51">
        <f t="shared" si="10"/>
        <v>720</v>
      </c>
      <c r="L72" s="51"/>
      <c r="M72" s="141">
        <v>43227</v>
      </c>
      <c r="N72" s="82">
        <f t="shared" si="13"/>
        <v>6</v>
      </c>
      <c r="O72" s="137">
        <v>1</v>
      </c>
      <c r="P72" s="137">
        <v>1</v>
      </c>
      <c r="Q72" s="137">
        <v>1</v>
      </c>
      <c r="R72" s="137">
        <v>1</v>
      </c>
      <c r="S72" s="137">
        <v>1</v>
      </c>
      <c r="T72" s="137">
        <v>0</v>
      </c>
      <c r="U72" s="83">
        <f t="shared" si="11"/>
        <v>5</v>
      </c>
      <c r="V72" s="84">
        <f t="shared" si="12"/>
        <v>0.83333333333333337</v>
      </c>
      <c r="W72" s="135" t="s">
        <v>448</v>
      </c>
    </row>
    <row r="73" spans="1:23" ht="12.75" customHeight="1">
      <c r="A73" s="117">
        <v>73</v>
      </c>
      <c r="B73" s="151" t="s">
        <v>1</v>
      </c>
      <c r="C73" s="151" t="s">
        <v>320</v>
      </c>
      <c r="D73" s="45">
        <f>NETWORKDAYS(Итого!$C$2,Отчёт!$C$2,Итого!$C$3)</f>
        <v>10</v>
      </c>
      <c r="E73" s="46">
        <v>0.5</v>
      </c>
      <c r="F73" s="45">
        <v>1</v>
      </c>
      <c r="G73" s="47">
        <f t="shared" si="8"/>
        <v>0.5</v>
      </c>
      <c r="H73" s="61">
        <v>7</v>
      </c>
      <c r="I73" s="81">
        <f t="shared" si="9"/>
        <v>5</v>
      </c>
      <c r="J73" s="50">
        <v>144</v>
      </c>
      <c r="K73" s="51">
        <f t="shared" si="10"/>
        <v>720</v>
      </c>
      <c r="L73" s="51"/>
      <c r="M73" s="141">
        <v>43224</v>
      </c>
      <c r="N73" s="82">
        <f t="shared" si="13"/>
        <v>4</v>
      </c>
      <c r="O73" s="137">
        <v>1</v>
      </c>
      <c r="P73" s="137">
        <v>1</v>
      </c>
      <c r="Q73" s="137" t="s">
        <v>49</v>
      </c>
      <c r="R73" s="137">
        <v>1</v>
      </c>
      <c r="S73" s="137" t="s">
        <v>49</v>
      </c>
      <c r="T73" s="137">
        <v>0</v>
      </c>
      <c r="U73" s="83">
        <f t="shared" si="11"/>
        <v>3</v>
      </c>
      <c r="V73" s="84">
        <f t="shared" si="12"/>
        <v>0.75</v>
      </c>
      <c r="W73" s="136" t="s">
        <v>427</v>
      </c>
    </row>
    <row r="74" spans="1:23" ht="12.75" customHeight="1">
      <c r="A74" s="117">
        <v>74</v>
      </c>
      <c r="B74" s="151" t="s">
        <v>1</v>
      </c>
      <c r="C74" s="151" t="s">
        <v>232</v>
      </c>
      <c r="D74" s="45">
        <f>NETWORKDAYS(Итого!$C$2,Отчёт!$C$2,Итого!$C$3)</f>
        <v>10</v>
      </c>
      <c r="E74" s="46">
        <v>0.5</v>
      </c>
      <c r="F74" s="45">
        <v>1</v>
      </c>
      <c r="G74" s="47">
        <f t="shared" si="8"/>
        <v>0.5</v>
      </c>
      <c r="H74" s="61">
        <v>7</v>
      </c>
      <c r="I74" s="81">
        <f t="shared" si="9"/>
        <v>5</v>
      </c>
      <c r="J74" s="50">
        <v>144</v>
      </c>
      <c r="K74" s="51">
        <f t="shared" si="10"/>
        <v>720</v>
      </c>
      <c r="L74" s="51"/>
      <c r="M74" s="141">
        <v>43227</v>
      </c>
      <c r="N74" s="82">
        <f t="shared" si="13"/>
        <v>5</v>
      </c>
      <c r="O74" s="137">
        <v>1</v>
      </c>
      <c r="P74" s="137">
        <v>1</v>
      </c>
      <c r="Q74" s="137">
        <v>1</v>
      </c>
      <c r="R74" s="137">
        <v>1</v>
      </c>
      <c r="S74" s="137">
        <v>1</v>
      </c>
      <c r="T74" s="137" t="s">
        <v>49</v>
      </c>
      <c r="U74" s="83">
        <f t="shared" si="11"/>
        <v>5</v>
      </c>
      <c r="V74" s="84">
        <f t="shared" si="12"/>
        <v>1</v>
      </c>
      <c r="W74" s="135"/>
    </row>
    <row r="75" spans="1:23" ht="12.75" customHeight="1">
      <c r="A75" s="117">
        <v>75</v>
      </c>
      <c r="B75" s="151" t="s">
        <v>1</v>
      </c>
      <c r="C75" s="151" t="s">
        <v>235</v>
      </c>
      <c r="D75" s="45">
        <f>NETWORKDAYS(Итого!$C$2,Отчёт!$C$2,Итого!$C$3)</f>
        <v>10</v>
      </c>
      <c r="E75" s="46">
        <v>0.5</v>
      </c>
      <c r="F75" s="45">
        <v>1</v>
      </c>
      <c r="G75" s="47">
        <f t="shared" si="8"/>
        <v>0.5</v>
      </c>
      <c r="H75" s="61">
        <v>7</v>
      </c>
      <c r="I75" s="81">
        <f t="shared" si="9"/>
        <v>5</v>
      </c>
      <c r="J75" s="50">
        <v>144</v>
      </c>
      <c r="K75" s="51">
        <f t="shared" si="10"/>
        <v>720</v>
      </c>
      <c r="L75" s="51"/>
      <c r="M75" s="141">
        <v>43224</v>
      </c>
      <c r="N75" s="82">
        <f t="shared" si="13"/>
        <v>6</v>
      </c>
      <c r="O75" s="137">
        <v>1</v>
      </c>
      <c r="P75" s="137">
        <v>1</v>
      </c>
      <c r="Q75" s="137">
        <v>1</v>
      </c>
      <c r="R75" s="137">
        <v>1</v>
      </c>
      <c r="S75" s="137">
        <v>1</v>
      </c>
      <c r="T75" s="137">
        <v>1</v>
      </c>
      <c r="U75" s="83">
        <f t="shared" si="11"/>
        <v>6</v>
      </c>
      <c r="V75" s="84">
        <f t="shared" si="12"/>
        <v>1</v>
      </c>
      <c r="W75" s="136"/>
    </row>
    <row r="76" spans="1:23" ht="12.75" customHeight="1">
      <c r="A76" s="117">
        <v>76</v>
      </c>
      <c r="B76" s="151" t="s">
        <v>1</v>
      </c>
      <c r="C76" s="151" t="s">
        <v>321</v>
      </c>
      <c r="D76" s="45">
        <f>NETWORKDAYS(Итого!$C$2,Отчёт!$C$2,Итого!$C$3)</f>
        <v>10</v>
      </c>
      <c r="E76" s="46">
        <v>0.5</v>
      </c>
      <c r="F76" s="45">
        <v>1</v>
      </c>
      <c r="G76" s="47">
        <f t="shared" si="8"/>
        <v>0.5</v>
      </c>
      <c r="H76" s="61">
        <v>7</v>
      </c>
      <c r="I76" s="81">
        <f t="shared" si="9"/>
        <v>5</v>
      </c>
      <c r="J76" s="50">
        <v>144</v>
      </c>
      <c r="K76" s="51">
        <f t="shared" si="10"/>
        <v>720</v>
      </c>
      <c r="L76" s="51"/>
      <c r="M76" s="141">
        <v>43227</v>
      </c>
      <c r="N76" s="82">
        <f t="shared" si="13"/>
        <v>6</v>
      </c>
      <c r="O76" s="137">
        <v>1</v>
      </c>
      <c r="P76" s="137">
        <v>1</v>
      </c>
      <c r="Q76" s="137">
        <v>1</v>
      </c>
      <c r="R76" s="137">
        <v>1</v>
      </c>
      <c r="S76" s="137">
        <v>1</v>
      </c>
      <c r="T76" s="137">
        <v>1</v>
      </c>
      <c r="U76" s="83">
        <f t="shared" si="11"/>
        <v>6</v>
      </c>
      <c r="V76" s="84">
        <f t="shared" si="12"/>
        <v>1</v>
      </c>
      <c r="W76" s="136"/>
    </row>
    <row r="77" spans="1:23" ht="12.75" customHeight="1">
      <c r="A77" s="117">
        <v>77</v>
      </c>
      <c r="B77" s="151" t="s">
        <v>1</v>
      </c>
      <c r="C77" s="151" t="s">
        <v>237</v>
      </c>
      <c r="D77" s="45">
        <f>NETWORKDAYS(Итого!$C$2,Отчёт!$C$2,Итого!$C$3)</f>
        <v>10</v>
      </c>
      <c r="E77" s="46">
        <v>0.5</v>
      </c>
      <c r="F77" s="45">
        <v>1</v>
      </c>
      <c r="G77" s="47">
        <f t="shared" si="8"/>
        <v>0.5</v>
      </c>
      <c r="H77" s="61">
        <v>7</v>
      </c>
      <c r="I77" s="81">
        <f t="shared" si="9"/>
        <v>5</v>
      </c>
      <c r="J77" s="50">
        <v>144</v>
      </c>
      <c r="K77" s="51">
        <f t="shared" si="10"/>
        <v>720</v>
      </c>
      <c r="L77" s="51"/>
      <c r="M77" s="141">
        <v>43227</v>
      </c>
      <c r="N77" s="82">
        <f t="shared" si="13"/>
        <v>6</v>
      </c>
      <c r="O77" s="137">
        <v>1</v>
      </c>
      <c r="P77" s="137">
        <v>1</v>
      </c>
      <c r="Q77" s="137">
        <v>1</v>
      </c>
      <c r="R77" s="137">
        <v>1</v>
      </c>
      <c r="S77" s="137">
        <v>1</v>
      </c>
      <c r="T77" s="137">
        <v>0</v>
      </c>
      <c r="U77" s="83">
        <f t="shared" si="11"/>
        <v>5</v>
      </c>
      <c r="V77" s="84">
        <f t="shared" si="12"/>
        <v>0.83333333333333337</v>
      </c>
      <c r="W77" s="136" t="s">
        <v>330</v>
      </c>
    </row>
    <row r="78" spans="1:23" ht="12.75" customHeight="1">
      <c r="A78" s="117">
        <v>78</v>
      </c>
      <c r="B78" s="151" t="s">
        <v>1</v>
      </c>
      <c r="C78" s="151" t="s">
        <v>322</v>
      </c>
      <c r="D78" s="45">
        <f>NETWORKDAYS(Итого!$C$2,Отчёт!$C$2,Итого!$C$3)</f>
        <v>10</v>
      </c>
      <c r="E78" s="46">
        <v>0.5</v>
      </c>
      <c r="F78" s="45">
        <v>1</v>
      </c>
      <c r="G78" s="47">
        <f t="shared" si="8"/>
        <v>0.5</v>
      </c>
      <c r="H78" s="61">
        <v>7</v>
      </c>
      <c r="I78" s="81">
        <f t="shared" si="9"/>
        <v>5</v>
      </c>
      <c r="J78" s="50">
        <v>144</v>
      </c>
      <c r="K78" s="51">
        <f t="shared" si="10"/>
        <v>720</v>
      </c>
      <c r="L78" s="51"/>
      <c r="M78" s="141">
        <v>43227</v>
      </c>
      <c r="N78" s="82">
        <f t="shared" si="13"/>
        <v>6</v>
      </c>
      <c r="O78" s="137">
        <v>1</v>
      </c>
      <c r="P78" s="137">
        <v>1</v>
      </c>
      <c r="Q78" s="137">
        <v>1</v>
      </c>
      <c r="R78" s="137">
        <v>1</v>
      </c>
      <c r="S78" s="137">
        <v>1</v>
      </c>
      <c r="T78" s="137">
        <v>1</v>
      </c>
      <c r="U78" s="83">
        <f t="shared" si="11"/>
        <v>6</v>
      </c>
      <c r="V78" s="84">
        <f t="shared" si="12"/>
        <v>1</v>
      </c>
      <c r="W78" s="136"/>
    </row>
    <row r="79" spans="1:23" ht="12.75" customHeight="1">
      <c r="A79" s="117">
        <v>79</v>
      </c>
      <c r="B79" s="151" t="s">
        <v>1</v>
      </c>
      <c r="C79" s="151" t="s">
        <v>426</v>
      </c>
      <c r="D79" s="45">
        <f>NETWORKDAYS(Итого!$C$2,Отчёт!$C$2,Итого!$C$3)</f>
        <v>10</v>
      </c>
      <c r="E79" s="46">
        <v>0.5</v>
      </c>
      <c r="F79" s="45">
        <v>1</v>
      </c>
      <c r="G79" s="47">
        <f t="shared" ref="G79" si="14">E79*F79</f>
        <v>0.5</v>
      </c>
      <c r="H79" s="61">
        <v>8</v>
      </c>
      <c r="I79" s="81">
        <f t="shared" ref="I79" si="15">D79*G79</f>
        <v>5</v>
      </c>
      <c r="J79" s="50">
        <v>144</v>
      </c>
      <c r="K79" s="51">
        <f t="shared" ref="K79" si="16">I79*J79</f>
        <v>720</v>
      </c>
      <c r="L79" s="51"/>
      <c r="M79" s="141">
        <v>43224</v>
      </c>
      <c r="N79" s="82">
        <f t="shared" si="13"/>
        <v>6</v>
      </c>
      <c r="O79" s="137">
        <v>1</v>
      </c>
      <c r="P79" s="137">
        <v>1</v>
      </c>
      <c r="Q79" s="137">
        <v>1</v>
      </c>
      <c r="R79" s="137">
        <v>1</v>
      </c>
      <c r="S79" s="137">
        <v>1</v>
      </c>
      <c r="T79" s="137">
        <v>0</v>
      </c>
      <c r="U79" s="83">
        <f t="shared" si="11"/>
        <v>5</v>
      </c>
      <c r="V79" s="84">
        <f t="shared" si="12"/>
        <v>0.83333333333333337</v>
      </c>
      <c r="W79" s="136" t="s">
        <v>438</v>
      </c>
    </row>
    <row r="80" spans="1:23" ht="12.75" customHeight="1">
      <c r="K80" s="109">
        <f>SUM(K2:K79)</f>
        <v>55872</v>
      </c>
      <c r="L80" s="19"/>
      <c r="M80" s="19"/>
    </row>
    <row r="81" spans="2:13" ht="12.75" customHeight="1">
      <c r="K81" s="19"/>
      <c r="L81" s="19"/>
      <c r="M81" s="19"/>
    </row>
    <row r="82" spans="2:13" ht="12.75" customHeight="1">
      <c r="K82" s="19"/>
      <c r="L82" s="19"/>
      <c r="M82" s="19"/>
    </row>
    <row r="83" spans="2:13" ht="12.75" customHeight="1">
      <c r="K83" s="19"/>
      <c r="L83" s="19"/>
      <c r="M83" s="19"/>
    </row>
    <row r="84" spans="2:13" ht="12.75" customHeight="1">
      <c r="K84" s="19"/>
      <c r="L84" s="19"/>
      <c r="M84" s="19"/>
    </row>
    <row r="85" spans="2:13" ht="12.75" customHeight="1">
      <c r="K85" s="19"/>
      <c r="L85" s="19"/>
      <c r="M85" s="19"/>
    </row>
    <row r="86" spans="2:13" ht="12.75" customHeight="1">
      <c r="K86" s="19"/>
      <c r="L86" s="19"/>
      <c r="M86" s="19"/>
    </row>
    <row r="87" spans="2:13" ht="12.75" customHeight="1">
      <c r="B87" s="19"/>
      <c r="C87" s="19"/>
      <c r="K87" s="19"/>
      <c r="L87" s="19"/>
      <c r="M87" s="19"/>
    </row>
  </sheetData>
  <autoFilter ref="A1:W81"/>
  <conditionalFormatting sqref="M1">
    <cfRule type="expression" dxfId="70" priority="6">
      <formula>AND(TODAY()-ROUNDDOWN(M1,0)&gt;=(WEEKDAY(TODAY())),TODAY()-ROUNDDOWN(M1,0)&lt;(WEEKDAY(TODAY())+7))</formula>
    </cfRule>
  </conditionalFormatting>
  <conditionalFormatting sqref="L1">
    <cfRule type="expression" dxfId="69" priority="8">
      <formula>AND(TODAY()-ROUNDDOWN(L1,0)&gt;=(WEEKDAY(TODAY())),TODAY()-ROUNDDOWN(L1,0)&lt;(WEEKDAY(TODAY())+7))</formula>
    </cfRule>
  </conditionalFormatting>
  <conditionalFormatting sqref="C24">
    <cfRule type="expression" dxfId="68" priority="10" stopIfTrue="1">
      <formula>AND(COUNTIF($C$86:$C$153, C24)+COUNTIF($C$2:$C$84, C24)&gt;1,NOT(ISBLANK(C24)))</formula>
    </cfRule>
  </conditionalFormatting>
  <conditionalFormatting sqref="M2:M45">
    <cfRule type="cellIs" dxfId="67" priority="5" operator="lessThan">
      <formula>43011</formula>
    </cfRule>
  </conditionalFormatting>
  <conditionalFormatting sqref="O27:T45 O2:T25">
    <cfRule type="cellIs" dxfId="66" priority="4" operator="equal">
      <formula>1</formula>
    </cfRule>
  </conditionalFormatting>
  <conditionalFormatting sqref="M46:M79">
    <cfRule type="cellIs" dxfId="65" priority="3" operator="lessThan">
      <formula>43011</formula>
    </cfRule>
  </conditionalFormatting>
  <conditionalFormatting sqref="O46:T79">
    <cfRule type="cellIs" dxfId="64" priority="2" operator="equal">
      <formula>1</formula>
    </cfRule>
  </conditionalFormatting>
  <conditionalFormatting sqref="O26:T26">
    <cfRule type="cellIs" dxfId="63" priority="1" operator="equal">
      <formula>1</formula>
    </cfRule>
  </conditionalFormatting>
  <conditionalFormatting sqref="C7">
    <cfRule type="expression" dxfId="62" priority="27" stopIfTrue="1">
      <formula>AND(COUNTIF($C$85:$C$152, C7)+COUNTIF($C$2:$C$83, C7)&gt;1,NOT(ISBLANK(C7)))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1</vt:i4>
      </vt:variant>
    </vt:vector>
  </HeadingPairs>
  <TitlesOfParts>
    <vt:vector size="21" baseType="lpstr">
      <vt:lpstr>Отчёт</vt:lpstr>
      <vt:lpstr>Динамика ТТ</vt:lpstr>
      <vt:lpstr>Динамика SKU</vt:lpstr>
      <vt:lpstr>Виктория</vt:lpstr>
      <vt:lpstr>Лента</vt:lpstr>
      <vt:lpstr>ГиперГлобус</vt:lpstr>
      <vt:lpstr>Карусель</vt:lpstr>
      <vt:lpstr>Метро</vt:lpstr>
      <vt:lpstr>Перекрёсток</vt:lpstr>
      <vt:lpstr>Окей</vt:lpstr>
      <vt:lpstr>Лента СПб</vt:lpstr>
      <vt:lpstr>Карусель СПб</vt:lpstr>
      <vt:lpstr>Метро СПб</vt:lpstr>
      <vt:lpstr>Лайм СПб</vt:lpstr>
      <vt:lpstr>Спар СПб</vt:lpstr>
      <vt:lpstr>Окей СПб</vt:lpstr>
      <vt:lpstr>Ашан Регион</vt:lpstr>
      <vt:lpstr>Лента Регион</vt:lpstr>
      <vt:lpstr>Метро Регион</vt:lpstr>
      <vt:lpstr>Итого</vt:lpstr>
      <vt:lpstr>Перекрёсток!Excel_BuiltIn__FilterDatabase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Martynov</dc:creator>
  <cp:lastModifiedBy>Dmitriy Martynov</cp:lastModifiedBy>
  <dcterms:created xsi:type="dcterms:W3CDTF">2017-10-03T06:33:51Z</dcterms:created>
  <dcterms:modified xsi:type="dcterms:W3CDTF">2018-05-14T08:56:42Z</dcterms:modified>
</cp:coreProperties>
</file>